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x\Desktop\X4 Modding\TaxMods\TaxEditorMods\TaxEdit01\"/>
    </mc:Choice>
  </mc:AlternateContent>
  <xr:revisionPtr revIDLastSave="0" documentId="13_ncr:1_{16F4B349-4977-4DF6-A03E-4B5EE30DCAF8}" xr6:coauthVersionLast="47" xr6:coauthVersionMax="47" xr10:uidLastSave="{00000000-0000-0000-0000-000000000000}"/>
  <bookViews>
    <workbookView xWindow="-120" yWindow="-120" windowWidth="38640" windowHeight="21240" tabRatio="512" activeTab="3" xr2:uid="{FC4536EE-665F-475A-AE4B-B9544508DD8E}"/>
  </bookViews>
  <sheets>
    <sheet name="Scout Ships" sheetId="1" r:id="rId1"/>
    <sheet name="Advanced Scouts" sheetId="2" r:id="rId2"/>
    <sheet name="Interceptors" sheetId="3" r:id="rId3"/>
    <sheet name="XL Manueverability" sheetId="6" r:id="rId4"/>
    <sheet name="Mobile Mining Base" sheetId="5" r:id="rId5"/>
    <sheet name="Color Cod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0" i="6" l="1"/>
  <c r="R20" i="6"/>
  <c r="Q20" i="6"/>
  <c r="O20" i="6"/>
  <c r="N20" i="6"/>
  <c r="M20" i="6"/>
  <c r="AA22" i="6"/>
  <c r="Y22" i="6"/>
  <c r="Y21" i="6"/>
  <c r="X22" i="6"/>
  <c r="X21" i="6"/>
  <c r="W22" i="6"/>
  <c r="W21" i="6"/>
  <c r="V22" i="6"/>
  <c r="V21" i="6"/>
  <c r="U22" i="6"/>
  <c r="U21" i="6"/>
  <c r="Q22" i="6"/>
  <c r="S22" i="6" s="1"/>
  <c r="Q21" i="6"/>
  <c r="S21" i="6" s="1"/>
  <c r="AB19" i="6"/>
  <c r="AA19" i="6"/>
  <c r="Y19" i="6"/>
  <c r="X19" i="6"/>
  <c r="W19" i="6"/>
  <c r="V19" i="6"/>
  <c r="U19" i="6"/>
  <c r="Q19" i="6"/>
  <c r="S19" i="6" s="1"/>
  <c r="M22" i="6"/>
  <c r="N22" i="6" s="1"/>
  <c r="M21" i="6"/>
  <c r="O21" i="6" s="1"/>
  <c r="M19" i="6"/>
  <c r="N19" i="6" s="1"/>
  <c r="L41" i="1"/>
  <c r="M41" i="1" s="1"/>
  <c r="H41" i="1"/>
  <c r="I41" i="1" s="1"/>
  <c r="L23" i="1"/>
  <c r="N23" i="1" s="1"/>
  <c r="H23" i="1"/>
  <c r="M39" i="2"/>
  <c r="M38" i="2"/>
  <c r="M37" i="2"/>
  <c r="M36" i="2"/>
  <c r="O36" i="2" s="1"/>
  <c r="M35" i="2"/>
  <c r="O35" i="2" s="1"/>
  <c r="I39" i="2"/>
  <c r="I38" i="2"/>
  <c r="I37" i="2"/>
  <c r="I36" i="2"/>
  <c r="I35" i="2"/>
  <c r="J35" i="2" s="1"/>
  <c r="M22" i="2"/>
  <c r="O22" i="2" s="1"/>
  <c r="M21" i="2"/>
  <c r="N21" i="2" s="1"/>
  <c r="M20" i="2"/>
  <c r="O20" i="2" s="1"/>
  <c r="M19" i="2"/>
  <c r="M18" i="2"/>
  <c r="O18" i="2" s="1"/>
  <c r="I22" i="2"/>
  <c r="I21" i="2"/>
  <c r="I20" i="2"/>
  <c r="I19" i="2"/>
  <c r="I18" i="2"/>
  <c r="K18" i="2" s="1"/>
  <c r="N48" i="3"/>
  <c r="O48" i="3" s="1"/>
  <c r="Y20" i="6"/>
  <c r="X20" i="6"/>
  <c r="W20" i="6"/>
  <c r="V20" i="6"/>
  <c r="U20" i="6"/>
  <c r="Y18" i="6"/>
  <c r="X18" i="6"/>
  <c r="W18" i="6"/>
  <c r="V18" i="6"/>
  <c r="U18" i="6"/>
  <c r="Q18" i="6"/>
  <c r="S18" i="6" s="1"/>
  <c r="M18" i="6"/>
  <c r="O18" i="6" s="1"/>
  <c r="Y17" i="6"/>
  <c r="X17" i="6"/>
  <c r="W17" i="6"/>
  <c r="V17" i="6"/>
  <c r="U17" i="6"/>
  <c r="Q17" i="6"/>
  <c r="S17" i="6" s="1"/>
  <c r="M17" i="6"/>
  <c r="O17" i="6" s="1"/>
  <c r="Y16" i="6"/>
  <c r="X16" i="6"/>
  <c r="W16" i="6"/>
  <c r="V16" i="6"/>
  <c r="U16" i="6"/>
  <c r="Q16" i="6"/>
  <c r="S16" i="6" s="1"/>
  <c r="M16" i="6"/>
  <c r="O16" i="6" s="1"/>
  <c r="Y15" i="6"/>
  <c r="X15" i="6"/>
  <c r="W15" i="6"/>
  <c r="V15" i="6"/>
  <c r="U15" i="6"/>
  <c r="Q15" i="6"/>
  <c r="S15" i="6" s="1"/>
  <c r="M15" i="6"/>
  <c r="O15" i="6" s="1"/>
  <c r="Y14" i="6"/>
  <c r="X14" i="6"/>
  <c r="W14" i="6"/>
  <c r="V14" i="6"/>
  <c r="U14" i="6"/>
  <c r="Q14" i="6"/>
  <c r="S14" i="6" s="1"/>
  <c r="M14" i="6"/>
  <c r="N14" i="6" s="1"/>
  <c r="AE10" i="6"/>
  <c r="AE22" i="6" s="1"/>
  <c r="AD10" i="6"/>
  <c r="AD22" i="6" s="1"/>
  <c r="AC10" i="6"/>
  <c r="AC22" i="6" s="1"/>
  <c r="AB10" i="6"/>
  <c r="AB22" i="6" s="1"/>
  <c r="AA10" i="6"/>
  <c r="AA21" i="6" s="1"/>
  <c r="O39" i="5"/>
  <c r="N39" i="5"/>
  <c r="O38" i="5"/>
  <c r="N38" i="5"/>
  <c r="O37" i="5"/>
  <c r="N37" i="5"/>
  <c r="N36" i="5"/>
  <c r="Q36" i="5" s="1"/>
  <c r="O36" i="5"/>
  <c r="O35" i="5"/>
  <c r="N35" i="5"/>
  <c r="J39" i="5"/>
  <c r="I39" i="5"/>
  <c r="L39" i="5" s="1"/>
  <c r="J38" i="5"/>
  <c r="I38" i="5"/>
  <c r="J37" i="5"/>
  <c r="I37" i="5"/>
  <c r="L37" i="5" s="1"/>
  <c r="J36" i="5"/>
  <c r="I36" i="5"/>
  <c r="L36" i="5" s="1"/>
  <c r="J35" i="5"/>
  <c r="I35" i="5"/>
  <c r="O19" i="5"/>
  <c r="N19" i="5"/>
  <c r="P19" i="5" s="1"/>
  <c r="J19" i="5"/>
  <c r="I19" i="5"/>
  <c r="J22" i="5"/>
  <c r="J21" i="5"/>
  <c r="I22" i="5"/>
  <c r="I21" i="5"/>
  <c r="K21" i="5" s="1"/>
  <c r="O22" i="5"/>
  <c r="N22" i="5"/>
  <c r="N21" i="5"/>
  <c r="O21" i="5"/>
  <c r="O20" i="5"/>
  <c r="N20" i="5"/>
  <c r="Q20" i="5" s="1"/>
  <c r="O18" i="5"/>
  <c r="N18" i="5"/>
  <c r="J20" i="5"/>
  <c r="I20" i="5"/>
  <c r="K18" i="5"/>
  <c r="J18" i="5"/>
  <c r="I18" i="5"/>
  <c r="L18" i="5"/>
  <c r="N13" i="5"/>
  <c r="Q13" i="5" s="1"/>
  <c r="O34" i="5"/>
  <c r="O33" i="5"/>
  <c r="O32" i="5"/>
  <c r="O31" i="5"/>
  <c r="O30" i="5"/>
  <c r="L19" i="5"/>
  <c r="K19" i="5"/>
  <c r="J34" i="5"/>
  <c r="J33" i="5"/>
  <c r="J32" i="5"/>
  <c r="J31" i="5"/>
  <c r="J30" i="5"/>
  <c r="J17" i="5"/>
  <c r="J16" i="5"/>
  <c r="J15" i="5"/>
  <c r="J14" i="5"/>
  <c r="J13" i="5"/>
  <c r="O17" i="5"/>
  <c r="O16" i="5"/>
  <c r="O15" i="5"/>
  <c r="O14" i="5"/>
  <c r="O13" i="5"/>
  <c r="Q39" i="5"/>
  <c r="P38" i="5"/>
  <c r="L38" i="5"/>
  <c r="P37" i="5"/>
  <c r="Q35" i="5"/>
  <c r="L35" i="5"/>
  <c r="P22" i="5"/>
  <c r="L22" i="5"/>
  <c r="Q21" i="5"/>
  <c r="L20" i="5"/>
  <c r="Q18" i="5"/>
  <c r="N17" i="5"/>
  <c r="Q17" i="5" s="1"/>
  <c r="I17" i="5"/>
  <c r="L17" i="5" s="1"/>
  <c r="N16" i="5"/>
  <c r="P16" i="5" s="1"/>
  <c r="I16" i="5"/>
  <c r="L16" i="5" s="1"/>
  <c r="N15" i="5"/>
  <c r="Q15" i="5" s="1"/>
  <c r="I15" i="5"/>
  <c r="K15" i="5" s="1"/>
  <c r="N14" i="5"/>
  <c r="Q14" i="5" s="1"/>
  <c r="I14" i="5"/>
  <c r="K14" i="5" s="1"/>
  <c r="I13" i="5"/>
  <c r="K13" i="5" s="1"/>
  <c r="N34" i="5"/>
  <c r="Q34" i="5" s="1"/>
  <c r="I34" i="5"/>
  <c r="K34" i="5" s="1"/>
  <c r="N33" i="5"/>
  <c r="Q33" i="5" s="1"/>
  <c r="I33" i="5"/>
  <c r="L33" i="5" s="1"/>
  <c r="N32" i="5"/>
  <c r="Q32" i="5" s="1"/>
  <c r="I32" i="5"/>
  <c r="K32" i="5" s="1"/>
  <c r="N31" i="5"/>
  <c r="Q31" i="5" s="1"/>
  <c r="I31" i="5"/>
  <c r="L31" i="5" s="1"/>
  <c r="N30" i="5"/>
  <c r="Q30" i="5" s="1"/>
  <c r="I30" i="5"/>
  <c r="L30" i="5" s="1"/>
  <c r="V68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V70" i="3"/>
  <c r="V69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33" i="3"/>
  <c r="AB29" i="3"/>
  <c r="AE29" i="3"/>
  <c r="AE35" i="3" s="1"/>
  <c r="AC29" i="3"/>
  <c r="AC33" i="3" s="1"/>
  <c r="Z46" i="3"/>
  <c r="Z43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Z33" i="3"/>
  <c r="X33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Z9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R48" i="3"/>
  <c r="T48" i="3" s="1"/>
  <c r="R47" i="3"/>
  <c r="T47" i="3" s="1"/>
  <c r="R46" i="3"/>
  <c r="T46" i="3" s="1"/>
  <c r="R45" i="3"/>
  <c r="T45" i="3" s="1"/>
  <c r="R44" i="3"/>
  <c r="T44" i="3" s="1"/>
  <c r="R41" i="3"/>
  <c r="S41" i="3" s="1"/>
  <c r="N47" i="3"/>
  <c r="P47" i="3" s="1"/>
  <c r="N46" i="3"/>
  <c r="P46" i="3" s="1"/>
  <c r="N45" i="3"/>
  <c r="O45" i="3" s="1"/>
  <c r="N44" i="3"/>
  <c r="O44" i="3" s="1"/>
  <c r="R24" i="3"/>
  <c r="T24" i="3" s="1"/>
  <c r="R23" i="3"/>
  <c r="T23" i="3" s="1"/>
  <c r="R22" i="3"/>
  <c r="S22" i="3" s="1"/>
  <c r="R21" i="3"/>
  <c r="S21" i="3" s="1"/>
  <c r="R20" i="3"/>
  <c r="S20" i="3" s="1"/>
  <c r="N24" i="3"/>
  <c r="P24" i="3" s="1"/>
  <c r="N23" i="3"/>
  <c r="P23" i="3" s="1"/>
  <c r="N22" i="3"/>
  <c r="O22" i="3" s="1"/>
  <c r="N21" i="3"/>
  <c r="P21" i="3" s="1"/>
  <c r="N20" i="3"/>
  <c r="O20" i="3" s="1"/>
  <c r="N19" i="3"/>
  <c r="O19" i="3" s="1"/>
  <c r="R19" i="3"/>
  <c r="S19" i="3" s="1"/>
  <c r="I23" i="1"/>
  <c r="R42" i="3"/>
  <c r="T42" i="3" s="1"/>
  <c r="N42" i="3"/>
  <c r="O42" i="3" s="1"/>
  <c r="R43" i="3"/>
  <c r="T43" i="3" s="1"/>
  <c r="N43" i="3"/>
  <c r="O43" i="3" s="1"/>
  <c r="N41" i="3"/>
  <c r="P41" i="3" s="1"/>
  <c r="R40" i="3"/>
  <c r="T40" i="3" s="1"/>
  <c r="N40" i="3"/>
  <c r="P40" i="3" s="1"/>
  <c r="R39" i="3"/>
  <c r="T39" i="3" s="1"/>
  <c r="N39" i="3"/>
  <c r="O39" i="3" s="1"/>
  <c r="R38" i="3"/>
  <c r="T38" i="3" s="1"/>
  <c r="N38" i="3"/>
  <c r="P38" i="3" s="1"/>
  <c r="R37" i="3"/>
  <c r="T37" i="3" s="1"/>
  <c r="N37" i="3"/>
  <c r="O37" i="3" s="1"/>
  <c r="R36" i="3"/>
  <c r="T36" i="3" s="1"/>
  <c r="N36" i="3"/>
  <c r="O36" i="3" s="1"/>
  <c r="R35" i="3"/>
  <c r="S35" i="3" s="1"/>
  <c r="N35" i="3"/>
  <c r="O35" i="3" s="1"/>
  <c r="R34" i="3"/>
  <c r="T34" i="3" s="1"/>
  <c r="N34" i="3"/>
  <c r="O34" i="3" s="1"/>
  <c r="R33" i="3"/>
  <c r="T33" i="3" s="1"/>
  <c r="N33" i="3"/>
  <c r="P33" i="3" s="1"/>
  <c r="R18" i="3"/>
  <c r="S18" i="3" s="1"/>
  <c r="N18" i="3"/>
  <c r="P18" i="3" s="1"/>
  <c r="R17" i="3"/>
  <c r="T17" i="3" s="1"/>
  <c r="N17" i="3"/>
  <c r="O17" i="3" s="1"/>
  <c r="R16" i="3"/>
  <c r="T16" i="3" s="1"/>
  <c r="N16" i="3"/>
  <c r="P16" i="3" s="1"/>
  <c r="R15" i="3"/>
  <c r="T15" i="3" s="1"/>
  <c r="N15" i="3"/>
  <c r="P15" i="3" s="1"/>
  <c r="R14" i="3"/>
  <c r="S14" i="3" s="1"/>
  <c r="N14" i="3"/>
  <c r="O14" i="3" s="1"/>
  <c r="R13" i="3"/>
  <c r="S13" i="3" s="1"/>
  <c r="N13" i="3"/>
  <c r="P13" i="3" s="1"/>
  <c r="R12" i="3"/>
  <c r="T12" i="3" s="1"/>
  <c r="N12" i="3"/>
  <c r="O12" i="3" s="1"/>
  <c r="R11" i="3"/>
  <c r="T11" i="3" s="1"/>
  <c r="N11" i="3"/>
  <c r="P11" i="3" s="1"/>
  <c r="R10" i="3"/>
  <c r="S10" i="3" s="1"/>
  <c r="N10" i="3"/>
  <c r="O10" i="3" s="1"/>
  <c r="O39" i="2"/>
  <c r="J39" i="2"/>
  <c r="O38" i="2"/>
  <c r="J38" i="2"/>
  <c r="O37" i="2"/>
  <c r="K37" i="2"/>
  <c r="K36" i="2"/>
  <c r="M34" i="2"/>
  <c r="N34" i="2" s="1"/>
  <c r="I34" i="2"/>
  <c r="K34" i="2" s="1"/>
  <c r="M33" i="2"/>
  <c r="O33" i="2" s="1"/>
  <c r="I33" i="2"/>
  <c r="J33" i="2" s="1"/>
  <c r="M32" i="2"/>
  <c r="N32" i="2" s="1"/>
  <c r="I32" i="2"/>
  <c r="J32" i="2" s="1"/>
  <c r="M31" i="2"/>
  <c r="O31" i="2" s="1"/>
  <c r="I31" i="2"/>
  <c r="J31" i="2" s="1"/>
  <c r="M30" i="2"/>
  <c r="O30" i="2" s="1"/>
  <c r="I30" i="2"/>
  <c r="K30" i="2" s="1"/>
  <c r="K22" i="2"/>
  <c r="K21" i="2"/>
  <c r="J20" i="2"/>
  <c r="O19" i="2"/>
  <c r="K19" i="2"/>
  <c r="M17" i="2"/>
  <c r="N17" i="2" s="1"/>
  <c r="I17" i="2"/>
  <c r="K17" i="2" s="1"/>
  <c r="M16" i="2"/>
  <c r="O16" i="2" s="1"/>
  <c r="I16" i="2"/>
  <c r="J16" i="2" s="1"/>
  <c r="M15" i="2"/>
  <c r="O15" i="2" s="1"/>
  <c r="I15" i="2"/>
  <c r="K15" i="2" s="1"/>
  <c r="M14" i="2"/>
  <c r="O14" i="2" s="1"/>
  <c r="I14" i="2"/>
  <c r="J14" i="2" s="1"/>
  <c r="M13" i="2"/>
  <c r="O13" i="2" s="1"/>
  <c r="I13" i="2"/>
  <c r="K13" i="2" s="1"/>
  <c r="L40" i="1"/>
  <c r="M40" i="1" s="1"/>
  <c r="L39" i="1"/>
  <c r="N39" i="1" s="1"/>
  <c r="L38" i="1"/>
  <c r="N38" i="1" s="1"/>
  <c r="L37" i="1"/>
  <c r="N37" i="1" s="1"/>
  <c r="L36" i="1"/>
  <c r="N36" i="1" s="1"/>
  <c r="L35" i="1"/>
  <c r="N35" i="1" s="1"/>
  <c r="L34" i="1"/>
  <c r="M34" i="1" s="1"/>
  <c r="L33" i="1"/>
  <c r="M33" i="1" s="1"/>
  <c r="L32" i="1"/>
  <c r="M32" i="1" s="1"/>
  <c r="L31" i="1"/>
  <c r="N31" i="1" s="1"/>
  <c r="H40" i="1"/>
  <c r="I40" i="1" s="1"/>
  <c r="H39" i="1"/>
  <c r="J39" i="1" s="1"/>
  <c r="H38" i="1"/>
  <c r="J38" i="1" s="1"/>
  <c r="H37" i="1"/>
  <c r="J37" i="1" s="1"/>
  <c r="H36" i="1"/>
  <c r="J36" i="1" s="1"/>
  <c r="H35" i="1"/>
  <c r="I35" i="1" s="1"/>
  <c r="H34" i="1"/>
  <c r="I34" i="1" s="1"/>
  <c r="H33" i="1"/>
  <c r="J33" i="1" s="1"/>
  <c r="H32" i="1"/>
  <c r="J32" i="1" s="1"/>
  <c r="H31" i="1"/>
  <c r="J31" i="1" s="1"/>
  <c r="H13" i="1"/>
  <c r="J13" i="1" s="1"/>
  <c r="L22" i="1"/>
  <c r="M22" i="1" s="1"/>
  <c r="L21" i="1"/>
  <c r="N21" i="1" s="1"/>
  <c r="L20" i="1"/>
  <c r="N20" i="1" s="1"/>
  <c r="L19" i="1"/>
  <c r="N19" i="1" s="1"/>
  <c r="L18" i="1"/>
  <c r="N18" i="1" s="1"/>
  <c r="L17" i="1"/>
  <c r="M17" i="1" s="1"/>
  <c r="L16" i="1"/>
  <c r="N16" i="1" s="1"/>
  <c r="L15" i="1"/>
  <c r="M15" i="1" s="1"/>
  <c r="L14" i="1"/>
  <c r="M14" i="1" s="1"/>
  <c r="L13" i="1"/>
  <c r="M13" i="1" s="1"/>
  <c r="H22" i="1"/>
  <c r="J22" i="1" s="1"/>
  <c r="H21" i="1"/>
  <c r="I21" i="1" s="1"/>
  <c r="H20" i="1"/>
  <c r="I20" i="1" s="1"/>
  <c r="H19" i="1"/>
  <c r="I19" i="1" s="1"/>
  <c r="H18" i="1"/>
  <c r="I18" i="1" s="1"/>
  <c r="H17" i="1"/>
  <c r="J17" i="1" s="1"/>
  <c r="H16" i="1"/>
  <c r="J16" i="1" s="1"/>
  <c r="H15" i="1"/>
  <c r="J15" i="1" s="1"/>
  <c r="H14" i="1"/>
  <c r="I14" i="1" s="1"/>
  <c r="AB21" i="6" l="1"/>
  <c r="AC19" i="6"/>
  <c r="AE19" i="6"/>
  <c r="AC21" i="6"/>
  <c r="AD19" i="6"/>
  <c r="AD21" i="6"/>
  <c r="AE21" i="6"/>
  <c r="N41" i="1"/>
  <c r="M23" i="1"/>
  <c r="O21" i="2"/>
  <c r="AE14" i="6"/>
  <c r="N15" i="6"/>
  <c r="N16" i="6"/>
  <c r="N17" i="6"/>
  <c r="N18" i="6"/>
  <c r="N21" i="6"/>
  <c r="O14" i="6"/>
  <c r="O19" i="6"/>
  <c r="O22" i="6"/>
  <c r="AE16" i="6"/>
  <c r="AE17" i="6"/>
  <c r="R14" i="6"/>
  <c r="R15" i="6"/>
  <c r="R16" i="6"/>
  <c r="R17" i="6"/>
  <c r="R18" i="6"/>
  <c r="R19" i="6"/>
  <c r="R21" i="6"/>
  <c r="R22" i="6"/>
  <c r="AE18" i="6"/>
  <c r="AA14" i="6"/>
  <c r="AA15" i="6"/>
  <c r="AA16" i="6"/>
  <c r="AA17" i="6"/>
  <c r="AA18" i="6"/>
  <c r="AA20" i="6"/>
  <c r="AB14" i="6"/>
  <c r="AB15" i="6"/>
  <c r="AB16" i="6"/>
  <c r="AB17" i="6"/>
  <c r="AB18" i="6"/>
  <c r="AB20" i="6"/>
  <c r="AC14" i="6"/>
  <c r="AC15" i="6"/>
  <c r="AC16" i="6"/>
  <c r="AC17" i="6"/>
  <c r="AC18" i="6"/>
  <c r="AC20" i="6"/>
  <c r="AD14" i="6"/>
  <c r="AD15" i="6"/>
  <c r="AD16" i="6"/>
  <c r="AD17" i="6"/>
  <c r="AD18" i="6"/>
  <c r="AD20" i="6"/>
  <c r="AE15" i="6"/>
  <c r="AE20" i="6"/>
  <c r="Q19" i="5"/>
  <c r="K36" i="5"/>
  <c r="P36" i="5"/>
  <c r="P21" i="5"/>
  <c r="Q37" i="5"/>
  <c r="K38" i="5"/>
  <c r="P35" i="5"/>
  <c r="K35" i="5"/>
  <c r="K37" i="5"/>
  <c r="Q38" i="5"/>
  <c r="K39" i="5"/>
  <c r="P39" i="5"/>
  <c r="K17" i="5"/>
  <c r="L13" i="5"/>
  <c r="P13" i="5"/>
  <c r="L15" i="5"/>
  <c r="Q16" i="5"/>
  <c r="L21" i="5"/>
  <c r="K20" i="5"/>
  <c r="P20" i="5"/>
  <c r="P18" i="5"/>
  <c r="Q22" i="5"/>
  <c r="K16" i="5"/>
  <c r="K22" i="5"/>
  <c r="L14" i="5"/>
  <c r="P14" i="5"/>
  <c r="P17" i="5"/>
  <c r="P15" i="5"/>
  <c r="K30" i="5"/>
  <c r="P33" i="5"/>
  <c r="P31" i="5"/>
  <c r="L34" i="5"/>
  <c r="P34" i="5"/>
  <c r="P32" i="5"/>
  <c r="L32" i="5"/>
  <c r="K33" i="5"/>
  <c r="P30" i="5"/>
  <c r="K31" i="5"/>
  <c r="K35" i="2"/>
  <c r="J41" i="1"/>
  <c r="AE36" i="3"/>
  <c r="AE38" i="3"/>
  <c r="Z34" i="3"/>
  <c r="Z35" i="3"/>
  <c r="Z36" i="3"/>
  <c r="AE37" i="3"/>
  <c r="Z37" i="3"/>
  <c r="Z38" i="3"/>
  <c r="AE39" i="3"/>
  <c r="Z39" i="3"/>
  <c r="Z40" i="3"/>
  <c r="AD29" i="3"/>
  <c r="AD46" i="3" s="1"/>
  <c r="Z41" i="3"/>
  <c r="Z42" i="3"/>
  <c r="AF29" i="3"/>
  <c r="AF36" i="3" s="1"/>
  <c r="AE40" i="3"/>
  <c r="AE42" i="3"/>
  <c r="Z44" i="3"/>
  <c r="AE43" i="3"/>
  <c r="AE41" i="3"/>
  <c r="Z45" i="3"/>
  <c r="AE44" i="3"/>
  <c r="AE45" i="3"/>
  <c r="Z47" i="3"/>
  <c r="AE46" i="3"/>
  <c r="Z48" i="3"/>
  <c r="AE47" i="3"/>
  <c r="AC34" i="3"/>
  <c r="AE48" i="3"/>
  <c r="AE33" i="3"/>
  <c r="AE34" i="3"/>
  <c r="AB33" i="3"/>
  <c r="AB47" i="3"/>
  <c r="AB48" i="3"/>
  <c r="AB45" i="3"/>
  <c r="AB44" i="3"/>
  <c r="AB46" i="3"/>
  <c r="AB43" i="3"/>
  <c r="AB34" i="3"/>
  <c r="AB35" i="3"/>
  <c r="AB40" i="3"/>
  <c r="AB37" i="3"/>
  <c r="AB39" i="3"/>
  <c r="AB41" i="3"/>
  <c r="AB36" i="3"/>
  <c r="AB38" i="3"/>
  <c r="AB42" i="3"/>
  <c r="AC37" i="3"/>
  <c r="AC35" i="3"/>
  <c r="AC36" i="3"/>
  <c r="AC38" i="3"/>
  <c r="AC39" i="3"/>
  <c r="AC40" i="3"/>
  <c r="AC41" i="3"/>
  <c r="AC43" i="3"/>
  <c r="AC42" i="3"/>
  <c r="AC44" i="3"/>
  <c r="AC45" i="3"/>
  <c r="AC46" i="3"/>
  <c r="AC48" i="3"/>
  <c r="AC47" i="3"/>
  <c r="V34" i="3"/>
  <c r="V37" i="3"/>
  <c r="V43" i="3"/>
  <c r="V38" i="3"/>
  <c r="V45" i="3"/>
  <c r="V46" i="3"/>
  <c r="V47" i="3"/>
  <c r="V48" i="3"/>
  <c r="X34" i="3"/>
  <c r="X38" i="3"/>
  <c r="X43" i="3"/>
  <c r="X45" i="3"/>
  <c r="X46" i="3"/>
  <c r="X47" i="3"/>
  <c r="X48" i="3"/>
  <c r="V35" i="3"/>
  <c r="X35" i="3"/>
  <c r="V36" i="3"/>
  <c r="X36" i="3"/>
  <c r="X37" i="3"/>
  <c r="V39" i="3"/>
  <c r="X39" i="3"/>
  <c r="V40" i="3"/>
  <c r="X40" i="3"/>
  <c r="V41" i="3"/>
  <c r="X41" i="3"/>
  <c r="V42" i="3"/>
  <c r="X42" i="3"/>
  <c r="V44" i="3"/>
  <c r="X44" i="3"/>
  <c r="P45" i="3"/>
  <c r="O47" i="3"/>
  <c r="P43" i="3"/>
  <c r="S42" i="3"/>
  <c r="S43" i="3"/>
  <c r="S44" i="3"/>
  <c r="S45" i="3"/>
  <c r="S46" i="3"/>
  <c r="S47" i="3"/>
  <c r="O46" i="3"/>
  <c r="S48" i="3"/>
  <c r="T41" i="3"/>
  <c r="R9" i="3"/>
  <c r="T9" i="3" s="1"/>
  <c r="N9" i="3"/>
  <c r="O9" i="3" s="1"/>
  <c r="P48" i="3"/>
  <c r="S24" i="3"/>
  <c r="P44" i="3"/>
  <c r="P42" i="3"/>
  <c r="O24" i="3"/>
  <c r="O21" i="3"/>
  <c r="T20" i="3"/>
  <c r="O23" i="3"/>
  <c r="T22" i="3"/>
  <c r="P20" i="3"/>
  <c r="T21" i="3"/>
  <c r="S23" i="3"/>
  <c r="P22" i="3"/>
  <c r="T19" i="3"/>
  <c r="P19" i="3"/>
  <c r="J23" i="1"/>
  <c r="T14" i="3"/>
  <c r="O41" i="3"/>
  <c r="P14" i="3"/>
  <c r="P36" i="3"/>
  <c r="T35" i="3"/>
  <c r="O11" i="3"/>
  <c r="T13" i="3"/>
  <c r="S11" i="3"/>
  <c r="P17" i="3"/>
  <c r="O33" i="3"/>
  <c r="S33" i="3"/>
  <c r="P39" i="3"/>
  <c r="S36" i="3"/>
  <c r="O17" i="2"/>
  <c r="K16" i="2"/>
  <c r="N18" i="2"/>
  <c r="N13" i="2"/>
  <c r="K20" i="2"/>
  <c r="K39" i="2"/>
  <c r="N33" i="2"/>
  <c r="O32" i="2"/>
  <c r="K31" i="2"/>
  <c r="N36" i="2"/>
  <c r="S17" i="3"/>
  <c r="O15" i="3"/>
  <c r="S12" i="3"/>
  <c r="P10" i="3"/>
  <c r="S15" i="3"/>
  <c r="S37" i="3"/>
  <c r="P35" i="3"/>
  <c r="S40" i="3"/>
  <c r="T10" i="3"/>
  <c r="O16" i="3"/>
  <c r="T18" i="3"/>
  <c r="O38" i="3"/>
  <c r="S39" i="3"/>
  <c r="O18" i="3"/>
  <c r="O40" i="3"/>
  <c r="O13" i="3"/>
  <c r="P12" i="3"/>
  <c r="P37" i="3"/>
  <c r="S16" i="3"/>
  <c r="S38" i="3"/>
  <c r="P34" i="3"/>
  <c r="S34" i="3"/>
  <c r="J34" i="2"/>
  <c r="N16" i="2"/>
  <c r="J19" i="2"/>
  <c r="N39" i="2"/>
  <c r="J37" i="2"/>
  <c r="K14" i="2"/>
  <c r="O34" i="2"/>
  <c r="K32" i="2"/>
  <c r="N37" i="2"/>
  <c r="N31" i="2"/>
  <c r="J22" i="2"/>
  <c r="N19" i="2"/>
  <c r="J17" i="2"/>
  <c r="N14" i="2"/>
  <c r="N22" i="2"/>
  <c r="K38" i="2"/>
  <c r="N15" i="2"/>
  <c r="N30" i="2"/>
  <c r="K33" i="2"/>
  <c r="N38" i="2"/>
  <c r="J13" i="2"/>
  <c r="J21" i="2"/>
  <c r="J36" i="2"/>
  <c r="J15" i="2"/>
  <c r="J30" i="2"/>
  <c r="N20" i="2"/>
  <c r="N35" i="2"/>
  <c r="J18" i="2"/>
  <c r="I39" i="1"/>
  <c r="M35" i="1"/>
  <c r="N40" i="1"/>
  <c r="N33" i="1"/>
  <c r="M37" i="1"/>
  <c r="N32" i="1"/>
  <c r="M39" i="1"/>
  <c r="M36" i="1"/>
  <c r="M31" i="1"/>
  <c r="N34" i="1"/>
  <c r="M38" i="1"/>
  <c r="J34" i="1"/>
  <c r="J40" i="1"/>
  <c r="I36" i="1"/>
  <c r="I31" i="1"/>
  <c r="I37" i="1"/>
  <c r="J35" i="1"/>
  <c r="I38" i="1"/>
  <c r="I33" i="1"/>
  <c r="I32" i="1"/>
  <c r="M16" i="1"/>
  <c r="I13" i="1"/>
  <c r="I17" i="1"/>
  <c r="I15" i="1"/>
  <c r="I16" i="1"/>
  <c r="N15" i="1"/>
  <c r="N14" i="1"/>
  <c r="N22" i="1"/>
  <c r="N13" i="1"/>
  <c r="M21" i="1"/>
  <c r="M19" i="1"/>
  <c r="M18" i="1"/>
  <c r="M20" i="1"/>
  <c r="J20" i="1"/>
  <c r="I22" i="1"/>
  <c r="J21" i="1"/>
  <c r="N17" i="1"/>
  <c r="J18" i="1"/>
  <c r="J14" i="1"/>
  <c r="J19" i="1"/>
  <c r="AD42" i="3" l="1"/>
  <c r="AF37" i="3"/>
  <c r="AF35" i="3"/>
  <c r="AF45" i="3"/>
  <c r="AF42" i="3"/>
  <c r="AF33" i="3"/>
  <c r="AF34" i="3"/>
  <c r="AF44" i="3"/>
  <c r="AF40" i="3"/>
  <c r="AF39" i="3"/>
  <c r="AF38" i="3"/>
  <c r="AD44" i="3"/>
  <c r="AD43" i="3"/>
  <c r="AF41" i="3"/>
  <c r="AF48" i="3"/>
  <c r="AD47" i="3"/>
  <c r="AD41" i="3"/>
  <c r="AD48" i="3"/>
  <c r="AF47" i="3"/>
  <c r="AD33" i="3"/>
  <c r="AF46" i="3"/>
  <c r="AF43" i="3"/>
  <c r="AD34" i="3"/>
  <c r="AD35" i="3"/>
  <c r="AD38" i="3"/>
  <c r="AD40" i="3"/>
  <c r="AD39" i="3"/>
  <c r="AD37" i="3"/>
  <c r="AD36" i="3"/>
  <c r="AD45" i="3"/>
  <c r="P9" i="3"/>
  <c r="S9" i="3"/>
</calcChain>
</file>

<file path=xl/sharedStrings.xml><?xml version="1.0" encoding="utf-8"?>
<sst xmlns="http://schemas.openxmlformats.org/spreadsheetml/2006/main" count="411" uniqueCount="111">
  <si>
    <t>Argon S All-Round Mk.1</t>
  </si>
  <si>
    <t>Split S Combat Mk.4</t>
  </si>
  <si>
    <t>Ship Name</t>
  </si>
  <si>
    <t>Pegasus Vanguard</t>
  </si>
  <si>
    <t>Pegasus Sentinel</t>
  </si>
  <si>
    <t>Discoverer Vanguard</t>
  </si>
  <si>
    <t>Discoverer Sentinel</t>
  </si>
  <si>
    <t>Rapier</t>
  </si>
  <si>
    <t>Kestrel Vanguard</t>
  </si>
  <si>
    <t>Kestrel Sentinel</t>
  </si>
  <si>
    <t>T</t>
  </si>
  <si>
    <t>SCOUT SHIPS</t>
  </si>
  <si>
    <t>Forward Drag</t>
  </si>
  <si>
    <t>Constants</t>
  </si>
  <si>
    <t>Num. Engines</t>
  </si>
  <si>
    <t>Combat Speed</t>
  </si>
  <si>
    <t>Boost Speed</t>
  </si>
  <si>
    <t>Travel Speed</t>
  </si>
  <si>
    <t>Current Stats - Argon Mk.1</t>
  </si>
  <si>
    <t>Current Stats - Split Mk.4</t>
  </si>
  <si>
    <t>Modified Stats - Argon Mk.1</t>
  </si>
  <si>
    <t>Modified Stats - Split Mk.4</t>
  </si>
  <si>
    <t>MODIFIED SCOUT SHIPS</t>
  </si>
  <si>
    <t>New Forward Drag</t>
  </si>
  <si>
    <t>Price</t>
  </si>
  <si>
    <t>Interceptors</t>
  </si>
  <si>
    <t>ADVANCED SCOUT SHIPS</t>
  </si>
  <si>
    <t>MODIFIED ADVANCED SCOUT SHIPS</t>
  </si>
  <si>
    <t>Nimcha</t>
  </si>
  <si>
    <t>Moreya</t>
  </si>
  <si>
    <t>Takoba</t>
  </si>
  <si>
    <t>Perseus Vanguard</t>
  </si>
  <si>
    <t>Nodan Vanguard</t>
  </si>
  <si>
    <t>M</t>
  </si>
  <si>
    <t>Lux</t>
  </si>
  <si>
    <t>Pulsar Vanguard</t>
  </si>
  <si>
    <t>Nova Vanguard</t>
  </si>
  <si>
    <t>Nova Sentinel</t>
  </si>
  <si>
    <t>Kyd</t>
  </si>
  <si>
    <t>Guillemot Vanguard</t>
  </si>
  <si>
    <t>Guillemot Sentinel</t>
  </si>
  <si>
    <t>Skua</t>
  </si>
  <si>
    <t>Elite Vanguard</t>
  </si>
  <si>
    <t>Elite Sentinel</t>
  </si>
  <si>
    <t>Asp</t>
  </si>
  <si>
    <t>Asp Raider</t>
  </si>
  <si>
    <t>Perseus Sentinel</t>
  </si>
  <si>
    <t>Yaw</t>
  </si>
  <si>
    <t>Pitch</t>
  </si>
  <si>
    <t>Roll</t>
  </si>
  <si>
    <t>Modified Stats - Thruster Gen All-Round Mk.1</t>
  </si>
  <si>
    <t>Current Stats - Thruster Gen All-Round Mk.1</t>
  </si>
  <si>
    <t>Current Stats - Thruster Gen Combat Mk.1</t>
  </si>
  <si>
    <t>Modified Stats - Thruster Gen Combat Mk.1</t>
  </si>
  <si>
    <t>Thruster Gen S All-Round Mk.1 (Strafe/Pitch/Yaw/Roll)</t>
  </si>
  <si>
    <t>Thruster Gen S Combat Mk.1 (Strafe/Pitch/Yaw/Roll)</t>
  </si>
  <si>
    <t>Strafe Vert.</t>
  </si>
  <si>
    <t>Strafe Horiz.</t>
  </si>
  <si>
    <t>Lower is better</t>
  </si>
  <si>
    <t>Multipliers =&gt;</t>
  </si>
  <si>
    <t>&lt;= Multipliers</t>
  </si>
  <si>
    <t xml:space="preserve"> </t>
  </si>
  <si>
    <t>Boost</t>
  </si>
  <si>
    <t>Travel</t>
  </si>
  <si>
    <t>Mults Set between T29-X29, do not change here</t>
  </si>
  <si>
    <t>`1</t>
  </si>
  <si>
    <t>Higher is better</t>
  </si>
  <si>
    <t>QUICK-MULT</t>
  </si>
  <si>
    <t>New Values based on Quick-Mult</t>
  </si>
  <si>
    <t>NEW Forward Drag</t>
  </si>
  <si>
    <t>INTERCEPTORS</t>
  </si>
  <si>
    <t>QUICK-MULT: EDIT BELOW</t>
  </si>
  <si>
    <t>C:\Users\Tax\Desktop\X4 Modding\TaxMods\TaxEditorMods\TaxEdit01</t>
  </si>
  <si>
    <t>Color Code</t>
  </si>
  <si>
    <t>NO CHANGE IN VALUE</t>
  </si>
  <si>
    <t>FINALIZED VALUE +</t>
  </si>
  <si>
    <t>FINALIZED VALUE -</t>
  </si>
  <si>
    <t>NEW VALUE ENTERED AND SAVED</t>
  </si>
  <si>
    <t>CONSTANT - DO NOT EDIT</t>
  </si>
  <si>
    <t>INPUT MULT</t>
  </si>
  <si>
    <t>INPUT UNIVERSAL MULTIPLIER</t>
  </si>
  <si>
    <t>Current Stats - Argon XL-Allround Mk.1</t>
  </si>
  <si>
    <t>Current Stats - Argon XL-Travel Mk.1</t>
  </si>
  <si>
    <t>MODIFIED XL MINERS</t>
  </si>
  <si>
    <t>XL MINERS</t>
  </si>
  <si>
    <t>Argon XL All-Round Mk.1</t>
  </si>
  <si>
    <t>Argon XL Travel Mk.1</t>
  </si>
  <si>
    <t>Modified Stats - Argon XL-Allround Mk.1</t>
  </si>
  <si>
    <t>Modified Stats - Argon XL-Travel Mk.1</t>
  </si>
  <si>
    <t>Bayamon Trader</t>
  </si>
  <si>
    <t>Bayamon Universal</t>
  </si>
  <si>
    <t>Bayamon Solid</t>
  </si>
  <si>
    <t>Bayamon Liquid</t>
  </si>
  <si>
    <t>Mobile Mining Base (XL)</t>
  </si>
  <si>
    <t>Mobile Mining Base (L)</t>
  </si>
  <si>
    <t>Constants (LARGE)</t>
  </si>
  <si>
    <t>New Reverse Drag</t>
  </si>
  <si>
    <t>Reverse Drag</t>
  </si>
  <si>
    <t>Reverse Speed</t>
  </si>
  <si>
    <t>Argon L All-Round Mk.1</t>
  </si>
  <si>
    <t>Argon L Travel Mk.1</t>
  </si>
  <si>
    <t>= IFERROR(( E8 * E18) / F18 / F13,0)</t>
  </si>
  <si>
    <t>Paramerion (SVE)</t>
  </si>
  <si>
    <t>Akuma (SVE)</t>
  </si>
  <si>
    <t>Kojin (SVE)</t>
  </si>
  <si>
    <t>Skua (SVE)</t>
  </si>
  <si>
    <t>Jaguar (SVE)</t>
  </si>
  <si>
    <t>Thruster Gen XL All-Round Mk.3 (Strafe/Pitch/Yaw/Roll)</t>
  </si>
  <si>
    <t>Thruster Gen XL All-Round Mk.1 (Strafe/Pitch/Yaw/Roll)</t>
  </si>
  <si>
    <t>Valhalla Flagship</t>
  </si>
  <si>
    <t>Original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</si>
</sst>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\°"/>
  </numFmts>
  <fonts count="2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i/>
      <sz val="22"/>
      <color theme="0"/>
      <name val="Calibri"/>
      <family val="2"/>
      <scheme val="minor"/>
    </font>
    <font>
      <b/>
      <i/>
      <sz val="2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i/>
      <sz val="20"/>
      <color theme="0"/>
      <name val="Calibri"/>
      <family val="2"/>
      <scheme val="minor"/>
    </font>
    <font>
      <b/>
      <i/>
      <sz val="20"/>
      <name val="Calibri"/>
      <family val="2"/>
      <scheme val="minor"/>
    </font>
    <font>
      <b/>
      <sz val="72"/>
      <color theme="0"/>
      <name val="Castellar"/>
      <family val="1"/>
    </font>
    <font>
      <b/>
      <sz val="36"/>
      <color theme="0"/>
      <name val="Castellar"/>
      <family val="1"/>
    </font>
    <font>
      <b/>
      <i/>
      <sz val="36"/>
      <color theme="0"/>
      <name val="Calibri"/>
      <family val="2"/>
      <scheme val="minor"/>
    </font>
    <font>
      <b/>
      <i/>
      <sz val="26"/>
      <color rgb="FFFFC000"/>
      <name val="Calibri"/>
      <family val="2"/>
      <scheme val="minor"/>
    </font>
    <font>
      <sz val="22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26"/>
      <color theme="0"/>
      <name val="Hack"/>
      <family val="3"/>
    </font>
    <font>
      <i/>
      <sz val="20"/>
      <name val="Hack"/>
      <family val="3"/>
    </font>
    <font>
      <i/>
      <sz val="18"/>
      <color theme="0"/>
      <name val="Hack"/>
      <family val="3"/>
    </font>
    <font>
      <b/>
      <i/>
      <sz val="48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A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490303"/>
        <bgColor indexed="64"/>
      </patternFill>
    </fill>
    <fill>
      <patternFill patternType="solid">
        <fgColor rgb="FF9E0606"/>
        <bgColor indexed="64"/>
      </patternFill>
    </fill>
    <fill>
      <patternFill patternType="solid">
        <fgColor rgb="FF004D82"/>
        <bgColor indexed="64"/>
      </patternFill>
    </fill>
    <fill>
      <patternFill patternType="solid">
        <fgColor rgb="FF002A46"/>
        <bgColor indexed="64"/>
      </patternFill>
    </fill>
    <fill>
      <patternFill patternType="solid">
        <fgColor rgb="FF3A592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AB01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18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medium">
        <color rgb="FFFFC00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thick">
        <color rgb="FFFFC000"/>
      </bottom>
      <diagonal/>
    </border>
    <border>
      <left style="thick">
        <color rgb="FFFFC000"/>
      </left>
      <right/>
      <top style="thick">
        <color rgb="FFFFC000"/>
      </top>
      <bottom/>
      <diagonal/>
    </border>
    <border>
      <left style="thick">
        <color rgb="FFFFC000"/>
      </left>
      <right/>
      <top/>
      <bottom/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thick">
        <color rgb="FFFFC000"/>
      </left>
      <right style="thin">
        <color indexed="64"/>
      </right>
      <top style="thick">
        <color rgb="FFFFC000"/>
      </top>
      <bottom style="thick">
        <color indexed="64"/>
      </bottom>
      <diagonal/>
    </border>
    <border>
      <left/>
      <right style="thin">
        <color indexed="64"/>
      </right>
      <top style="thick">
        <color rgb="FFFFC000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C000"/>
      </top>
      <bottom style="thick">
        <color indexed="64"/>
      </bottom>
      <diagonal/>
    </border>
    <border>
      <left/>
      <right style="thick">
        <color rgb="FFFFC000"/>
      </right>
      <top style="thick">
        <color rgb="FFFFC000"/>
      </top>
      <bottom style="thick">
        <color indexed="64"/>
      </bottom>
      <diagonal/>
    </border>
    <border>
      <left style="thick">
        <color rgb="FFFFC000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rgb="FFFFC000"/>
      </right>
      <top style="thick">
        <color indexed="64"/>
      </top>
      <bottom style="thin">
        <color indexed="64"/>
      </bottom>
      <diagonal/>
    </border>
    <border>
      <left style="thick">
        <color rgb="FFFFC000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rgb="FFFFC000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 style="thick">
        <color indexed="64"/>
      </right>
      <top style="thin">
        <color indexed="64"/>
      </top>
      <bottom style="thick">
        <color rgb="FFFFC000"/>
      </bottom>
      <diagonal/>
    </border>
    <border>
      <left/>
      <right style="thin">
        <color indexed="64"/>
      </right>
      <top style="thin">
        <color indexed="64"/>
      </top>
      <bottom style="thick">
        <color rgb="FFFFC000"/>
      </bottom>
      <diagonal/>
    </border>
    <border>
      <left style="thick">
        <color indexed="64"/>
      </left>
      <right style="thick">
        <color rgb="FFFFC000"/>
      </right>
      <top style="thin">
        <color indexed="64"/>
      </top>
      <bottom style="thick">
        <color rgb="FFFFC000"/>
      </bottom>
      <diagonal/>
    </border>
    <border>
      <left style="thick">
        <color rgb="FFFFC000"/>
      </left>
      <right/>
      <top style="thick">
        <color rgb="FFFFC000"/>
      </top>
      <bottom style="thin">
        <color indexed="64"/>
      </bottom>
      <diagonal/>
    </border>
    <border>
      <left/>
      <right/>
      <top style="thick">
        <color rgb="FFFFC000"/>
      </top>
      <bottom style="thin">
        <color indexed="64"/>
      </bottom>
      <diagonal/>
    </border>
    <border>
      <left/>
      <right style="thick">
        <color rgb="FFFFC000"/>
      </right>
      <top style="thick">
        <color rgb="FFFFC000"/>
      </top>
      <bottom style="thin">
        <color indexed="64"/>
      </bottom>
      <diagonal/>
    </border>
    <border>
      <left style="thick">
        <color rgb="FFFFC000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rgb="FFFFC000"/>
      </right>
      <top style="thin">
        <color indexed="64"/>
      </top>
      <bottom style="thick">
        <color indexed="64"/>
      </bottom>
      <diagonal/>
    </border>
    <border>
      <left style="thick">
        <color rgb="FFFFC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rgb="FFFFC000"/>
      </right>
      <top/>
      <bottom style="thin">
        <color indexed="64"/>
      </bottom>
      <diagonal/>
    </border>
    <border>
      <left style="thick">
        <color rgb="FFFFC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 style="thin">
        <color indexed="64"/>
      </right>
      <top style="thin">
        <color indexed="64"/>
      </top>
      <bottom style="thick">
        <color rgb="FFFFC000"/>
      </bottom>
      <diagonal/>
    </border>
    <border>
      <left style="thin">
        <color indexed="64"/>
      </left>
      <right style="thin">
        <color indexed="64"/>
      </right>
      <top/>
      <bottom style="thick">
        <color rgb="FFFFC000"/>
      </bottom>
      <diagonal/>
    </border>
    <border>
      <left style="thin">
        <color indexed="64"/>
      </left>
      <right style="thick">
        <color rgb="FFFFC000"/>
      </right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 style="thin">
        <color indexed="64"/>
      </left>
      <right style="thick">
        <color rgb="FFFFC000"/>
      </right>
      <top style="thick">
        <color indexed="64"/>
      </top>
      <bottom style="thin">
        <color indexed="64"/>
      </bottom>
      <diagonal/>
    </border>
    <border>
      <left/>
      <right/>
      <top style="thick">
        <color rgb="FFFFC000"/>
      </top>
      <bottom/>
      <diagonal/>
    </border>
    <border>
      <left/>
      <right style="double">
        <color theme="0"/>
      </right>
      <top style="thick">
        <color rgb="FFFFC000"/>
      </top>
      <bottom/>
      <diagonal/>
    </border>
    <border>
      <left/>
      <right style="double">
        <color theme="0"/>
      </right>
      <top/>
      <bottom/>
      <diagonal/>
    </border>
    <border>
      <left/>
      <right style="double">
        <color theme="0"/>
      </right>
      <top/>
      <bottom style="thick">
        <color rgb="FFFFC000"/>
      </bottom>
      <diagonal/>
    </border>
    <border>
      <left style="double">
        <color theme="0"/>
      </left>
      <right/>
      <top style="double">
        <color theme="0"/>
      </top>
      <bottom style="double">
        <color theme="0"/>
      </bottom>
      <diagonal/>
    </border>
    <border>
      <left/>
      <right/>
      <top style="double">
        <color theme="0"/>
      </top>
      <bottom style="double">
        <color theme="0"/>
      </bottom>
      <diagonal/>
    </border>
    <border>
      <left/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/>
      <top style="double">
        <color theme="0"/>
      </top>
      <bottom style="thick">
        <color rgb="FFFFC000"/>
      </bottom>
      <diagonal/>
    </border>
    <border>
      <left style="double">
        <color theme="0"/>
      </left>
      <right/>
      <top style="thick">
        <color rgb="FFFFC000"/>
      </top>
      <bottom/>
      <diagonal/>
    </border>
    <border>
      <left style="double">
        <color theme="0"/>
      </left>
      <right/>
      <top/>
      <bottom style="thick">
        <color rgb="FFFFC000"/>
      </bottom>
      <diagonal/>
    </border>
    <border>
      <left/>
      <right style="double">
        <color theme="0"/>
      </right>
      <top style="double">
        <color theme="0"/>
      </top>
      <bottom style="thick">
        <color rgb="FFFFC000"/>
      </bottom>
      <diagonal/>
    </border>
    <border>
      <left style="double">
        <color theme="0"/>
      </left>
      <right/>
      <top style="thick">
        <color rgb="FFFFC000"/>
      </top>
      <bottom style="double">
        <color theme="0"/>
      </bottom>
      <diagonal/>
    </border>
    <border>
      <left/>
      <right style="thick">
        <color rgb="FFFFC000"/>
      </right>
      <top style="thick">
        <color rgb="FFFFC000"/>
      </top>
      <bottom style="double">
        <color theme="0"/>
      </bottom>
      <diagonal/>
    </border>
    <border>
      <left/>
      <right style="thick">
        <color rgb="FFFFC00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 style="thick">
        <color rgb="FFFFC000"/>
      </right>
      <top style="double">
        <color theme="0"/>
      </top>
      <bottom style="thick">
        <color rgb="FFFFC000"/>
      </bottom>
      <diagonal/>
    </border>
    <border>
      <left/>
      <right/>
      <top style="thick">
        <color rgb="FFFFC000"/>
      </top>
      <bottom style="double">
        <color theme="0"/>
      </bottom>
      <diagonal/>
    </border>
    <border>
      <left/>
      <right style="double">
        <color theme="0"/>
      </right>
      <top style="thick">
        <color rgb="FFFFC000"/>
      </top>
      <bottom style="double">
        <color theme="0"/>
      </bottom>
      <diagonal/>
    </border>
    <border>
      <left/>
      <right/>
      <top style="double">
        <color theme="0"/>
      </top>
      <bottom style="thick">
        <color rgb="FFFFC00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thick">
        <color rgb="FFFFC000"/>
      </bottom>
      <diagonal/>
    </border>
    <border>
      <left/>
      <right/>
      <top style="medium">
        <color rgb="FFFFC000"/>
      </top>
      <bottom/>
      <diagonal/>
    </border>
    <border>
      <left style="double">
        <color theme="0"/>
      </left>
      <right/>
      <top style="medium">
        <color rgb="FFFFC000"/>
      </top>
      <bottom style="double">
        <color theme="0"/>
      </bottom>
      <diagonal/>
    </border>
    <border>
      <left/>
      <right/>
      <top style="medium">
        <color rgb="FFFFC000"/>
      </top>
      <bottom style="double">
        <color theme="0"/>
      </bottom>
      <diagonal/>
    </border>
    <border>
      <left/>
      <right style="double">
        <color theme="0"/>
      </right>
      <top style="medium">
        <color rgb="FFFFC000"/>
      </top>
      <bottom style="double">
        <color theme="0"/>
      </bottom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/>
      <right style="medium">
        <color rgb="FFFFC00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medium">
        <color rgb="FFFFC000"/>
      </bottom>
      <diagonal/>
    </border>
    <border>
      <left style="double">
        <color theme="0"/>
      </left>
      <right/>
      <top style="double">
        <color theme="0"/>
      </top>
      <bottom style="medium">
        <color rgb="FFFFC000"/>
      </bottom>
      <diagonal/>
    </border>
    <border>
      <left/>
      <right style="double">
        <color theme="0"/>
      </right>
      <top style="double">
        <color theme="0"/>
      </top>
      <bottom style="medium">
        <color rgb="FFFFC000"/>
      </bottom>
      <diagonal/>
    </border>
    <border>
      <left style="double">
        <color theme="0"/>
      </left>
      <right style="medium">
        <color rgb="FFFFC000"/>
      </right>
      <top/>
      <bottom style="medium">
        <color rgb="FFFFC000"/>
      </bottom>
      <diagonal/>
    </border>
    <border>
      <left/>
      <right style="double">
        <color theme="0"/>
      </right>
      <top style="medium">
        <color rgb="FFFFC000"/>
      </top>
      <bottom/>
      <diagonal/>
    </border>
    <border>
      <left style="double">
        <color theme="0"/>
      </left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 style="double">
        <color theme="0"/>
      </bottom>
      <diagonal/>
    </border>
    <border>
      <left/>
      <right style="double">
        <color theme="0"/>
      </right>
      <top/>
      <bottom style="medium">
        <color rgb="FFFFC000"/>
      </bottom>
      <diagonal/>
    </border>
    <border>
      <left style="double">
        <color theme="0"/>
      </left>
      <right style="medium">
        <color rgb="FFFFC000"/>
      </right>
      <top style="double">
        <color theme="0"/>
      </top>
      <bottom style="medium">
        <color rgb="FFFFC000"/>
      </bottom>
      <diagonal/>
    </border>
    <border>
      <left style="thick">
        <color rgb="FFFFC000"/>
      </left>
      <right style="thick">
        <color rgb="FFFFC000"/>
      </right>
      <top/>
      <bottom/>
      <diagonal/>
    </border>
    <border>
      <left/>
      <right/>
      <top style="thick">
        <color rgb="FFFFC000"/>
      </top>
      <bottom style="thick">
        <color rgb="FFFFC000"/>
      </bottom>
      <diagonal/>
    </border>
    <border>
      <left style="thick">
        <color rgb="FFFFC000"/>
      </left>
      <right style="thick">
        <color rgb="FFFFC00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rgb="FFFFC000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rgb="FFFFC000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C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C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C000"/>
      </bottom>
      <diagonal/>
    </border>
    <border>
      <left style="thin">
        <color indexed="64"/>
      </left>
      <right style="medium">
        <color rgb="FFFFC000"/>
      </right>
      <top style="thin">
        <color indexed="64"/>
      </top>
      <bottom style="medium">
        <color rgb="FFFFC000"/>
      </bottom>
      <diagonal/>
    </border>
    <border>
      <left/>
      <right style="medium">
        <color rgb="FFFFC000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rgb="FFFFC000"/>
      </bottom>
      <diagonal/>
    </border>
    <border>
      <left style="thick">
        <color rgb="FFFFC000"/>
      </left>
      <right/>
      <top style="thick">
        <color indexed="64"/>
      </top>
      <bottom style="thin">
        <color indexed="64"/>
      </bottom>
      <diagonal/>
    </border>
    <border>
      <left style="thick">
        <color rgb="FFFFC000"/>
      </left>
      <right/>
      <top style="thin">
        <color indexed="64"/>
      </top>
      <bottom style="thin">
        <color indexed="64"/>
      </bottom>
      <diagonal/>
    </border>
    <border>
      <left style="thick">
        <color rgb="FFFFC000"/>
      </left>
      <right/>
      <top style="thin">
        <color indexed="64"/>
      </top>
      <bottom style="thick">
        <color rgb="FFFFC000"/>
      </bottom>
      <diagonal/>
    </border>
    <border>
      <left style="medium">
        <color rgb="FFFFC000"/>
      </left>
      <right/>
      <top style="thick">
        <color indexed="64"/>
      </top>
      <bottom style="thin">
        <color indexed="64"/>
      </bottom>
      <diagonal/>
    </border>
    <border>
      <left style="medium">
        <color rgb="FFFFC000"/>
      </left>
      <right/>
      <top style="thin">
        <color indexed="64"/>
      </top>
      <bottom style="thin">
        <color indexed="64"/>
      </bottom>
      <diagonal/>
    </border>
    <border>
      <left style="medium">
        <color rgb="FFFFC000"/>
      </left>
      <right/>
      <top style="thin">
        <color indexed="64"/>
      </top>
      <bottom style="medium">
        <color rgb="FFFFC000"/>
      </bottom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ck">
        <color indexed="64"/>
      </bottom>
      <diagonal/>
    </border>
    <border>
      <left style="thick">
        <color rgb="FFFFC000"/>
      </left>
      <right style="thick">
        <color rgb="FFFFC000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 style="thick">
        <color rgb="FFFFC000"/>
      </right>
      <top style="thin">
        <color indexed="64"/>
      </top>
      <bottom style="thick">
        <color rgb="FFFFC000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/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 style="thin">
        <color indexed="64"/>
      </left>
      <right style="thick">
        <color rgb="FFFFC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C000"/>
      </bottom>
      <diagonal/>
    </border>
    <border>
      <left style="thin">
        <color indexed="64"/>
      </left>
      <right style="thick">
        <color rgb="FFFFC000"/>
      </right>
      <top style="thin">
        <color indexed="64"/>
      </top>
      <bottom style="thick">
        <color rgb="FFFFC000"/>
      </bottom>
      <diagonal/>
    </border>
    <border>
      <left/>
      <right style="thick">
        <color rgb="FFFFC000"/>
      </right>
      <top style="medium">
        <color rgb="FFFFC000"/>
      </top>
      <bottom/>
      <diagonal/>
    </border>
    <border>
      <left style="thick">
        <color rgb="FFFFC000"/>
      </left>
      <right/>
      <top style="thick">
        <color rgb="FFFFC000"/>
      </top>
      <bottom style="thick">
        <color rgb="FFFFC000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thick">
        <color indexed="64"/>
      </bottom>
      <diagonal/>
    </border>
    <border>
      <left style="medium">
        <color rgb="FFFFC000"/>
      </left>
      <right style="medium">
        <color rgb="FFFFC000"/>
      </right>
      <top/>
      <bottom style="thin">
        <color indexed="64"/>
      </bottom>
      <diagonal/>
    </border>
    <border>
      <left style="medium">
        <color rgb="FFFFC000"/>
      </left>
      <right style="medium">
        <color rgb="FFFFC000"/>
      </right>
      <top style="thin">
        <color indexed="64"/>
      </top>
      <bottom style="thin">
        <color indexed="64"/>
      </bottom>
      <diagonal/>
    </border>
    <border>
      <left style="medium">
        <color rgb="FFFFC000"/>
      </left>
      <right style="medium">
        <color rgb="FFFFC000"/>
      </right>
      <top style="thin">
        <color indexed="64"/>
      </top>
      <bottom style="medium">
        <color rgb="FFFFC000"/>
      </bottom>
      <diagonal/>
    </border>
    <border>
      <left/>
      <right/>
      <top style="thick">
        <color rgb="FFFFC000"/>
      </top>
      <bottom style="medium">
        <color rgb="FFFFC000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rgb="FFFFC000"/>
      </left>
      <right style="medium">
        <color rgb="FFFFC000"/>
      </right>
      <top/>
      <bottom/>
      <diagonal/>
    </border>
    <border>
      <left style="thick">
        <color rgb="FFFFC000"/>
      </left>
      <right/>
      <top/>
      <bottom style="medium">
        <color rgb="FFFFC000"/>
      </bottom>
      <diagonal/>
    </border>
    <border>
      <left style="thick">
        <color rgb="FFFFC000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 style="medium">
        <color rgb="FFFFC000"/>
      </right>
      <top style="thick">
        <color rgb="FFFFC000"/>
      </top>
      <bottom/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medium">
        <color rgb="FFFFC000"/>
      </bottom>
      <diagonal/>
    </border>
    <border>
      <left style="thick">
        <color rgb="FFFFC000"/>
      </left>
      <right style="thick">
        <color rgb="FFFFC000"/>
      </right>
      <top style="medium">
        <color rgb="FFFFC000"/>
      </top>
      <bottom style="thick">
        <color rgb="FFFFC000"/>
      </bottom>
      <diagonal/>
    </border>
    <border>
      <left style="thick">
        <color rgb="FFFFC000"/>
      </left>
      <right/>
      <top style="thick">
        <color rgb="FFFFC000"/>
      </top>
      <bottom style="medium">
        <color rgb="FFFFC000"/>
      </bottom>
      <diagonal/>
    </border>
    <border>
      <left/>
      <right style="thick">
        <color rgb="FFFFC000"/>
      </right>
      <top style="thick">
        <color rgb="FFFFC000"/>
      </top>
      <bottom style="medium">
        <color rgb="FFFFC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rgb="FFFFC000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C000"/>
      </left>
      <right style="thick">
        <color rgb="FFFFC00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rgb="FFFFC00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rgb="FFFFC000"/>
      </left>
      <right style="thin">
        <color indexed="64"/>
      </right>
      <top/>
      <bottom style="thick">
        <color rgb="FFFFC000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C000"/>
      </left>
      <right style="thin">
        <color indexed="64"/>
      </right>
      <top style="medium">
        <color rgb="FFFFC000"/>
      </top>
      <bottom style="thick">
        <color indexed="64"/>
      </bottom>
      <diagonal/>
    </border>
    <border>
      <left/>
      <right style="thin">
        <color indexed="64"/>
      </right>
      <top style="medium">
        <color rgb="FFFFC000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C000"/>
      </top>
      <bottom style="thick">
        <color indexed="64"/>
      </bottom>
      <diagonal/>
    </border>
    <border>
      <left/>
      <right style="medium">
        <color rgb="FFFFC000"/>
      </right>
      <top style="medium">
        <color rgb="FFFFC000"/>
      </top>
      <bottom style="thick">
        <color indexed="64"/>
      </bottom>
      <diagonal/>
    </border>
    <border>
      <left style="medium">
        <color rgb="FFFFC000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rgb="FFFFC000"/>
      </right>
      <top style="thick">
        <color indexed="64"/>
      </top>
      <bottom style="thin">
        <color indexed="64"/>
      </bottom>
      <diagonal/>
    </border>
    <border>
      <left style="medium">
        <color rgb="FFFFC000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rgb="FFFFC000"/>
      </right>
      <top style="thin">
        <color indexed="64"/>
      </top>
      <bottom style="thin">
        <color indexed="64"/>
      </bottom>
      <diagonal/>
    </border>
    <border>
      <left style="medium">
        <color rgb="FFFFC000"/>
      </left>
      <right style="thick">
        <color indexed="64"/>
      </right>
      <top style="thin">
        <color indexed="64"/>
      </top>
      <bottom style="medium">
        <color rgb="FFFFC000"/>
      </bottom>
      <diagonal/>
    </border>
    <border>
      <left style="thick">
        <color indexed="64"/>
      </left>
      <right/>
      <top style="thin">
        <color indexed="64"/>
      </top>
      <bottom style="medium">
        <color rgb="FFFFC000"/>
      </bottom>
      <diagonal/>
    </border>
    <border>
      <left style="thick">
        <color indexed="64"/>
      </left>
      <right style="medium">
        <color rgb="FFFFC000"/>
      </right>
      <top style="thin">
        <color indexed="64"/>
      </top>
      <bottom style="medium">
        <color rgb="FFFFC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theme="0"/>
      </top>
      <bottom/>
      <diagonal/>
    </border>
    <border>
      <left style="thick">
        <color theme="0"/>
      </left>
      <right style="thick">
        <color rgb="FFFFC00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rgb="FFFFC000"/>
      </right>
      <top style="thick">
        <color theme="0"/>
      </top>
      <bottom style="thick">
        <color rgb="FFFFC000"/>
      </bottom>
      <diagonal/>
    </border>
    <border>
      <left style="thick">
        <color rgb="FFFFC000"/>
      </left>
      <right style="thick">
        <color rgb="FFFFC000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rgb="FFFFC000"/>
      </bottom>
      <diagonal/>
    </border>
  </borders>
  <cellStyleXfs count="1">
    <xf numFmtId="0" fontId="0" fillId="0" borderId="0"/>
  </cellStyleXfs>
  <cellXfs count="515">
    <xf numFmtId="0" fontId="0" fillId="0" borderId="0" xfId="0"/>
    <xf numFmtId="0" fontId="2" fillId="2" borderId="1" xfId="0" applyFont="1" applyFill="1" applyBorder="1"/>
    <xf numFmtId="0" fontId="2" fillId="2" borderId="6" xfId="0" applyFont="1" applyFill="1" applyBorder="1"/>
    <xf numFmtId="0" fontId="2" fillId="2" borderId="4" xfId="0" applyFont="1" applyFill="1" applyBorder="1" applyAlignment="1">
      <alignment horizontal="center" vertical="center"/>
    </xf>
    <xf numFmtId="4" fontId="2" fillId="2" borderId="3" xfId="0" applyNumberFormat="1" applyFont="1" applyFill="1" applyBorder="1"/>
    <xf numFmtId="164" fontId="2" fillId="2" borderId="6" xfId="0" applyNumberFormat="1" applyFont="1" applyFill="1" applyBorder="1"/>
    <xf numFmtId="164" fontId="2" fillId="2" borderId="1" xfId="0" applyNumberFormat="1" applyFont="1" applyFill="1" applyBorder="1"/>
    <xf numFmtId="0" fontId="0" fillId="5" borderId="0" xfId="0" applyFill="1"/>
    <xf numFmtId="0" fontId="4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/>
    <xf numFmtId="0" fontId="2" fillId="2" borderId="5" xfId="0" applyFont="1" applyFill="1" applyBorder="1" applyAlignment="1">
      <alignment horizontal="center" vertical="center"/>
    </xf>
    <xf numFmtId="4" fontId="2" fillId="2" borderId="2" xfId="0" applyNumberFormat="1" applyFont="1" applyFill="1" applyBorder="1"/>
    <xf numFmtId="4" fontId="2" fillId="2" borderId="1" xfId="0" applyNumberFormat="1" applyFont="1" applyFill="1" applyBorder="1"/>
    <xf numFmtId="0" fontId="1" fillId="5" borderId="0" xfId="0" applyFont="1" applyFill="1" applyBorder="1"/>
    <xf numFmtId="0" fontId="0" fillId="5" borderId="0" xfId="0" applyFill="1" applyBorder="1"/>
    <xf numFmtId="0" fontId="0" fillId="0" borderId="0" xfId="0" applyFill="1" applyBorder="1"/>
    <xf numFmtId="0" fontId="5" fillId="5" borderId="0" xfId="0" applyFont="1" applyFill="1" applyBorder="1" applyAlignment="1">
      <alignment horizontal="center"/>
    </xf>
    <xf numFmtId="0" fontId="0" fillId="0" borderId="0" xfId="0" applyBorder="1"/>
    <xf numFmtId="0" fontId="2" fillId="5" borderId="0" xfId="0" applyFont="1" applyFill="1" applyBorder="1" applyAlignment="1">
      <alignment horizontal="center" vertical="center"/>
    </xf>
    <xf numFmtId="0" fontId="0" fillId="0" borderId="11" xfId="0" applyBorder="1"/>
    <xf numFmtId="0" fontId="0" fillId="5" borderId="15" xfId="0" applyFill="1" applyBorder="1"/>
    <xf numFmtId="0" fontId="0" fillId="5" borderId="16" xfId="0" applyFill="1" applyBorder="1"/>
    <xf numFmtId="0" fontId="0" fillId="0" borderId="16" xfId="0" applyBorder="1"/>
    <xf numFmtId="0" fontId="3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0" xfId="0" applyFont="1" applyFill="1" applyBorder="1"/>
    <xf numFmtId="0" fontId="2" fillId="2" borderId="21" xfId="0" applyFont="1" applyFill="1" applyBorder="1"/>
    <xf numFmtId="0" fontId="2" fillId="2" borderId="22" xfId="0" applyFont="1" applyFill="1" applyBorder="1"/>
    <xf numFmtId="0" fontId="2" fillId="2" borderId="23" xfId="0" applyFont="1" applyFill="1" applyBorder="1"/>
    <xf numFmtId="0" fontId="2" fillId="2" borderId="24" xfId="0" applyFont="1" applyFill="1" applyBorder="1"/>
    <xf numFmtId="0" fontId="2" fillId="2" borderId="25" xfId="0" applyFont="1" applyFill="1" applyBorder="1"/>
    <xf numFmtId="164" fontId="2" fillId="2" borderId="26" xfId="0" applyNumberFormat="1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4" fontId="2" fillId="2" borderId="33" xfId="0" applyNumberFormat="1" applyFont="1" applyFill="1" applyBorder="1"/>
    <xf numFmtId="4" fontId="2" fillId="2" borderId="34" xfId="0" applyNumberFormat="1" applyFont="1" applyFill="1" applyBorder="1"/>
    <xf numFmtId="4" fontId="2" fillId="2" borderId="35" xfId="0" applyNumberFormat="1" applyFont="1" applyFill="1" applyBorder="1"/>
    <xf numFmtId="4" fontId="2" fillId="2" borderId="36" xfId="0" applyNumberFormat="1" applyFont="1" applyFill="1" applyBorder="1"/>
    <xf numFmtId="4" fontId="2" fillId="2" borderId="37" xfId="0" applyNumberFormat="1" applyFont="1" applyFill="1" applyBorder="1"/>
    <xf numFmtId="4" fontId="2" fillId="2" borderId="38" xfId="0" applyNumberFormat="1" applyFont="1" applyFill="1" applyBorder="1"/>
    <xf numFmtId="0" fontId="0" fillId="5" borderId="11" xfId="0" applyFill="1" applyBorder="1"/>
    <xf numFmtId="0" fontId="5" fillId="5" borderId="16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 vertical="center"/>
    </xf>
    <xf numFmtId="0" fontId="2" fillId="5" borderId="16" xfId="0" applyFont="1" applyFill="1" applyBorder="1"/>
    <xf numFmtId="0" fontId="0" fillId="5" borderId="39" xfId="0" applyFill="1" applyBorder="1"/>
    <xf numFmtId="0" fontId="0" fillId="0" borderId="14" xfId="0" applyFill="1" applyBorder="1"/>
    <xf numFmtId="0" fontId="0" fillId="0" borderId="11" xfId="0" applyFill="1" applyBorder="1"/>
    <xf numFmtId="4" fontId="2" fillId="2" borderId="40" xfId="0" applyNumberFormat="1" applyFont="1" applyFill="1" applyBorder="1"/>
    <xf numFmtId="0" fontId="8" fillId="3" borderId="11" xfId="0" applyFont="1" applyFill="1" applyBorder="1" applyAlignment="1">
      <alignment horizontal="center"/>
    </xf>
    <xf numFmtId="0" fontId="8" fillId="3" borderId="59" xfId="0" applyFont="1" applyFill="1" applyBorder="1" applyAlignment="1">
      <alignment horizontal="center"/>
    </xf>
    <xf numFmtId="0" fontId="8" fillId="3" borderId="39" xfId="0" applyFont="1" applyFill="1" applyBorder="1" applyAlignment="1">
      <alignment horizontal="center"/>
    </xf>
    <xf numFmtId="0" fontId="8" fillId="3" borderId="50" xfId="0" applyFont="1" applyFill="1" applyBorder="1" applyAlignment="1">
      <alignment horizontal="center"/>
    </xf>
    <xf numFmtId="0" fontId="8" fillId="3" borderId="55" xfId="0" applyFont="1" applyFill="1" applyBorder="1" applyAlignment="1">
      <alignment horizontal="center"/>
    </xf>
    <xf numFmtId="0" fontId="2" fillId="4" borderId="24" xfId="0" applyFont="1" applyFill="1" applyBorder="1"/>
    <xf numFmtId="0" fontId="0" fillId="0" borderId="13" xfId="0" applyBorder="1"/>
    <xf numFmtId="4" fontId="2" fillId="2" borderId="26" xfId="0" applyNumberFormat="1" applyFont="1" applyFill="1" applyBorder="1"/>
    <xf numFmtId="0" fontId="1" fillId="5" borderId="16" xfId="0" applyFont="1" applyFill="1" applyBorder="1"/>
    <xf numFmtId="0" fontId="2" fillId="5" borderId="75" xfId="0" applyFont="1" applyFill="1" applyBorder="1" applyAlignment="1">
      <alignment horizontal="center" vertical="center"/>
    </xf>
    <xf numFmtId="0" fontId="2" fillId="5" borderId="75" xfId="0" applyFont="1" applyFill="1" applyBorder="1"/>
    <xf numFmtId="0" fontId="0" fillId="5" borderId="41" xfId="0" applyFill="1" applyBorder="1"/>
    <xf numFmtId="0" fontId="2" fillId="5" borderId="78" xfId="0" applyFont="1" applyFill="1" applyBorder="1" applyAlignment="1">
      <alignment horizontal="center" vertical="center"/>
    </xf>
    <xf numFmtId="0" fontId="5" fillId="5" borderId="75" xfId="0" applyFont="1" applyFill="1" applyBorder="1" applyAlignment="1">
      <alignment horizontal="center"/>
    </xf>
    <xf numFmtId="0" fontId="2" fillId="5" borderId="13" xfId="0" applyFont="1" applyFill="1" applyBorder="1"/>
    <xf numFmtId="0" fontId="5" fillId="5" borderId="77" xfId="0" applyFont="1" applyFill="1" applyBorder="1" applyAlignment="1">
      <alignment horizontal="center"/>
    </xf>
    <xf numFmtId="0" fontId="0" fillId="5" borderId="75" xfId="0" applyFill="1" applyBorder="1"/>
    <xf numFmtId="0" fontId="11" fillId="6" borderId="18" xfId="0" applyFont="1" applyFill="1" applyBorder="1"/>
    <xf numFmtId="0" fontId="11" fillId="6" borderId="19" xfId="0" applyFont="1" applyFill="1" applyBorder="1"/>
    <xf numFmtId="0" fontId="11" fillId="6" borderId="20" xfId="0" applyFont="1" applyFill="1" applyBorder="1"/>
    <xf numFmtId="0" fontId="0" fillId="0" borderId="0" xfId="0" applyBorder="1" applyAlignment="1"/>
    <xf numFmtId="0" fontId="0" fillId="0" borderId="0" xfId="0" applyAlignment="1"/>
    <xf numFmtId="0" fontId="4" fillId="5" borderId="41" xfId="0" applyFont="1" applyFill="1" applyBorder="1" applyAlignment="1">
      <alignment horizontal="center" vertical="center"/>
    </xf>
    <xf numFmtId="0" fontId="0" fillId="5" borderId="75" xfId="0" applyFill="1" applyBorder="1" applyAlignment="1">
      <alignment horizontal="center"/>
    </xf>
    <xf numFmtId="0" fontId="0" fillId="5" borderId="113" xfId="0" applyFill="1" applyBorder="1"/>
    <xf numFmtId="0" fontId="10" fillId="8" borderId="102" xfId="0" applyFont="1" applyFill="1" applyBorder="1" applyAlignment="1"/>
    <xf numFmtId="0" fontId="12" fillId="9" borderId="99" xfId="0" applyFont="1" applyFill="1" applyBorder="1"/>
    <xf numFmtId="0" fontId="12" fillId="9" borderId="109" xfId="0" applyFont="1" applyFill="1" applyBorder="1"/>
    <xf numFmtId="0" fontId="12" fillId="9" borderId="17" xfId="0" applyFont="1" applyFill="1" applyBorder="1"/>
    <xf numFmtId="0" fontId="11" fillId="10" borderId="31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11" fillId="10" borderId="32" xfId="0" applyFont="1" applyFill="1" applyBorder="1" applyAlignment="1">
      <alignment horizontal="center" vertical="center"/>
    </xf>
    <xf numFmtId="0" fontId="11" fillId="10" borderId="82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79" xfId="0" applyFont="1" applyFill="1" applyBorder="1" applyAlignment="1">
      <alignment horizontal="center" vertical="center"/>
    </xf>
    <xf numFmtId="0" fontId="11" fillId="10" borderId="83" xfId="0" applyFont="1" applyFill="1" applyBorder="1" applyAlignment="1">
      <alignment horizontal="center" vertical="center"/>
    </xf>
    <xf numFmtId="0" fontId="8" fillId="11" borderId="110" xfId="0" applyFont="1" applyFill="1" applyBorder="1"/>
    <xf numFmtId="164" fontId="8" fillId="11" borderId="6" xfId="0" applyNumberFormat="1" applyFont="1" applyFill="1" applyBorder="1"/>
    <xf numFmtId="0" fontId="8" fillId="11" borderId="6" xfId="0" applyFont="1" applyFill="1" applyBorder="1"/>
    <xf numFmtId="0" fontId="8" fillId="11" borderId="22" xfId="0" applyFont="1" applyFill="1" applyBorder="1"/>
    <xf numFmtId="4" fontId="8" fillId="11" borderId="33" xfId="0" applyNumberFormat="1" applyFont="1" applyFill="1" applyBorder="1"/>
    <xf numFmtId="4" fontId="8" fillId="11" borderId="3" xfId="0" applyNumberFormat="1" applyFont="1" applyFill="1" applyBorder="1"/>
    <xf numFmtId="4" fontId="8" fillId="11" borderId="34" xfId="0" applyNumberFormat="1" applyFont="1" applyFill="1" applyBorder="1"/>
    <xf numFmtId="165" fontId="8" fillId="11" borderId="95" xfId="0" applyNumberFormat="1" applyFont="1" applyFill="1" applyBorder="1"/>
    <xf numFmtId="165" fontId="8" fillId="11" borderId="6" xfId="0" applyNumberFormat="1" applyFont="1" applyFill="1" applyBorder="1"/>
    <xf numFmtId="165" fontId="8" fillId="11" borderId="84" xfId="0" applyNumberFormat="1" applyFont="1" applyFill="1" applyBorder="1"/>
    <xf numFmtId="165" fontId="8" fillId="11" borderId="85" xfId="0" applyNumberFormat="1" applyFont="1" applyFill="1" applyBorder="1"/>
    <xf numFmtId="0" fontId="8" fillId="11" borderId="77" xfId="0" applyFont="1" applyFill="1" applyBorder="1"/>
    <xf numFmtId="0" fontId="8" fillId="11" borderId="100" xfId="0" applyFont="1" applyFill="1" applyBorder="1"/>
    <xf numFmtId="165" fontId="8" fillId="11" borderId="96" xfId="0" applyNumberFormat="1" applyFont="1" applyFill="1" applyBorder="1"/>
    <xf numFmtId="165" fontId="8" fillId="11" borderId="1" xfId="0" applyNumberFormat="1" applyFont="1" applyFill="1" applyBorder="1"/>
    <xf numFmtId="165" fontId="8" fillId="11" borderId="86" xfId="0" applyNumberFormat="1" applyFont="1" applyFill="1" applyBorder="1"/>
    <xf numFmtId="165" fontId="8" fillId="11" borderId="87" xfId="0" applyNumberFormat="1" applyFont="1" applyFill="1" applyBorder="1"/>
    <xf numFmtId="4" fontId="8" fillId="11" borderId="35" xfId="0" applyNumberFormat="1" applyFont="1" applyFill="1" applyBorder="1"/>
    <xf numFmtId="0" fontId="8" fillId="11" borderId="111" xfId="0" applyFont="1" applyFill="1" applyBorder="1"/>
    <xf numFmtId="164" fontId="8" fillId="11" borderId="1" xfId="0" applyNumberFormat="1" applyFont="1" applyFill="1" applyBorder="1"/>
    <xf numFmtId="0" fontId="8" fillId="11" borderId="1" xfId="0" applyFont="1" applyFill="1" applyBorder="1"/>
    <xf numFmtId="0" fontId="8" fillId="11" borderId="24" xfId="0" applyFont="1" applyFill="1" applyBorder="1"/>
    <xf numFmtId="165" fontId="8" fillId="11" borderId="92" xfId="0" applyNumberFormat="1" applyFont="1" applyFill="1" applyBorder="1"/>
    <xf numFmtId="165" fontId="8" fillId="11" borderId="40" xfId="0" applyNumberFormat="1" applyFont="1" applyFill="1" applyBorder="1"/>
    <xf numFmtId="165" fontId="8" fillId="11" borderId="93" xfId="0" applyNumberFormat="1" applyFont="1" applyFill="1" applyBorder="1"/>
    <xf numFmtId="165" fontId="8" fillId="11" borderId="104" xfId="0" applyNumberFormat="1" applyFont="1" applyFill="1" applyBorder="1"/>
    <xf numFmtId="0" fontId="8" fillId="11" borderId="21" xfId="0" applyFont="1" applyFill="1" applyBorder="1"/>
    <xf numFmtId="0" fontId="8" fillId="11" borderId="23" xfId="0" applyFont="1" applyFill="1" applyBorder="1"/>
    <xf numFmtId="0" fontId="8" fillId="12" borderId="100" xfId="0" applyFont="1" applyFill="1" applyBorder="1"/>
    <xf numFmtId="165" fontId="8" fillId="12" borderId="96" xfId="0" applyNumberFormat="1" applyFont="1" applyFill="1" applyBorder="1"/>
    <xf numFmtId="165" fontId="8" fillId="12" borderId="1" xfId="0" applyNumberFormat="1" applyFont="1" applyFill="1" applyBorder="1"/>
    <xf numFmtId="165" fontId="8" fillId="12" borderId="86" xfId="0" applyNumberFormat="1" applyFont="1" applyFill="1" applyBorder="1"/>
    <xf numFmtId="165" fontId="8" fillId="12" borderId="87" xfId="0" applyNumberFormat="1" applyFont="1" applyFill="1" applyBorder="1"/>
    <xf numFmtId="4" fontId="8" fillId="12" borderId="35" xfId="0" applyNumberFormat="1" applyFont="1" applyFill="1" applyBorder="1"/>
    <xf numFmtId="4" fontId="8" fillId="12" borderId="3" xfId="0" applyNumberFormat="1" applyFont="1" applyFill="1" applyBorder="1"/>
    <xf numFmtId="4" fontId="8" fillId="12" borderId="34" xfId="0" applyNumberFormat="1" applyFont="1" applyFill="1" applyBorder="1"/>
    <xf numFmtId="0" fontId="8" fillId="12" borderId="111" xfId="0" applyFont="1" applyFill="1" applyBorder="1"/>
    <xf numFmtId="164" fontId="8" fillId="12" borderId="1" xfId="0" applyNumberFormat="1" applyFont="1" applyFill="1" applyBorder="1"/>
    <xf numFmtId="0" fontId="8" fillId="12" borderId="1" xfId="0" applyFont="1" applyFill="1" applyBorder="1"/>
    <xf numFmtId="0" fontId="8" fillId="12" borderId="24" xfId="0" applyFont="1" applyFill="1" applyBorder="1"/>
    <xf numFmtId="4" fontId="8" fillId="12" borderId="33" xfId="0" applyNumberFormat="1" applyFont="1" applyFill="1" applyBorder="1"/>
    <xf numFmtId="0" fontId="8" fillId="12" borderId="101" xfId="0" applyFont="1" applyFill="1" applyBorder="1"/>
    <xf numFmtId="165" fontId="8" fillId="12" borderId="97" xfId="0" applyNumberFormat="1" applyFont="1" applyFill="1" applyBorder="1"/>
    <xf numFmtId="165" fontId="8" fillId="12" borderId="91" xfId="0" applyNumberFormat="1" applyFont="1" applyFill="1" applyBorder="1"/>
    <xf numFmtId="165" fontId="8" fillId="12" borderId="88" xfId="0" applyNumberFormat="1" applyFont="1" applyFill="1" applyBorder="1"/>
    <xf numFmtId="165" fontId="8" fillId="12" borderId="89" xfId="0" applyNumberFormat="1" applyFont="1" applyFill="1" applyBorder="1"/>
    <xf numFmtId="4" fontId="8" fillId="12" borderId="36" xfId="0" applyNumberFormat="1" applyFont="1" applyFill="1" applyBorder="1"/>
    <xf numFmtId="4" fontId="8" fillId="12" borderId="37" xfId="0" applyNumberFormat="1" applyFont="1" applyFill="1" applyBorder="1"/>
    <xf numFmtId="4" fontId="8" fillId="12" borderId="38" xfId="0" applyNumberFormat="1" applyFont="1" applyFill="1" applyBorder="1"/>
    <xf numFmtId="0" fontId="8" fillId="12" borderId="112" xfId="0" applyFont="1" applyFill="1" applyBorder="1"/>
    <xf numFmtId="164" fontId="8" fillId="12" borderId="26" xfId="0" applyNumberFormat="1" applyFont="1" applyFill="1" applyBorder="1"/>
    <xf numFmtId="0" fontId="8" fillId="12" borderId="26" xfId="0" applyFont="1" applyFill="1" applyBorder="1"/>
    <xf numFmtId="0" fontId="8" fillId="12" borderId="27" xfId="0" applyFont="1" applyFill="1" applyBorder="1"/>
    <xf numFmtId="165" fontId="8" fillId="12" borderId="93" xfId="0" applyNumberFormat="1" applyFont="1" applyFill="1" applyBorder="1"/>
    <xf numFmtId="165" fontId="8" fillId="12" borderId="104" xfId="0" applyNumberFormat="1" applyFont="1" applyFill="1" applyBorder="1"/>
    <xf numFmtId="0" fontId="8" fillId="12" borderId="23" xfId="0" applyFont="1" applyFill="1" applyBorder="1"/>
    <xf numFmtId="165" fontId="8" fillId="12" borderId="94" xfId="0" applyNumberFormat="1" applyFont="1" applyFill="1" applyBorder="1"/>
    <xf numFmtId="165" fontId="8" fillId="12" borderId="26" xfId="0" applyNumberFormat="1" applyFont="1" applyFill="1" applyBorder="1"/>
    <xf numFmtId="165" fontId="8" fillId="12" borderId="105" xfId="0" applyNumberFormat="1" applyFont="1" applyFill="1" applyBorder="1"/>
    <xf numFmtId="165" fontId="8" fillId="12" borderId="106" xfId="0" applyNumberFormat="1" applyFont="1" applyFill="1" applyBorder="1"/>
    <xf numFmtId="0" fontId="8" fillId="12" borderId="25" xfId="0" applyFont="1" applyFill="1" applyBorder="1"/>
    <xf numFmtId="0" fontId="10" fillId="8" borderId="103" xfId="0" applyFont="1" applyFill="1" applyBorder="1" applyAlignment="1"/>
    <xf numFmtId="0" fontId="6" fillId="5" borderId="0" xfId="0" applyFont="1" applyFill="1" applyBorder="1" applyAlignment="1">
      <alignment vertical="center"/>
    </xf>
    <xf numFmtId="0" fontId="9" fillId="5" borderId="0" xfId="0" applyFont="1" applyFill="1" applyBorder="1" applyAlignment="1">
      <alignment vertical="center"/>
    </xf>
    <xf numFmtId="0" fontId="19" fillId="5" borderId="0" xfId="0" applyFont="1" applyFill="1" applyBorder="1" applyAlignment="1">
      <alignment vertical="center"/>
    </xf>
    <xf numFmtId="0" fontId="19" fillId="5" borderId="11" xfId="0" applyFont="1" applyFill="1" applyBorder="1" applyAlignment="1">
      <alignment vertical="center"/>
    </xf>
    <xf numFmtId="0" fontId="10" fillId="8" borderId="15" xfId="0" applyFont="1" applyFill="1" applyBorder="1" applyAlignment="1"/>
    <xf numFmtId="0" fontId="11" fillId="6" borderId="114" xfId="0" applyFont="1" applyFill="1" applyBorder="1"/>
    <xf numFmtId="0" fontId="0" fillId="5" borderId="8" xfId="0" applyFill="1" applyBorder="1"/>
    <xf numFmtId="0" fontId="4" fillId="5" borderId="60" xfId="0" applyFont="1" applyFill="1" applyBorder="1" applyAlignment="1">
      <alignment horizontal="center" vertical="center"/>
    </xf>
    <xf numFmtId="0" fontId="2" fillId="5" borderId="60" xfId="0" applyFont="1" applyFill="1" applyBorder="1" applyAlignment="1">
      <alignment horizontal="center"/>
    </xf>
    <xf numFmtId="0" fontId="0" fillId="5" borderId="60" xfId="0" applyFill="1" applyBorder="1"/>
    <xf numFmtId="0" fontId="0" fillId="5" borderId="64" xfId="0" applyFill="1" applyBorder="1"/>
    <xf numFmtId="0" fontId="0" fillId="5" borderId="9" xfId="0" applyFill="1" applyBorder="1"/>
    <xf numFmtId="0" fontId="0" fillId="5" borderId="90" xfId="0" applyFill="1" applyBorder="1"/>
    <xf numFmtId="0" fontId="0" fillId="5" borderId="115" xfId="0" applyFill="1" applyBorder="1"/>
    <xf numFmtId="0" fontId="0" fillId="5" borderId="7" xfId="0" applyFill="1" applyBorder="1"/>
    <xf numFmtId="0" fontId="0" fillId="5" borderId="81" xfId="0" applyFill="1" applyBorder="1"/>
    <xf numFmtId="0" fontId="2" fillId="5" borderId="41" xfId="0" applyFont="1" applyFill="1" applyBorder="1" applyAlignment="1">
      <alignment horizontal="center"/>
    </xf>
    <xf numFmtId="165" fontId="8" fillId="11" borderId="117" xfId="0" applyNumberFormat="1" applyFont="1" applyFill="1" applyBorder="1"/>
    <xf numFmtId="165" fontId="8" fillId="12" borderId="35" xfId="0" applyNumberFormat="1" applyFont="1" applyFill="1" applyBorder="1"/>
    <xf numFmtId="165" fontId="8" fillId="11" borderId="35" xfId="0" applyNumberFormat="1" applyFont="1" applyFill="1" applyBorder="1"/>
    <xf numFmtId="165" fontId="8" fillId="12" borderId="36" xfId="0" applyNumberFormat="1" applyFont="1" applyFill="1" applyBorder="1"/>
    <xf numFmtId="0" fontId="2" fillId="16" borderId="22" xfId="0" applyFont="1" applyFill="1" applyBorder="1"/>
    <xf numFmtId="0" fontId="2" fillId="16" borderId="24" xfId="0" applyFont="1" applyFill="1" applyBorder="1"/>
    <xf numFmtId="0" fontId="0" fillId="12" borderId="15" xfId="0" applyFill="1" applyBorder="1"/>
    <xf numFmtId="0" fontId="0" fillId="12" borderId="16" xfId="0" applyFill="1" applyBorder="1"/>
    <xf numFmtId="0" fontId="0" fillId="12" borderId="76" xfId="0" applyFill="1" applyBorder="1"/>
    <xf numFmtId="0" fontId="0" fillId="12" borderId="75" xfId="0" applyFill="1" applyBorder="1"/>
    <xf numFmtId="0" fontId="8" fillId="10" borderId="66" xfId="0" applyFont="1" applyFill="1" applyBorder="1" applyAlignment="1">
      <alignment horizontal="center"/>
    </xf>
    <xf numFmtId="0" fontId="8" fillId="10" borderId="7" xfId="0" applyFont="1" applyFill="1" applyBorder="1" applyAlignment="1">
      <alignment horizontal="center"/>
    </xf>
    <xf numFmtId="0" fontId="8" fillId="10" borderId="69" xfId="0" applyFont="1" applyFill="1" applyBorder="1" applyAlignment="1">
      <alignment horizontal="center"/>
    </xf>
    <xf numFmtId="0" fontId="8" fillId="10" borderId="74" xfId="0" applyFont="1" applyFill="1" applyBorder="1" applyAlignment="1">
      <alignment horizontal="center"/>
    </xf>
    <xf numFmtId="0" fontId="0" fillId="9" borderId="0" xfId="0" applyFill="1"/>
    <xf numFmtId="0" fontId="0" fillId="9" borderId="14" xfId="0" applyFill="1" applyBorder="1"/>
    <xf numFmtId="0" fontId="0" fillId="9" borderId="11" xfId="0" applyFill="1" applyBorder="1"/>
    <xf numFmtId="0" fontId="8" fillId="8" borderId="14" xfId="0" applyFont="1" applyFill="1" applyBorder="1" applyAlignment="1">
      <alignment vertical="center"/>
    </xf>
    <xf numFmtId="0" fontId="8" fillId="8" borderId="11" xfId="0" applyFont="1" applyFill="1" applyBorder="1" applyAlignment="1">
      <alignment vertical="center"/>
    </xf>
    <xf numFmtId="0" fontId="8" fillId="8" borderId="39" xfId="0" applyFont="1" applyFill="1" applyBorder="1" applyAlignment="1">
      <alignment vertical="center"/>
    </xf>
    <xf numFmtId="0" fontId="13" fillId="8" borderId="102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8" borderId="39" xfId="0" applyFont="1" applyFill="1" applyBorder="1" applyAlignment="1">
      <alignment horizontal="center" vertical="center"/>
    </xf>
    <xf numFmtId="0" fontId="10" fillId="8" borderId="102" xfId="0" applyFont="1" applyFill="1" applyBorder="1" applyAlignment="1">
      <alignment horizontal="center"/>
    </xf>
    <xf numFmtId="0" fontId="8" fillId="8" borderId="102" xfId="0" applyFont="1" applyFill="1" applyBorder="1" applyAlignment="1">
      <alignment horizontal="center" vertical="center"/>
    </xf>
    <xf numFmtId="0" fontId="11" fillId="8" borderId="108" xfId="0" applyFont="1" applyFill="1" applyBorder="1" applyAlignment="1">
      <alignment horizontal="center" vertical="center"/>
    </xf>
    <xf numFmtId="0" fontId="8" fillId="8" borderId="108" xfId="0" applyFont="1" applyFill="1" applyBorder="1" applyAlignment="1">
      <alignment horizontal="center" vertical="center"/>
    </xf>
    <xf numFmtId="0" fontId="8" fillId="8" borderId="103" xfId="0" applyFont="1" applyFill="1" applyBorder="1" applyAlignment="1">
      <alignment horizontal="center" vertical="center"/>
    </xf>
    <xf numFmtId="0" fontId="11" fillId="8" borderId="103" xfId="0" applyFont="1" applyFill="1" applyBorder="1" applyAlignment="1">
      <alignment horizontal="center" vertical="center"/>
    </xf>
    <xf numFmtId="0" fontId="16" fillId="8" borderId="102" xfId="0" applyFont="1" applyFill="1" applyBorder="1" applyAlignment="1">
      <alignment horizontal="center" vertical="center"/>
    </xf>
    <xf numFmtId="0" fontId="16" fillId="8" borderId="120" xfId="0" applyFont="1" applyFill="1" applyBorder="1" applyAlignment="1">
      <alignment horizontal="center" vertical="center"/>
    </xf>
    <xf numFmtId="0" fontId="8" fillId="8" borderId="121" xfId="0" applyFont="1" applyFill="1" applyBorder="1" applyAlignment="1">
      <alignment horizontal="center" vertical="center"/>
    </xf>
    <xf numFmtId="0" fontId="11" fillId="8" borderId="122" xfId="0" applyFont="1" applyFill="1" applyBorder="1" applyAlignment="1">
      <alignment horizontal="center" vertical="center"/>
    </xf>
    <xf numFmtId="0" fontId="11" fillId="8" borderId="123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vertical="center"/>
    </xf>
    <xf numFmtId="0" fontId="8" fillId="8" borderId="102" xfId="0" applyFont="1" applyFill="1" applyBorder="1" applyAlignment="1">
      <alignment vertical="center"/>
    </xf>
    <xf numFmtId="0" fontId="8" fillId="8" borderId="103" xfId="0" applyFont="1" applyFill="1" applyBorder="1" applyAlignment="1">
      <alignment vertical="center"/>
    </xf>
    <xf numFmtId="0" fontId="8" fillId="8" borderId="108" xfId="0" applyFont="1" applyFill="1" applyBorder="1" applyAlignment="1">
      <alignment vertical="center"/>
    </xf>
    <xf numFmtId="0" fontId="8" fillId="8" borderId="76" xfId="0" applyFont="1" applyFill="1" applyBorder="1" applyAlignment="1">
      <alignment vertical="center"/>
    </xf>
    <xf numFmtId="0" fontId="19" fillId="5" borderId="41" xfId="0" applyFont="1" applyFill="1" applyBorder="1" applyAlignment="1">
      <alignment vertical="center"/>
    </xf>
    <xf numFmtId="0" fontId="0" fillId="14" borderId="8" xfId="0" applyFill="1" applyBorder="1"/>
    <xf numFmtId="0" fontId="0" fillId="14" borderId="60" xfId="0" applyFill="1" applyBorder="1"/>
    <xf numFmtId="0" fontId="0" fillId="14" borderId="64" xfId="0" applyFill="1" applyBorder="1"/>
    <xf numFmtId="0" fontId="0" fillId="14" borderId="9" xfId="0" applyFill="1" applyBorder="1"/>
    <xf numFmtId="0" fontId="0" fillId="14" borderId="90" xfId="0" applyFill="1" applyBorder="1"/>
    <xf numFmtId="0" fontId="0" fillId="14" borderId="10" xfId="0" applyFill="1" applyBorder="1"/>
    <xf numFmtId="0" fontId="0" fillId="14" borderId="7" xfId="0" applyFill="1" applyBorder="1"/>
    <xf numFmtId="0" fontId="0" fillId="14" borderId="81" xfId="0" applyFill="1" applyBorder="1"/>
    <xf numFmtId="0" fontId="11" fillId="10" borderId="131" xfId="0" applyFont="1" applyFill="1" applyBorder="1" applyAlignment="1">
      <alignment horizontal="center" vertical="center"/>
    </xf>
    <xf numFmtId="0" fontId="11" fillId="10" borderId="138" xfId="0" applyFont="1" applyFill="1" applyBorder="1" applyAlignment="1">
      <alignment horizontal="center" vertical="center"/>
    </xf>
    <xf numFmtId="0" fontId="13" fillId="8" borderId="108" xfId="0" applyFont="1" applyFill="1" applyBorder="1" applyAlignment="1">
      <alignment horizontal="center" vertical="center"/>
    </xf>
    <xf numFmtId="0" fontId="12" fillId="6" borderId="138" xfId="0" applyFont="1" applyFill="1" applyBorder="1" applyAlignment="1">
      <alignment horizontal="center" vertical="center"/>
    </xf>
    <xf numFmtId="0" fontId="12" fillId="6" borderId="131" xfId="0" applyFont="1" applyFill="1" applyBorder="1" applyAlignment="1">
      <alignment horizontal="center" vertical="center"/>
    </xf>
    <xf numFmtId="0" fontId="20" fillId="9" borderId="132" xfId="0" applyFont="1" applyFill="1" applyBorder="1" applyAlignment="1">
      <alignment vertical="center"/>
    </xf>
    <xf numFmtId="0" fontId="20" fillId="9" borderId="128" xfId="0" applyFont="1" applyFill="1" applyBorder="1" applyAlignment="1">
      <alignment vertical="center"/>
    </xf>
    <xf numFmtId="0" fontId="0" fillId="0" borderId="146" xfId="0" applyBorder="1"/>
    <xf numFmtId="0" fontId="0" fillId="0" borderId="146" xfId="0" applyBorder="1" applyAlignment="1"/>
    <xf numFmtId="0" fontId="0" fillId="0" borderId="137" xfId="0" applyBorder="1"/>
    <xf numFmtId="0" fontId="10" fillId="8" borderId="119" xfId="0" applyFont="1" applyFill="1" applyBorder="1" applyAlignment="1"/>
    <xf numFmtId="0" fontId="0" fillId="5" borderId="80" xfId="0" applyFill="1" applyBorder="1" applyAlignment="1">
      <alignment horizontal="center" vertical="center"/>
    </xf>
    <xf numFmtId="4" fontId="8" fillId="18" borderId="1" xfId="0" applyNumberFormat="1" applyFont="1" applyFill="1" applyBorder="1"/>
    <xf numFmtId="4" fontId="8" fillId="18" borderId="140" xfId="0" applyNumberFormat="1" applyFont="1" applyFill="1" applyBorder="1"/>
    <xf numFmtId="0" fontId="15" fillId="18" borderId="143" xfId="0" applyFont="1" applyFill="1" applyBorder="1"/>
    <xf numFmtId="0" fontId="15" fillId="18" borderId="144" xfId="0" applyFont="1" applyFill="1" applyBorder="1"/>
    <xf numFmtId="4" fontId="8" fillId="18" borderId="5" xfId="0" applyNumberFormat="1" applyFont="1" applyFill="1" applyBorder="1"/>
    <xf numFmtId="4" fontId="8" fillId="18" borderId="141" xfId="0" applyNumberFormat="1" applyFont="1" applyFill="1" applyBorder="1"/>
    <xf numFmtId="4" fontId="8" fillId="18" borderId="2" xfId="0" applyNumberFormat="1" applyFont="1" applyFill="1" applyBorder="1"/>
    <xf numFmtId="4" fontId="8" fillId="18" borderId="135" xfId="0" applyNumberFormat="1" applyFont="1" applyFill="1" applyBorder="1"/>
    <xf numFmtId="0" fontId="15" fillId="18" borderId="145" xfId="0" applyFont="1" applyFill="1" applyBorder="1"/>
    <xf numFmtId="0" fontId="0" fillId="14" borderId="148" xfId="0" applyFill="1" applyBorder="1"/>
    <xf numFmtId="0" fontId="8" fillId="11" borderId="161" xfId="0" applyFont="1" applyFill="1" applyBorder="1"/>
    <xf numFmtId="0" fontId="8" fillId="12" borderId="162" xfId="0" applyFont="1" applyFill="1" applyBorder="1"/>
    <xf numFmtId="0" fontId="8" fillId="11" borderId="162" xfId="0" applyFont="1" applyFill="1" applyBorder="1"/>
    <xf numFmtId="0" fontId="8" fillId="12" borderId="163" xfId="0" applyFont="1" applyFill="1" applyBorder="1"/>
    <xf numFmtId="0" fontId="12" fillId="6" borderId="15" xfId="0" applyFont="1" applyFill="1" applyBorder="1"/>
    <xf numFmtId="0" fontId="0" fillId="5" borderId="16" xfId="0" applyFill="1" applyBorder="1" applyAlignment="1">
      <alignment horizontal="center"/>
    </xf>
    <xf numFmtId="0" fontId="24" fillId="20" borderId="149" xfId="0" applyFont="1" applyFill="1" applyBorder="1" applyAlignment="1">
      <alignment horizontal="center" vertical="center"/>
    </xf>
    <xf numFmtId="0" fontId="2" fillId="19" borderId="24" xfId="0" applyFont="1" applyFill="1" applyBorder="1"/>
    <xf numFmtId="0" fontId="9" fillId="5" borderId="0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0" borderId="41" xfId="0" applyFill="1" applyBorder="1"/>
    <xf numFmtId="0" fontId="0" fillId="0" borderId="15" xfId="0" applyFill="1" applyBorder="1"/>
    <xf numFmtId="0" fontId="0" fillId="0" borderId="13" xfId="0" applyFill="1" applyBorder="1"/>
    <xf numFmtId="0" fontId="0" fillId="0" borderId="16" xfId="0" applyFill="1" applyBorder="1"/>
    <xf numFmtId="0" fontId="0" fillId="0" borderId="39" xfId="0" applyFill="1" applyBorder="1"/>
    <xf numFmtId="4" fontId="2" fillId="2" borderId="167" xfId="0" applyNumberFormat="1" applyFont="1" applyFill="1" applyBorder="1"/>
    <xf numFmtId="0" fontId="0" fillId="5" borderId="14" xfId="0" applyFill="1" applyBorder="1"/>
    <xf numFmtId="0" fontId="4" fillId="5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4" fontId="2" fillId="2" borderId="105" xfId="0" applyNumberFormat="1" applyFont="1" applyFill="1" applyBorder="1"/>
    <xf numFmtId="4" fontId="2" fillId="2" borderId="106" xfId="0" applyNumberFormat="1" applyFont="1" applyFill="1" applyBorder="1"/>
    <xf numFmtId="0" fontId="2" fillId="2" borderId="168" xfId="0" applyFont="1" applyFill="1" applyBorder="1"/>
    <xf numFmtId="0" fontId="2" fillId="2" borderId="169" xfId="0" applyFont="1" applyFill="1" applyBorder="1"/>
    <xf numFmtId="0" fontId="3" fillId="2" borderId="170" xfId="0" applyFont="1" applyFill="1" applyBorder="1"/>
    <xf numFmtId="0" fontId="2" fillId="2" borderId="171" xfId="0" applyFont="1" applyFill="1" applyBorder="1"/>
    <xf numFmtId="0" fontId="2" fillId="2" borderId="172" xfId="0" applyFont="1" applyFill="1" applyBorder="1"/>
    <xf numFmtId="0" fontId="2" fillId="2" borderId="146" xfId="0" applyFont="1" applyFill="1" applyBorder="1"/>
    <xf numFmtId="0" fontId="2" fillId="2" borderId="173" xfId="0" applyFont="1" applyFill="1" applyBorder="1"/>
    <xf numFmtId="0" fontId="2" fillId="2" borderId="174" xfId="0" applyFont="1" applyFill="1" applyBorder="1"/>
    <xf numFmtId="0" fontId="2" fillId="2" borderId="175" xfId="0" applyFont="1" applyFill="1" applyBorder="1"/>
    <xf numFmtId="0" fontId="2" fillId="2" borderId="176" xfId="0" applyFont="1" applyFill="1" applyBorder="1"/>
    <xf numFmtId="0" fontId="2" fillId="2" borderId="177" xfId="0" applyFont="1" applyFill="1" applyBorder="1"/>
    <xf numFmtId="0" fontId="2" fillId="2" borderId="178" xfId="0" applyFont="1" applyFill="1" applyBorder="1"/>
    <xf numFmtId="164" fontId="2" fillId="2" borderId="91" xfId="0" applyNumberFormat="1" applyFont="1" applyFill="1" applyBorder="1"/>
    <xf numFmtId="0" fontId="2" fillId="2" borderId="91" xfId="0" applyFont="1" applyFill="1" applyBorder="1"/>
    <xf numFmtId="0" fontId="2" fillId="2" borderId="179" xfId="0" applyFont="1" applyFill="1" applyBorder="1"/>
    <xf numFmtId="0" fontId="2" fillId="2" borderId="180" xfId="0" applyFont="1" applyFill="1" applyBorder="1"/>
    <xf numFmtId="4" fontId="2" fillId="2" borderId="181" xfId="0" applyNumberFormat="1" applyFont="1" applyFill="1" applyBorder="1"/>
    <xf numFmtId="0" fontId="0" fillId="5" borderId="76" xfId="0" applyFill="1" applyBorder="1"/>
    <xf numFmtId="49" fontId="0" fillId="0" borderId="0" xfId="0" applyNumberFormat="1" applyFill="1" applyBorder="1"/>
    <xf numFmtId="0" fontId="8" fillId="3" borderId="45" xfId="0" applyFont="1" applyFill="1" applyBorder="1" applyAlignment="1"/>
    <xf numFmtId="0" fontId="8" fillId="3" borderId="46" xfId="0" applyFont="1" applyFill="1" applyBorder="1" applyAlignment="1"/>
    <xf numFmtId="0" fontId="8" fillId="3" borderId="48" xfId="0" applyFont="1" applyFill="1" applyBorder="1" applyAlignment="1"/>
    <xf numFmtId="0" fontId="8" fillId="3" borderId="58" xfId="0" applyFont="1" applyFill="1" applyBorder="1" applyAlignment="1"/>
    <xf numFmtId="0" fontId="0" fillId="5" borderId="13" xfId="0" applyFill="1" applyBorder="1"/>
    <xf numFmtId="0" fontId="8" fillId="3" borderId="47" xfId="0" applyFont="1" applyFill="1" applyBorder="1" applyAlignment="1"/>
    <xf numFmtId="0" fontId="8" fillId="3" borderId="51" xfId="0" applyFont="1" applyFill="1" applyBorder="1" applyAlignment="1"/>
    <xf numFmtId="0" fontId="8" fillId="3" borderId="59" xfId="0" applyFont="1" applyFill="1" applyBorder="1" applyAlignment="1"/>
    <xf numFmtId="0" fontId="8" fillId="3" borderId="182" xfId="0" applyFont="1" applyFill="1" applyBorder="1" applyAlignment="1"/>
    <xf numFmtId="0" fontId="0" fillId="0" borderId="41" xfId="0" applyBorder="1"/>
    <xf numFmtId="0" fontId="8" fillId="3" borderId="55" xfId="0" applyFont="1" applyFill="1" applyBorder="1" applyAlignment="1"/>
    <xf numFmtId="0" fontId="8" fillId="8" borderId="108" xfId="0" applyFont="1" applyFill="1" applyBorder="1" applyAlignment="1">
      <alignment horizontal="center" vertical="center"/>
    </xf>
    <xf numFmtId="0" fontId="8" fillId="8" borderId="103" xfId="0" applyFont="1" applyFill="1" applyBorder="1" applyAlignment="1">
      <alignment horizontal="center" vertical="center"/>
    </xf>
    <xf numFmtId="0" fontId="2" fillId="18" borderId="177" xfId="0" applyFont="1" applyFill="1" applyBorder="1"/>
    <xf numFmtId="0" fontId="25" fillId="21" borderId="183" xfId="0" applyFont="1" applyFill="1" applyBorder="1" applyAlignment="1">
      <alignment horizontal="center" vertical="center"/>
    </xf>
    <xf numFmtId="0" fontId="25" fillId="21" borderId="184" xfId="0" applyFont="1" applyFill="1" applyBorder="1" applyAlignment="1">
      <alignment horizontal="center" vertical="center"/>
    </xf>
    <xf numFmtId="0" fontId="8" fillId="11" borderId="185" xfId="0" applyFont="1" applyFill="1" applyBorder="1"/>
    <xf numFmtId="0" fontId="8" fillId="11" borderId="101" xfId="0" applyFont="1" applyFill="1" applyBorder="1"/>
    <xf numFmtId="165" fontId="8" fillId="11" borderId="36" xfId="0" applyNumberFormat="1" applyFont="1" applyFill="1" applyBorder="1"/>
    <xf numFmtId="165" fontId="8" fillId="11" borderId="26" xfId="0" applyNumberFormat="1" applyFont="1" applyFill="1" applyBorder="1"/>
    <xf numFmtId="165" fontId="8" fillId="11" borderId="105" xfId="0" applyNumberFormat="1" applyFont="1" applyFill="1" applyBorder="1"/>
    <xf numFmtId="165" fontId="8" fillId="11" borderId="106" xfId="0" applyNumberFormat="1" applyFont="1" applyFill="1" applyBorder="1"/>
    <xf numFmtId="4" fontId="8" fillId="11" borderId="36" xfId="0" applyNumberFormat="1" applyFont="1" applyFill="1" applyBorder="1"/>
    <xf numFmtId="4" fontId="8" fillId="11" borderId="37" xfId="0" applyNumberFormat="1" applyFont="1" applyFill="1" applyBorder="1"/>
    <xf numFmtId="4" fontId="8" fillId="11" borderId="38" xfId="0" applyNumberFormat="1" applyFont="1" applyFill="1" applyBorder="1"/>
    <xf numFmtId="0" fontId="8" fillId="11" borderId="25" xfId="0" applyFont="1" applyFill="1" applyBorder="1"/>
    <xf numFmtId="164" fontId="8" fillId="11" borderId="186" xfId="0" applyNumberFormat="1" applyFont="1" applyFill="1" applyBorder="1"/>
    <xf numFmtId="0" fontId="8" fillId="11" borderId="26" xfId="0" applyFont="1" applyFill="1" applyBorder="1"/>
    <xf numFmtId="0" fontId="8" fillId="11" borderId="163" xfId="0" applyFont="1" applyFill="1" applyBorder="1"/>
    <xf numFmtId="0" fontId="10" fillId="8" borderId="98" xfId="0" applyFont="1" applyFill="1" applyBorder="1" applyAlignment="1"/>
    <xf numFmtId="0" fontId="10" fillId="8" borderId="39" xfId="0" applyFont="1" applyFill="1" applyBorder="1" applyAlignment="1"/>
    <xf numFmtId="0" fontId="0" fillId="5" borderId="12" xfId="0" applyFill="1" applyBorder="1"/>
    <xf numFmtId="0" fontId="8" fillId="24" borderId="45" xfId="0" applyFont="1" applyFill="1" applyBorder="1" applyAlignment="1"/>
    <xf numFmtId="0" fontId="8" fillId="24" borderId="48" xfId="0" applyFont="1" applyFill="1" applyBorder="1" applyAlignment="1"/>
    <xf numFmtId="0" fontId="8" fillId="24" borderId="46" xfId="0" applyFont="1" applyFill="1" applyBorder="1" applyAlignment="1"/>
    <xf numFmtId="0" fontId="8" fillId="24" borderId="11" xfId="0" applyFont="1" applyFill="1" applyBorder="1" applyAlignment="1">
      <alignment horizontal="center"/>
    </xf>
    <xf numFmtId="0" fontId="8" fillId="24" borderId="182" xfId="0" applyFont="1" applyFill="1" applyBorder="1" applyAlignment="1"/>
    <xf numFmtId="0" fontId="8" fillId="24" borderId="59" xfId="0" applyFont="1" applyFill="1" applyBorder="1" applyAlignment="1"/>
    <xf numFmtId="0" fontId="8" fillId="24" borderId="55" xfId="0" applyFont="1" applyFill="1" applyBorder="1" applyAlignment="1"/>
    <xf numFmtId="0" fontId="8" fillId="3" borderId="48" xfId="0" applyFont="1" applyFill="1" applyBorder="1" applyAlignment="1">
      <alignment horizontal="center"/>
    </xf>
    <xf numFmtId="0" fontId="8" fillId="3" borderId="58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7" fillId="3" borderId="49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8" fillId="3" borderId="45" xfId="0" applyFont="1" applyFill="1" applyBorder="1" applyAlignment="1">
      <alignment horizontal="center"/>
    </xf>
    <xf numFmtId="0" fontId="8" fillId="3" borderId="46" xfId="0" applyFont="1" applyFill="1" applyBorder="1" applyAlignment="1">
      <alignment horizontal="center"/>
    </xf>
    <xf numFmtId="0" fontId="8" fillId="3" borderId="47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 vertical="center"/>
    </xf>
    <xf numFmtId="0" fontId="7" fillId="3" borderId="52" xfId="0" applyFont="1" applyFill="1" applyBorder="1" applyAlignment="1">
      <alignment horizontal="center"/>
    </xf>
    <xf numFmtId="0" fontId="7" fillId="3" borderId="53" xfId="0" applyFont="1" applyFill="1" applyBorder="1" applyAlignment="1">
      <alignment horizontal="center"/>
    </xf>
    <xf numFmtId="0" fontId="8" fillId="3" borderId="54" xfId="0" applyFont="1" applyFill="1" applyBorder="1" applyAlignment="1">
      <alignment horizontal="center"/>
    </xf>
    <xf numFmtId="0" fontId="8" fillId="3" borderId="51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 vertical="center"/>
    </xf>
    <xf numFmtId="0" fontId="6" fillId="6" borderId="42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43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6" borderId="44" xfId="0" applyFont="1" applyFill="1" applyBorder="1" applyAlignment="1">
      <alignment horizontal="center" vertical="center"/>
    </xf>
    <xf numFmtId="0" fontId="7" fillId="3" borderId="56" xfId="0" applyFont="1" applyFill="1" applyBorder="1" applyAlignment="1">
      <alignment horizontal="center"/>
    </xf>
    <xf numFmtId="0" fontId="7" fillId="3" borderId="57" xfId="0" applyFont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41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39" xfId="0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9" borderId="60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7" fillId="10" borderId="61" xfId="0" applyFont="1" applyFill="1" applyBorder="1" applyAlignment="1">
      <alignment horizontal="center"/>
    </xf>
    <xf numFmtId="0" fontId="7" fillId="10" borderId="62" xfId="0" applyFont="1" applyFill="1" applyBorder="1" applyAlignment="1">
      <alignment horizontal="center"/>
    </xf>
    <xf numFmtId="0" fontId="7" fillId="10" borderId="63" xfId="0" applyFont="1" applyFill="1" applyBorder="1" applyAlignment="1">
      <alignment horizontal="center"/>
    </xf>
    <xf numFmtId="0" fontId="7" fillId="10" borderId="60" xfId="0" applyFont="1" applyFill="1" applyBorder="1" applyAlignment="1">
      <alignment horizontal="center"/>
    </xf>
    <xf numFmtId="0" fontId="7" fillId="10" borderId="64" xfId="0" applyFont="1" applyFill="1" applyBorder="1" applyAlignment="1">
      <alignment horizontal="center"/>
    </xf>
    <xf numFmtId="0" fontId="8" fillId="10" borderId="45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0" fontId="8" fillId="10" borderId="65" xfId="0" applyFont="1" applyFill="1" applyBorder="1" applyAlignment="1">
      <alignment horizontal="center"/>
    </xf>
    <xf numFmtId="0" fontId="8" fillId="10" borderId="67" xfId="0" applyFont="1" applyFill="1" applyBorder="1" applyAlignment="1">
      <alignment horizontal="center"/>
    </xf>
    <xf numFmtId="0" fontId="8" fillId="10" borderId="68" xfId="0" applyFont="1" applyFill="1" applyBorder="1" applyAlignment="1">
      <alignment horizontal="center"/>
    </xf>
    <xf numFmtId="0" fontId="6" fillId="9" borderId="70" xfId="0" applyFont="1" applyFill="1" applyBorder="1" applyAlignment="1">
      <alignment horizontal="center" vertical="center"/>
    </xf>
    <xf numFmtId="0" fontId="6" fillId="9" borderId="43" xfId="0" applyFont="1" applyFill="1" applyBorder="1" applyAlignment="1">
      <alignment horizontal="center" vertical="center"/>
    </xf>
    <xf numFmtId="0" fontId="6" fillId="9" borderId="73" xfId="0" applyFont="1" applyFill="1" applyBorder="1" applyAlignment="1">
      <alignment horizontal="center" vertical="center"/>
    </xf>
    <xf numFmtId="0" fontId="7" fillId="10" borderId="71" xfId="0" applyFont="1" applyFill="1" applyBorder="1" applyAlignment="1">
      <alignment horizontal="center"/>
    </xf>
    <xf numFmtId="0" fontId="7" fillId="10" borderId="70" xfId="0" applyFont="1" applyFill="1" applyBorder="1" applyAlignment="1">
      <alignment horizontal="center"/>
    </xf>
    <xf numFmtId="0" fontId="7" fillId="10" borderId="72" xfId="0" applyFont="1" applyFill="1" applyBorder="1" applyAlignment="1">
      <alignment horizontal="center"/>
    </xf>
    <xf numFmtId="0" fontId="8" fillId="10" borderId="47" xfId="0" applyFont="1" applyFill="1" applyBorder="1" applyAlignment="1">
      <alignment horizontal="center"/>
    </xf>
    <xf numFmtId="0" fontId="6" fillId="8" borderId="118" xfId="0" applyFont="1" applyFill="1" applyBorder="1" applyAlignment="1">
      <alignment horizontal="center" vertical="center"/>
    </xf>
    <xf numFmtId="0" fontId="6" fillId="8" borderId="75" xfId="0" applyFont="1" applyFill="1" applyBorder="1" applyAlignment="1">
      <alignment horizontal="center" vertical="center"/>
    </xf>
    <xf numFmtId="0" fontId="6" fillId="8" borderId="39" xfId="0" applyFont="1" applyFill="1" applyBorder="1" applyAlignment="1">
      <alignment horizontal="center" vertical="center"/>
    </xf>
    <xf numFmtId="0" fontId="8" fillId="11" borderId="139" xfId="0" applyFont="1" applyFill="1" applyBorder="1" applyAlignment="1">
      <alignment horizontal="center"/>
    </xf>
    <xf numFmtId="0" fontId="8" fillId="11" borderId="138" xfId="0" applyFont="1" applyFill="1" applyBorder="1" applyAlignment="1">
      <alignment horizontal="center"/>
    </xf>
    <xf numFmtId="0" fontId="8" fillId="12" borderId="139" xfId="0" applyFont="1" applyFill="1" applyBorder="1" applyAlignment="1">
      <alignment horizontal="center"/>
    </xf>
    <xf numFmtId="0" fontId="8" fillId="12" borderId="138" xfId="0" applyFont="1" applyFill="1" applyBorder="1" applyAlignment="1">
      <alignment horizontal="center"/>
    </xf>
    <xf numFmtId="0" fontId="20" fillId="9" borderId="0" xfId="0" applyFont="1" applyFill="1" applyBorder="1" applyAlignment="1">
      <alignment horizontal="center" vertical="center"/>
    </xf>
    <xf numFmtId="0" fontId="12" fillId="6" borderId="139" xfId="0" applyFont="1" applyFill="1" applyBorder="1" applyAlignment="1">
      <alignment horizontal="center" vertical="center"/>
    </xf>
    <xf numFmtId="0" fontId="12" fillId="6" borderId="138" xfId="0" applyFont="1" applyFill="1" applyBorder="1" applyAlignment="1">
      <alignment horizontal="center" vertical="center"/>
    </xf>
    <xf numFmtId="0" fontId="8" fillId="12" borderId="136" xfId="0" applyFont="1" applyFill="1" applyBorder="1" applyAlignment="1">
      <alignment horizontal="center"/>
    </xf>
    <xf numFmtId="0" fontId="8" fillId="12" borderId="142" xfId="0" applyFont="1" applyFill="1" applyBorder="1" applyAlignment="1">
      <alignment horizontal="center"/>
    </xf>
    <xf numFmtId="0" fontId="8" fillId="11" borderId="136" xfId="0" applyFont="1" applyFill="1" applyBorder="1" applyAlignment="1">
      <alignment horizontal="center"/>
    </xf>
    <xf numFmtId="0" fontId="8" fillId="11" borderId="142" xfId="0" applyFont="1" applyFill="1" applyBorder="1" applyAlignment="1">
      <alignment horizontal="center"/>
    </xf>
    <xf numFmtId="0" fontId="14" fillId="9" borderId="133" xfId="0" applyFont="1" applyFill="1" applyBorder="1" applyAlignment="1">
      <alignment horizontal="center" vertical="center"/>
    </xf>
    <xf numFmtId="0" fontId="14" fillId="9" borderId="134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4" fillId="9" borderId="137" xfId="0" applyFont="1" applyFill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/>
    </xf>
    <xf numFmtId="0" fontId="21" fillId="8" borderId="41" xfId="0" applyFont="1" applyFill="1" applyBorder="1" applyAlignment="1">
      <alignment horizontal="center" vertical="center"/>
    </xf>
    <xf numFmtId="0" fontId="21" fillId="8" borderId="15" xfId="0" applyFont="1" applyFill="1" applyBorder="1" applyAlignment="1">
      <alignment horizontal="center" vertical="center"/>
    </xf>
    <xf numFmtId="0" fontId="22" fillId="15" borderId="124" xfId="0" applyFont="1" applyFill="1" applyBorder="1" applyAlignment="1">
      <alignment horizontal="center" vertical="center"/>
    </xf>
    <xf numFmtId="0" fontId="22" fillId="15" borderId="125" xfId="0" applyFont="1" applyFill="1" applyBorder="1" applyAlignment="1">
      <alignment horizontal="center" vertical="center"/>
    </xf>
    <xf numFmtId="0" fontId="22" fillId="15" borderId="126" xfId="0" applyFont="1" applyFill="1" applyBorder="1" applyAlignment="1">
      <alignment horizontal="center" vertical="center"/>
    </xf>
    <xf numFmtId="0" fontId="22" fillId="15" borderId="127" xfId="0" applyFont="1" applyFill="1" applyBorder="1" applyAlignment="1">
      <alignment horizontal="center" vertical="center"/>
    </xf>
    <xf numFmtId="0" fontId="22" fillId="15" borderId="0" xfId="0" applyFont="1" applyFill="1" applyBorder="1" applyAlignment="1">
      <alignment horizontal="center" vertical="center"/>
    </xf>
    <xf numFmtId="0" fontId="22" fillId="15" borderId="128" xfId="0" applyFont="1" applyFill="1" applyBorder="1" applyAlignment="1">
      <alignment horizontal="center" vertical="center"/>
    </xf>
    <xf numFmtId="0" fontId="22" fillId="15" borderId="129" xfId="0" applyFont="1" applyFill="1" applyBorder="1" applyAlignment="1">
      <alignment horizontal="center" vertical="center"/>
    </xf>
    <xf numFmtId="0" fontId="22" fillId="15" borderId="147" xfId="0" applyFont="1" applyFill="1" applyBorder="1" applyAlignment="1">
      <alignment horizontal="center" vertical="center"/>
    </xf>
    <xf numFmtId="0" fontId="22" fillId="15" borderId="130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41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39" xfId="0" applyFont="1" applyFill="1" applyBorder="1" applyAlignment="1">
      <alignment horizontal="center" vertical="center"/>
    </xf>
    <xf numFmtId="0" fontId="17" fillId="7" borderId="116" xfId="0" applyFont="1" applyFill="1" applyBorder="1" applyAlignment="1">
      <alignment horizontal="center" vertical="center"/>
    </xf>
    <xf numFmtId="0" fontId="17" fillId="7" borderId="0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4" fillId="9" borderId="12" xfId="0" applyFont="1" applyFill="1" applyBorder="1" applyAlignment="1">
      <alignment horizontal="center"/>
    </xf>
    <xf numFmtId="0" fontId="14" fillId="9" borderId="41" xfId="0" applyFont="1" applyFill="1" applyBorder="1" applyAlignment="1">
      <alignment horizontal="center"/>
    </xf>
    <xf numFmtId="0" fontId="14" fillId="9" borderId="15" xfId="0" applyFont="1" applyFill="1" applyBorder="1" applyAlignment="1">
      <alignment horizontal="center"/>
    </xf>
    <xf numFmtId="0" fontId="14" fillId="9" borderId="8" xfId="0" applyFont="1" applyFill="1" applyBorder="1" applyAlignment="1">
      <alignment horizontal="center"/>
    </xf>
    <xf numFmtId="0" fontId="14" fillId="9" borderId="60" xfId="0" applyFont="1" applyFill="1" applyBorder="1" applyAlignment="1">
      <alignment horizontal="center"/>
    </xf>
    <xf numFmtId="0" fontId="14" fillId="9" borderId="64" xfId="0" applyFont="1" applyFill="1" applyBorder="1" applyAlignment="1">
      <alignment horizontal="center"/>
    </xf>
    <xf numFmtId="0" fontId="14" fillId="9" borderId="28" xfId="0" applyFont="1" applyFill="1" applyBorder="1" applyAlignment="1">
      <alignment horizontal="center"/>
    </xf>
    <xf numFmtId="0" fontId="14" fillId="9" borderId="29" xfId="0" applyFont="1" applyFill="1" applyBorder="1" applyAlignment="1">
      <alignment horizontal="center"/>
    </xf>
    <xf numFmtId="0" fontId="14" fillId="9" borderId="30" xfId="0" applyFont="1" applyFill="1" applyBorder="1" applyAlignment="1">
      <alignment horizontal="center"/>
    </xf>
    <xf numFmtId="0" fontId="10" fillId="8" borderId="108" xfId="0" applyFont="1" applyFill="1" applyBorder="1" applyAlignment="1">
      <alignment horizontal="center" vertical="center"/>
    </xf>
    <xf numFmtId="0" fontId="10" fillId="8" borderId="76" xfId="0" applyFont="1" applyFill="1" applyBorder="1" applyAlignment="1">
      <alignment horizontal="center" vertical="center"/>
    </xf>
    <xf numFmtId="0" fontId="10" fillId="8" borderId="103" xfId="0" applyFont="1" applyFill="1" applyBorder="1" applyAlignment="1">
      <alignment horizontal="center" vertical="center"/>
    </xf>
    <xf numFmtId="0" fontId="8" fillId="8" borderId="108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103" xfId="0" applyFont="1" applyFill="1" applyBorder="1" applyAlignment="1">
      <alignment horizontal="center" vertical="center"/>
    </xf>
    <xf numFmtId="0" fontId="10" fillId="8" borderId="108" xfId="0" applyFont="1" applyFill="1" applyBorder="1" applyAlignment="1">
      <alignment horizontal="center"/>
    </xf>
    <xf numFmtId="0" fontId="10" fillId="8" borderId="76" xfId="0" applyFont="1" applyFill="1" applyBorder="1" applyAlignment="1">
      <alignment horizontal="center"/>
    </xf>
    <xf numFmtId="0" fontId="10" fillId="8" borderId="103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8" borderId="41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10" fillId="7" borderId="107" xfId="0" applyFont="1" applyFill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7" borderId="39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22" borderId="158" xfId="0" applyFont="1" applyFill="1" applyBorder="1" applyAlignment="1">
      <alignment horizontal="center"/>
    </xf>
    <xf numFmtId="0" fontId="10" fillId="22" borderId="159" xfId="0" applyFont="1" applyFill="1" applyBorder="1" applyAlignment="1">
      <alignment horizontal="center"/>
    </xf>
    <xf numFmtId="0" fontId="10" fillId="22" borderId="160" xfId="0" applyFont="1" applyFill="1" applyBorder="1" applyAlignment="1">
      <alignment horizontal="center"/>
    </xf>
    <xf numFmtId="0" fontId="23" fillId="19" borderId="158" xfId="0" applyFont="1" applyFill="1" applyBorder="1" applyAlignment="1">
      <alignment horizontal="center"/>
    </xf>
    <xf numFmtId="0" fontId="23" fillId="19" borderId="159" xfId="0" applyFont="1" applyFill="1" applyBorder="1" applyAlignment="1">
      <alignment horizontal="center"/>
    </xf>
    <xf numFmtId="0" fontId="23" fillId="19" borderId="160" xfId="0" applyFont="1" applyFill="1" applyBorder="1" applyAlignment="1">
      <alignment horizontal="center"/>
    </xf>
    <xf numFmtId="0" fontId="23" fillId="18" borderId="155" xfId="0" applyFont="1" applyFill="1" applyBorder="1" applyAlignment="1">
      <alignment horizontal="center"/>
    </xf>
    <xf numFmtId="0" fontId="23" fillId="18" borderId="156" xfId="0" applyFont="1" applyFill="1" applyBorder="1" applyAlignment="1">
      <alignment horizontal="center"/>
    </xf>
    <xf numFmtId="0" fontId="23" fillId="18" borderId="157" xfId="0" applyFont="1" applyFill="1" applyBorder="1" applyAlignment="1">
      <alignment horizontal="center"/>
    </xf>
    <xf numFmtId="0" fontId="27" fillId="5" borderId="150" xfId="0" applyFont="1" applyFill="1" applyBorder="1" applyAlignment="1">
      <alignment horizontal="center"/>
    </xf>
    <xf numFmtId="0" fontId="27" fillId="5" borderId="151" xfId="0" applyFont="1" applyFill="1" applyBorder="1" applyAlignment="1">
      <alignment horizontal="center"/>
    </xf>
    <xf numFmtId="0" fontId="27" fillId="5" borderId="152" xfId="0" applyFont="1" applyFill="1" applyBorder="1" applyAlignment="1">
      <alignment horizontal="center"/>
    </xf>
    <xf numFmtId="0" fontId="27" fillId="5" borderId="153" xfId="0" applyFont="1" applyFill="1" applyBorder="1" applyAlignment="1">
      <alignment horizontal="center"/>
    </xf>
    <xf numFmtId="0" fontId="27" fillId="5" borderId="0" xfId="0" applyFont="1" applyFill="1" applyBorder="1" applyAlignment="1">
      <alignment horizontal="center"/>
    </xf>
    <xf numFmtId="0" fontId="27" fillId="5" borderId="154" xfId="0" applyFont="1" applyFill="1" applyBorder="1" applyAlignment="1">
      <alignment horizontal="center"/>
    </xf>
    <xf numFmtId="0" fontId="8" fillId="8" borderId="12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25" fillId="21" borderId="164" xfId="0" applyFont="1" applyFill="1" applyBorder="1" applyAlignment="1">
      <alignment horizontal="center" vertical="center"/>
    </xf>
    <xf numFmtId="0" fontId="25" fillId="21" borderId="165" xfId="0" applyFont="1" applyFill="1" applyBorder="1" applyAlignment="1">
      <alignment horizontal="center" vertical="center"/>
    </xf>
    <xf numFmtId="0" fontId="25" fillId="21" borderId="166" xfId="0" applyFont="1" applyFill="1" applyBorder="1" applyAlignment="1">
      <alignment horizontal="center" vertical="center"/>
    </xf>
    <xf numFmtId="0" fontId="26" fillId="20" borderId="164" xfId="0" applyFont="1" applyFill="1" applyBorder="1" applyAlignment="1">
      <alignment horizontal="center" vertical="center"/>
    </xf>
    <xf numFmtId="0" fontId="26" fillId="20" borderId="165" xfId="0" applyFont="1" applyFill="1" applyBorder="1" applyAlignment="1">
      <alignment horizontal="center" vertical="center"/>
    </xf>
    <xf numFmtId="0" fontId="26" fillId="20" borderId="166" xfId="0" applyFont="1" applyFill="1" applyBorder="1" applyAlignment="1">
      <alignment horizontal="center" vertical="center"/>
    </xf>
    <xf numFmtId="0" fontId="10" fillId="13" borderId="155" xfId="0" applyFont="1" applyFill="1" applyBorder="1" applyAlignment="1">
      <alignment horizontal="center"/>
    </xf>
    <xf numFmtId="0" fontId="10" fillId="13" borderId="156" xfId="0" applyFont="1" applyFill="1" applyBorder="1" applyAlignment="1">
      <alignment horizontal="center"/>
    </xf>
    <xf numFmtId="0" fontId="10" fillId="13" borderId="157" xfId="0" applyFont="1" applyFill="1" applyBorder="1" applyAlignment="1">
      <alignment horizontal="center"/>
    </xf>
    <xf numFmtId="0" fontId="18" fillId="17" borderId="41" xfId="0" applyFont="1" applyFill="1" applyBorder="1" applyAlignment="1">
      <alignment horizontal="center" vertical="center"/>
    </xf>
    <xf numFmtId="0" fontId="18" fillId="17" borderId="15" xfId="0" applyFont="1" applyFill="1" applyBorder="1" applyAlignment="1">
      <alignment horizontal="center" vertical="center"/>
    </xf>
    <xf numFmtId="0" fontId="18" fillId="17" borderId="0" xfId="0" applyFont="1" applyFill="1" applyBorder="1" applyAlignment="1">
      <alignment horizontal="center" vertical="center"/>
    </xf>
    <xf numFmtId="0" fontId="18" fillId="17" borderId="16" xfId="0" applyFont="1" applyFill="1" applyBorder="1" applyAlignment="1">
      <alignment horizontal="center" vertical="center"/>
    </xf>
    <xf numFmtId="0" fontId="18" fillId="17" borderId="11" xfId="0" applyFont="1" applyFill="1" applyBorder="1" applyAlignment="1">
      <alignment horizontal="center" vertical="center"/>
    </xf>
    <xf numFmtId="0" fontId="18" fillId="17" borderId="39" xfId="0" applyFont="1" applyFill="1" applyBorder="1" applyAlignment="1">
      <alignment horizontal="center" vertical="center"/>
    </xf>
    <xf numFmtId="0" fontId="19" fillId="17" borderId="8" xfId="0" applyFont="1" applyFill="1" applyBorder="1" applyAlignment="1">
      <alignment horizontal="center" vertical="center"/>
    </xf>
    <xf numFmtId="0" fontId="19" fillId="17" borderId="60" xfId="0" applyFont="1" applyFill="1" applyBorder="1" applyAlignment="1">
      <alignment horizontal="center" vertical="center"/>
    </xf>
    <xf numFmtId="0" fontId="19" fillId="17" borderId="64" xfId="0" applyFont="1" applyFill="1" applyBorder="1" applyAlignment="1">
      <alignment horizontal="center" vertical="center"/>
    </xf>
    <xf numFmtId="0" fontId="19" fillId="17" borderId="9" xfId="0" applyFont="1" applyFill="1" applyBorder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17" borderId="90" xfId="0" applyFont="1" applyFill="1" applyBorder="1" applyAlignment="1">
      <alignment horizontal="center" vertical="center"/>
    </xf>
    <xf numFmtId="0" fontId="19" fillId="17" borderId="10" xfId="0" applyFont="1" applyFill="1" applyBorder="1" applyAlignment="1">
      <alignment horizontal="center" vertical="center"/>
    </xf>
    <xf numFmtId="0" fontId="19" fillId="17" borderId="7" xfId="0" applyFont="1" applyFill="1" applyBorder="1" applyAlignment="1">
      <alignment horizontal="center" vertical="center"/>
    </xf>
    <xf numFmtId="0" fontId="19" fillId="17" borderId="81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8" borderId="41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6" fillId="8" borderId="98" xfId="0" applyFont="1" applyFill="1" applyBorder="1" applyAlignment="1">
      <alignment horizontal="center" vertical="center"/>
    </xf>
    <xf numFmtId="0" fontId="13" fillId="24" borderId="49" xfId="0" applyFont="1" applyFill="1" applyBorder="1" applyAlignment="1">
      <alignment horizontal="center"/>
    </xf>
    <xf numFmtId="0" fontId="13" fillId="24" borderId="41" xfId="0" applyFont="1" applyFill="1" applyBorder="1" applyAlignment="1">
      <alignment horizontal="center"/>
    </xf>
    <xf numFmtId="0" fontId="13" fillId="24" borderId="42" xfId="0" applyFont="1" applyFill="1" applyBorder="1" applyAlignment="1">
      <alignment horizontal="center"/>
    </xf>
    <xf numFmtId="0" fontId="13" fillId="24" borderId="52" xfId="0" applyFont="1" applyFill="1" applyBorder="1" applyAlignment="1">
      <alignment horizontal="center"/>
    </xf>
    <xf numFmtId="0" fontId="13" fillId="24" borderId="56" xfId="0" applyFont="1" applyFill="1" applyBorder="1" applyAlignment="1">
      <alignment horizontal="center"/>
    </xf>
    <xf numFmtId="0" fontId="13" fillId="24" borderId="53" xfId="0" applyFont="1" applyFill="1" applyBorder="1" applyAlignment="1">
      <alignment horizontal="center"/>
    </xf>
    <xf numFmtId="0" fontId="6" fillId="24" borderId="12" xfId="0" applyFont="1" applyFill="1" applyBorder="1" applyAlignment="1">
      <alignment horizontal="center" vertical="center"/>
    </xf>
    <xf numFmtId="0" fontId="6" fillId="24" borderId="42" xfId="0" applyFont="1" applyFill="1" applyBorder="1" applyAlignment="1">
      <alignment horizontal="center" vertical="center"/>
    </xf>
    <xf numFmtId="0" fontId="6" fillId="24" borderId="13" xfId="0" applyFont="1" applyFill="1" applyBorder="1" applyAlignment="1">
      <alignment horizontal="center" vertical="center"/>
    </xf>
    <xf numFmtId="0" fontId="6" fillId="24" borderId="4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44" xfId="0" applyFont="1" applyFill="1" applyBorder="1" applyAlignment="1">
      <alignment horizontal="center" vertical="center"/>
    </xf>
    <xf numFmtId="49" fontId="28" fillId="23" borderId="8" xfId="0" applyNumberFormat="1" applyFont="1" applyFill="1" applyBorder="1" applyAlignment="1">
      <alignment horizontal="center" vertical="center"/>
    </xf>
    <xf numFmtId="49" fontId="28" fillId="23" borderId="60" xfId="0" applyNumberFormat="1" applyFont="1" applyFill="1" applyBorder="1" applyAlignment="1">
      <alignment horizontal="center" vertical="center"/>
    </xf>
    <xf numFmtId="49" fontId="28" fillId="23" borderId="64" xfId="0" applyNumberFormat="1" applyFont="1" applyFill="1" applyBorder="1" applyAlignment="1">
      <alignment horizontal="center" vertical="center"/>
    </xf>
    <xf numFmtId="49" fontId="28" fillId="23" borderId="9" xfId="0" applyNumberFormat="1" applyFont="1" applyFill="1" applyBorder="1" applyAlignment="1">
      <alignment horizontal="center" vertical="center"/>
    </xf>
    <xf numFmtId="49" fontId="28" fillId="23" borderId="0" xfId="0" applyNumberFormat="1" applyFont="1" applyFill="1" applyBorder="1" applyAlignment="1">
      <alignment horizontal="center" vertical="center"/>
    </xf>
    <xf numFmtId="49" fontId="28" fillId="23" borderId="90" xfId="0" applyNumberFormat="1" applyFont="1" applyFill="1" applyBorder="1" applyAlignment="1">
      <alignment horizontal="center" vertical="center"/>
    </xf>
    <xf numFmtId="49" fontId="28" fillId="23" borderId="10" xfId="0" applyNumberFormat="1" applyFont="1" applyFill="1" applyBorder="1" applyAlignment="1">
      <alignment horizontal="center" vertical="center"/>
    </xf>
    <xf numFmtId="49" fontId="28" fillId="23" borderId="7" xfId="0" applyNumberFormat="1" applyFont="1" applyFill="1" applyBorder="1" applyAlignment="1">
      <alignment horizontal="center" vertical="center"/>
    </xf>
    <xf numFmtId="49" fontId="28" fillId="23" borderId="81" xfId="0" applyNumberFormat="1" applyFont="1" applyFill="1" applyBorder="1" applyAlignment="1">
      <alignment horizontal="center" vertical="center"/>
    </xf>
    <xf numFmtId="0" fontId="13" fillId="3" borderId="49" xfId="0" applyFont="1" applyFill="1" applyBorder="1" applyAlignment="1">
      <alignment horizontal="center"/>
    </xf>
    <xf numFmtId="0" fontId="13" fillId="3" borderId="41" xfId="0" applyFont="1" applyFill="1" applyBorder="1" applyAlignment="1">
      <alignment horizontal="center"/>
    </xf>
    <xf numFmtId="0" fontId="13" fillId="3" borderId="42" xfId="0" applyFont="1" applyFill="1" applyBorder="1" applyAlignment="1">
      <alignment horizontal="center"/>
    </xf>
    <xf numFmtId="0" fontId="13" fillId="3" borderId="52" xfId="0" applyFont="1" applyFill="1" applyBorder="1" applyAlignment="1">
      <alignment horizontal="center"/>
    </xf>
    <xf numFmtId="0" fontId="13" fillId="3" borderId="56" xfId="0" applyFont="1" applyFill="1" applyBorder="1" applyAlignment="1">
      <alignment horizontal="center"/>
    </xf>
    <xf numFmtId="0" fontId="13" fillId="3" borderId="53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12" fillId="6" borderId="16" xfId="0" applyFont="1" applyFill="1" applyBorder="1" applyAlignment="1">
      <alignment horizontal="center"/>
    </xf>
    <xf numFmtId="0" fontId="8" fillId="11" borderId="13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85"/>
      <color rgb="FFAB0162"/>
      <color rgb="FFC40000"/>
      <color rgb="FFFF4343"/>
      <color rgb="FFBF95DF"/>
      <color rgb="FFAA72D4"/>
      <color rgb="FF3A5925"/>
      <color rgb="FF490303"/>
      <color rgb="FF9E0606"/>
      <color rgb="FF002A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69B7C6B-0EB3-44FF-8BE9-9B9E30F4826F}">
  <we:reference id="wa104379955" version="1.0.0.0" store="en-US" storeType="OMEX"/>
  <we:alternateReferences>
    <we:reference id="WA104379955" version="1.0.0.0" store="WA104379955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6D9B-D24E-4096-BDC9-16A5B0E8692A}">
  <dimension ref="A3:P43"/>
  <sheetViews>
    <sheetView topLeftCell="A10" zoomScale="85" zoomScaleNormal="85" workbookViewId="0">
      <selection activeCell="H42" sqref="H42"/>
    </sheetView>
  </sheetViews>
  <sheetFormatPr defaultRowHeight="15" x14ac:dyDescent="0.25"/>
  <cols>
    <col min="1" max="1" width="4.140625" customWidth="1"/>
    <col min="2" max="2" width="2.85546875" customWidth="1"/>
    <col min="3" max="3" width="35.42578125" customWidth="1"/>
    <col min="4" max="4" width="21.140625" customWidth="1"/>
    <col min="5" max="5" width="24.42578125" customWidth="1"/>
    <col min="6" max="6" width="33" customWidth="1"/>
    <col min="7" max="7" width="2.7109375" customWidth="1"/>
    <col min="8" max="8" width="27.140625" customWidth="1"/>
    <col min="9" max="9" width="36.42578125" customWidth="1"/>
    <col min="10" max="10" width="28" customWidth="1"/>
    <col min="11" max="11" width="2.85546875" customWidth="1"/>
    <col min="12" max="12" width="24" customWidth="1"/>
    <col min="13" max="13" width="28.85546875" customWidth="1"/>
    <col min="14" max="14" width="30" customWidth="1"/>
    <col min="15" max="15" width="2.85546875" customWidth="1"/>
  </cols>
  <sheetData>
    <row r="3" spans="1:16" ht="18.75" customHeight="1" x14ac:dyDescent="0.25"/>
    <row r="4" spans="1:16" ht="27" customHeight="1" x14ac:dyDescent="0.25"/>
    <row r="5" spans="1:16" ht="15.75" thickBot="1" x14ac:dyDescent="0.3">
      <c r="B5" s="20"/>
      <c r="C5" s="20"/>
      <c r="D5" s="20"/>
      <c r="E5" s="20"/>
      <c r="F5" s="20"/>
      <c r="G5" s="20"/>
      <c r="H5" s="20"/>
      <c r="I5" s="20"/>
      <c r="J5" s="20"/>
      <c r="K5" s="20"/>
      <c r="L5" s="18"/>
      <c r="M5" s="18"/>
      <c r="N5" s="18"/>
      <c r="O5" s="18"/>
      <c r="P5" s="18"/>
    </row>
    <row r="6" spans="1:16" ht="15" customHeight="1" thickTop="1" thickBot="1" x14ac:dyDescent="0.45">
      <c r="A6" s="23"/>
      <c r="B6" s="15"/>
      <c r="C6" s="8"/>
      <c r="D6" s="8"/>
      <c r="E6" s="9"/>
      <c r="F6" s="9"/>
      <c r="G6" s="9"/>
      <c r="H6" s="9"/>
      <c r="I6" s="9"/>
      <c r="J6" s="15"/>
      <c r="K6" s="21"/>
      <c r="L6" s="16"/>
      <c r="M6" s="16"/>
      <c r="N6" s="16"/>
      <c r="O6" s="16"/>
      <c r="P6" s="18"/>
    </row>
    <row r="7" spans="1:16" ht="29.25" customHeight="1" thickTop="1" thickBot="1" x14ac:dyDescent="0.35">
      <c r="A7" s="23"/>
      <c r="B7" s="15"/>
      <c r="C7" s="332" t="s">
        <v>13</v>
      </c>
      <c r="D7" s="333"/>
      <c r="E7" s="321" t="s">
        <v>0</v>
      </c>
      <c r="F7" s="322"/>
      <c r="G7" s="323"/>
      <c r="H7" s="328" t="s">
        <v>1</v>
      </c>
      <c r="I7" s="329"/>
      <c r="J7" s="15"/>
      <c r="K7" s="22"/>
      <c r="L7" s="16"/>
      <c r="M7" s="16"/>
      <c r="N7" s="16"/>
      <c r="O7" s="16"/>
      <c r="P7" s="18"/>
    </row>
    <row r="8" spans="1:16" ht="27.75" thickTop="1" thickBot="1" x14ac:dyDescent="0.45">
      <c r="A8" s="23"/>
      <c r="B8" s="15"/>
      <c r="C8" s="334"/>
      <c r="D8" s="335"/>
      <c r="E8" s="324">
        <v>463</v>
      </c>
      <c r="F8" s="325"/>
      <c r="G8" s="326"/>
      <c r="H8" s="324">
        <v>780</v>
      </c>
      <c r="I8" s="330"/>
      <c r="J8" s="15"/>
      <c r="K8" s="22"/>
      <c r="L8" s="16"/>
      <c r="M8" s="16"/>
      <c r="N8" s="16"/>
      <c r="O8" s="16"/>
      <c r="P8" s="18"/>
    </row>
    <row r="9" spans="1:16" ht="27.75" thickTop="1" thickBot="1" x14ac:dyDescent="0.45">
      <c r="A9" s="23"/>
      <c r="B9" s="15"/>
      <c r="C9" s="336"/>
      <c r="D9" s="337"/>
      <c r="E9" s="55">
        <v>4.5</v>
      </c>
      <c r="F9" s="316">
        <v>14</v>
      </c>
      <c r="G9" s="331"/>
      <c r="H9" s="52">
        <v>6.5</v>
      </c>
      <c r="I9" s="56">
        <v>11</v>
      </c>
      <c r="J9" s="15"/>
      <c r="K9" s="22"/>
      <c r="L9" s="49"/>
      <c r="M9" s="50"/>
      <c r="N9" s="50"/>
      <c r="O9" s="50"/>
      <c r="P9" s="18"/>
    </row>
    <row r="10" spans="1:16" ht="29.25" customHeight="1" thickTop="1" thickBot="1" x14ac:dyDescent="0.3">
      <c r="A10" s="23"/>
      <c r="B10" s="15"/>
      <c r="C10" s="327" t="s">
        <v>11</v>
      </c>
      <c r="D10" s="327"/>
      <c r="E10" s="327"/>
      <c r="F10" s="327"/>
      <c r="G10" s="15"/>
      <c r="H10" s="15"/>
      <c r="I10" s="15"/>
      <c r="J10" s="15"/>
      <c r="K10" s="15"/>
      <c r="L10" s="15"/>
      <c r="M10" s="15"/>
      <c r="N10" s="15"/>
      <c r="O10" s="22"/>
    </row>
    <row r="11" spans="1:16" ht="38.25" customHeight="1" thickTop="1" thickBot="1" x14ac:dyDescent="0.55000000000000004">
      <c r="A11" s="23"/>
      <c r="B11" s="15"/>
      <c r="C11" s="327"/>
      <c r="D11" s="327"/>
      <c r="E11" s="327"/>
      <c r="F11" s="327"/>
      <c r="G11" s="14"/>
      <c r="H11" s="318" t="s">
        <v>18</v>
      </c>
      <c r="I11" s="319"/>
      <c r="J11" s="320"/>
      <c r="K11" s="17"/>
      <c r="L11" s="318" t="s">
        <v>19</v>
      </c>
      <c r="M11" s="319"/>
      <c r="N11" s="320"/>
      <c r="O11" s="45"/>
      <c r="P11" s="18"/>
    </row>
    <row r="12" spans="1:16" ht="27.75" thickTop="1" thickBot="1" x14ac:dyDescent="0.45">
      <c r="A12" s="23"/>
      <c r="B12" s="15"/>
      <c r="C12" s="24" t="s">
        <v>2</v>
      </c>
      <c r="D12" s="25" t="s">
        <v>24</v>
      </c>
      <c r="E12" s="26" t="s">
        <v>14</v>
      </c>
      <c r="F12" s="27" t="s">
        <v>12</v>
      </c>
      <c r="G12" s="10"/>
      <c r="H12" s="36" t="s">
        <v>15</v>
      </c>
      <c r="I12" s="3" t="s">
        <v>16</v>
      </c>
      <c r="J12" s="37" t="s">
        <v>17</v>
      </c>
      <c r="K12" s="19"/>
      <c r="L12" s="36" t="s">
        <v>15</v>
      </c>
      <c r="M12" s="3" t="s">
        <v>16</v>
      </c>
      <c r="N12" s="37" t="s">
        <v>17</v>
      </c>
      <c r="O12" s="46"/>
      <c r="P12" s="18"/>
    </row>
    <row r="13" spans="1:16" ht="27" thickTop="1" x14ac:dyDescent="0.4">
      <c r="A13" s="23"/>
      <c r="B13" s="15"/>
      <c r="C13" s="28" t="s">
        <v>3</v>
      </c>
      <c r="D13" s="5">
        <v>80050</v>
      </c>
      <c r="E13" s="2">
        <v>3</v>
      </c>
      <c r="F13" s="29">
        <v>2.65</v>
      </c>
      <c r="G13" s="10"/>
      <c r="H13" s="38">
        <f xml:space="preserve"> ( E8 * E13 ) / F13</f>
        <v>524.15094339622647</v>
      </c>
      <c r="I13" s="4">
        <f xml:space="preserve"> E9 *H13</f>
        <v>2358.6792452830191</v>
      </c>
      <c r="J13" s="39">
        <f xml:space="preserve"> F9 *H13</f>
        <v>7338.1132075471705</v>
      </c>
      <c r="K13" s="10"/>
      <c r="L13" s="38">
        <f xml:space="preserve"> ( H8 * E13 ) / F13</f>
        <v>883.01886792452831</v>
      </c>
      <c r="M13" s="4">
        <f xml:space="preserve"> H9 *L13</f>
        <v>5739.6226415094343</v>
      </c>
      <c r="N13" s="39">
        <f xml:space="preserve"> I9 *L13</f>
        <v>9713.2075471698117</v>
      </c>
      <c r="O13" s="47"/>
      <c r="P13" s="18"/>
    </row>
    <row r="14" spans="1:16" ht="26.25" x14ac:dyDescent="0.4">
      <c r="A14" s="23"/>
      <c r="B14" s="15"/>
      <c r="C14" s="30" t="s">
        <v>4</v>
      </c>
      <c r="D14" s="6">
        <v>97330</v>
      </c>
      <c r="E14" s="1">
        <v>3</v>
      </c>
      <c r="F14" s="31">
        <v>2.85</v>
      </c>
      <c r="G14" s="10"/>
      <c r="H14" s="40">
        <f xml:space="preserve"> ( E8 * E14) / F14</f>
        <v>487.36842105263156</v>
      </c>
      <c r="I14" s="4">
        <f xml:space="preserve"> E9 *H14</f>
        <v>2193.1578947368421</v>
      </c>
      <c r="J14" s="39">
        <f xml:space="preserve"> F9 *H14</f>
        <v>6823.1578947368416</v>
      </c>
      <c r="K14" s="10"/>
      <c r="L14" s="38">
        <f xml:space="preserve"> ( H8 * E14 ) / F14</f>
        <v>821.0526315789474</v>
      </c>
      <c r="M14" s="4">
        <f xml:space="preserve"> H9 *L14</f>
        <v>5336.8421052631584</v>
      </c>
      <c r="N14" s="39">
        <f xml:space="preserve"> I9 *L14</f>
        <v>9031.5789473684217</v>
      </c>
      <c r="O14" s="47"/>
      <c r="P14" s="18"/>
    </row>
    <row r="15" spans="1:16" ht="26.25" x14ac:dyDescent="0.4">
      <c r="A15" s="23"/>
      <c r="B15" s="15"/>
      <c r="C15" s="30" t="s">
        <v>5</v>
      </c>
      <c r="D15" s="6">
        <v>87605</v>
      </c>
      <c r="E15" s="1">
        <v>2</v>
      </c>
      <c r="F15" s="31">
        <v>2</v>
      </c>
      <c r="G15" s="10"/>
      <c r="H15" s="38">
        <f xml:space="preserve"> ( E8 * E15 ) / F15</f>
        <v>463</v>
      </c>
      <c r="I15" s="4">
        <f xml:space="preserve"> E9 *H15</f>
        <v>2083.5</v>
      </c>
      <c r="J15" s="39">
        <f xml:space="preserve"> F9 *H15</f>
        <v>6482</v>
      </c>
      <c r="K15" s="10"/>
      <c r="L15" s="40">
        <f xml:space="preserve"> ( H8 * E15 ) / F15</f>
        <v>780</v>
      </c>
      <c r="M15" s="4">
        <f xml:space="preserve"> H9 *L15</f>
        <v>5070</v>
      </c>
      <c r="N15" s="39">
        <f xml:space="preserve"> I9 *L15</f>
        <v>8580</v>
      </c>
      <c r="O15" s="47"/>
      <c r="P15" s="18"/>
    </row>
    <row r="16" spans="1:16" ht="26.25" x14ac:dyDescent="0.4">
      <c r="A16" s="23"/>
      <c r="B16" s="15"/>
      <c r="C16" s="30" t="s">
        <v>6</v>
      </c>
      <c r="D16" s="6">
        <v>105930</v>
      </c>
      <c r="E16" s="1">
        <v>2</v>
      </c>
      <c r="F16" s="31">
        <v>2.1</v>
      </c>
      <c r="G16" s="10"/>
      <c r="H16" s="40">
        <f xml:space="preserve"> ( E8 * E16) / F16</f>
        <v>440.95238095238091</v>
      </c>
      <c r="I16" s="4">
        <f xml:space="preserve"> E9 *H16</f>
        <v>1984.285714285714</v>
      </c>
      <c r="J16" s="39">
        <f xml:space="preserve"> F9 *H16</f>
        <v>6173.333333333333</v>
      </c>
      <c r="K16" s="10"/>
      <c r="L16" s="40">
        <f xml:space="preserve"> ( H8 * E16 ) / F16</f>
        <v>742.85714285714278</v>
      </c>
      <c r="M16" s="4">
        <f xml:space="preserve"> H9 *L16</f>
        <v>4828.5714285714284</v>
      </c>
      <c r="N16" s="39">
        <f xml:space="preserve"> I9 *L16</f>
        <v>8171.4285714285706</v>
      </c>
      <c r="O16" s="47"/>
      <c r="P16" s="18"/>
    </row>
    <row r="17" spans="1:16" ht="26.25" x14ac:dyDescent="0.4">
      <c r="A17" s="23"/>
      <c r="B17" s="15"/>
      <c r="C17" s="30" t="s">
        <v>104</v>
      </c>
      <c r="D17" s="6">
        <v>237569</v>
      </c>
      <c r="E17" s="1">
        <v>2</v>
      </c>
      <c r="F17" s="31">
        <v>1.46</v>
      </c>
      <c r="G17" s="10"/>
      <c r="H17" s="38">
        <f xml:space="preserve"> ( E8 * E17 ) / F17</f>
        <v>634.2465753424658</v>
      </c>
      <c r="I17" s="4">
        <f xml:space="preserve"> E9 *H17</f>
        <v>2854.1095890410961</v>
      </c>
      <c r="J17" s="39">
        <f xml:space="preserve"> F9 *H17</f>
        <v>8879.4520547945212</v>
      </c>
      <c r="K17" s="10"/>
      <c r="L17" s="40">
        <f xml:space="preserve"> ( H8 * E17 ) / F17</f>
        <v>1068.4931506849316</v>
      </c>
      <c r="M17" s="4">
        <f xml:space="preserve"> H9 *L17</f>
        <v>6945.2054794520554</v>
      </c>
      <c r="N17" s="39">
        <f xml:space="preserve"> I9 *L17</f>
        <v>11753.424657534248</v>
      </c>
      <c r="O17" s="47"/>
      <c r="P17" s="18"/>
    </row>
    <row r="18" spans="1:16" ht="26.25" x14ac:dyDescent="0.4">
      <c r="A18" s="23"/>
      <c r="B18" s="15"/>
      <c r="C18" s="30" t="s">
        <v>7</v>
      </c>
      <c r="D18" s="6">
        <v>213800</v>
      </c>
      <c r="E18" s="1">
        <v>1</v>
      </c>
      <c r="F18" s="31">
        <v>0.98</v>
      </c>
      <c r="G18" s="10"/>
      <c r="H18" s="40">
        <f xml:space="preserve"> ( E8 * E18) / F18</f>
        <v>472.44897959183675</v>
      </c>
      <c r="I18" s="4">
        <f xml:space="preserve"> E9 *H18</f>
        <v>2126.0204081632655</v>
      </c>
      <c r="J18" s="39">
        <f xml:space="preserve"> F9 *H18</f>
        <v>6614.2857142857147</v>
      </c>
      <c r="K18" s="10"/>
      <c r="L18" s="38">
        <f xml:space="preserve"> ( H8 * E18 ) / F18</f>
        <v>795.91836734693879</v>
      </c>
      <c r="M18" s="4">
        <f xml:space="preserve"> H9 *L18</f>
        <v>5173.4693877551017</v>
      </c>
      <c r="N18" s="39">
        <f xml:space="preserve"> I9 *L18</f>
        <v>8755.1020408163276</v>
      </c>
      <c r="O18" s="47"/>
      <c r="P18" s="18"/>
    </row>
    <row r="19" spans="1:16" ht="26.25" x14ac:dyDescent="0.4">
      <c r="A19" s="23"/>
      <c r="B19" s="15"/>
      <c r="C19" s="30" t="s">
        <v>8</v>
      </c>
      <c r="D19" s="6">
        <v>91945</v>
      </c>
      <c r="E19" s="1">
        <v>2</v>
      </c>
      <c r="F19" s="31">
        <v>1.9</v>
      </c>
      <c r="G19" s="10"/>
      <c r="H19" s="38">
        <f xml:space="preserve"> ( E8 * E19 ) / F19</f>
        <v>487.36842105263162</v>
      </c>
      <c r="I19" s="4">
        <f xml:space="preserve"> E9 *H19</f>
        <v>2193.1578947368421</v>
      </c>
      <c r="J19" s="39">
        <f xml:space="preserve"> F9 *H19</f>
        <v>6823.1578947368425</v>
      </c>
      <c r="K19" s="10"/>
      <c r="L19" s="38">
        <f xml:space="preserve"> ( H8 * E19 ) / F19</f>
        <v>821.0526315789474</v>
      </c>
      <c r="M19" s="4">
        <f xml:space="preserve"> H9 *L19</f>
        <v>5336.8421052631584</v>
      </c>
      <c r="N19" s="39">
        <f xml:space="preserve"> I9 *L19</f>
        <v>9031.5789473684217</v>
      </c>
      <c r="O19" s="47"/>
      <c r="P19" s="18"/>
    </row>
    <row r="20" spans="1:16" ht="26.25" x14ac:dyDescent="0.4">
      <c r="A20" s="23"/>
      <c r="B20" s="15"/>
      <c r="C20" s="30" t="s">
        <v>9</v>
      </c>
      <c r="D20" s="6">
        <v>119350</v>
      </c>
      <c r="E20" s="1">
        <v>2</v>
      </c>
      <c r="F20" s="31">
        <v>2</v>
      </c>
      <c r="G20" s="10"/>
      <c r="H20" s="40">
        <f xml:space="preserve"> ( E8 * E20) / F20</f>
        <v>463</v>
      </c>
      <c r="I20" s="4">
        <f xml:space="preserve"> E9 *H20</f>
        <v>2083.5</v>
      </c>
      <c r="J20" s="39">
        <f xml:space="preserve"> F9 *H20</f>
        <v>6482</v>
      </c>
      <c r="K20" s="10"/>
      <c r="L20" s="40">
        <f xml:space="preserve"> ( H8 * E20 ) / F20</f>
        <v>780</v>
      </c>
      <c r="M20" s="4">
        <f xml:space="preserve"> H9 *L20</f>
        <v>5070</v>
      </c>
      <c r="N20" s="39">
        <f xml:space="preserve"> I9 *L20</f>
        <v>8580</v>
      </c>
      <c r="O20" s="47"/>
      <c r="P20" s="18"/>
    </row>
    <row r="21" spans="1:16" ht="26.25" x14ac:dyDescent="0.4">
      <c r="A21" s="23"/>
      <c r="B21" s="15"/>
      <c r="C21" s="30" t="s">
        <v>106</v>
      </c>
      <c r="D21" s="6">
        <v>146365</v>
      </c>
      <c r="E21" s="1">
        <v>1</v>
      </c>
      <c r="F21" s="31">
        <v>0.86</v>
      </c>
      <c r="G21" s="10"/>
      <c r="H21" s="40">
        <f xml:space="preserve"> ( E8 * E21) / F21</f>
        <v>538.37209302325584</v>
      </c>
      <c r="I21" s="4">
        <f xml:space="preserve"> E9 *H21</f>
        <v>2422.6744186046512</v>
      </c>
      <c r="J21" s="39">
        <f xml:space="preserve"> F9 *H21</f>
        <v>7537.209302325582</v>
      </c>
      <c r="K21" s="10"/>
      <c r="L21" s="40">
        <f xml:space="preserve"> ( H8 * E21 ) / F21</f>
        <v>906.97674418604652</v>
      </c>
      <c r="M21" s="4">
        <f xml:space="preserve"> H9 *L21</f>
        <v>5895.3488372093025</v>
      </c>
      <c r="N21" s="39">
        <f xml:space="preserve"> I9 *L21</f>
        <v>9976.7441860465115</v>
      </c>
      <c r="O21" s="47"/>
      <c r="P21" s="18"/>
    </row>
    <row r="22" spans="1:16" ht="26.25" x14ac:dyDescent="0.4">
      <c r="A22" s="23"/>
      <c r="B22" s="15"/>
      <c r="C22" s="30" t="s">
        <v>10</v>
      </c>
      <c r="D22" s="6">
        <v>25880</v>
      </c>
      <c r="E22" s="1">
        <v>2</v>
      </c>
      <c r="F22" s="31">
        <v>1.9</v>
      </c>
      <c r="G22" s="10"/>
      <c r="H22" s="40">
        <f xml:space="preserve"> ( E8 * E22) / F22</f>
        <v>487.36842105263162</v>
      </c>
      <c r="I22" s="4">
        <f xml:space="preserve"> E9 *H22</f>
        <v>2193.1578947368421</v>
      </c>
      <c r="J22" s="39">
        <f xml:space="preserve"> F9 *H22</f>
        <v>6823.1578947368425</v>
      </c>
      <c r="K22" s="10"/>
      <c r="L22" s="40">
        <f xml:space="preserve"> ( H8 * E22 ) / F22</f>
        <v>821.0526315789474</v>
      </c>
      <c r="M22" s="4">
        <f xml:space="preserve"> H9 *L22</f>
        <v>5336.8421052631584</v>
      </c>
      <c r="N22" s="39">
        <f xml:space="preserve"> I9 *L22</f>
        <v>9031.5789473684217</v>
      </c>
      <c r="O22" s="47"/>
      <c r="P22" s="18"/>
    </row>
    <row r="23" spans="1:16" ht="27" thickBot="1" x14ac:dyDescent="0.45">
      <c r="A23" s="23"/>
      <c r="B23" s="15"/>
      <c r="C23" s="32"/>
      <c r="D23" s="33"/>
      <c r="E23" s="34"/>
      <c r="F23" s="35"/>
      <c r="G23" s="10"/>
      <c r="H23" s="41">
        <f xml:space="preserve"> IFERROR( ( E8 * E23) / F23,0)</f>
        <v>0</v>
      </c>
      <c r="I23" s="42">
        <f xml:space="preserve"> E9 *H23</f>
        <v>0</v>
      </c>
      <c r="J23" s="43">
        <f xml:space="preserve"> F9 *H23</f>
        <v>0</v>
      </c>
      <c r="K23" s="10"/>
      <c r="L23" s="41">
        <f xml:space="preserve"> IFERROR(  ( H8 * E23 ) / F23,0)</f>
        <v>0</v>
      </c>
      <c r="M23" s="42">
        <f xml:space="preserve"> H9 *L23</f>
        <v>0</v>
      </c>
      <c r="N23" s="43">
        <f xml:space="preserve"> I9 *L23</f>
        <v>0</v>
      </c>
      <c r="O23" s="47"/>
      <c r="P23" s="18"/>
    </row>
    <row r="24" spans="1:16" ht="15.75" customHeight="1" thickTop="1" thickBot="1" x14ac:dyDescent="0.45">
      <c r="A24" s="23"/>
      <c r="B24" s="15"/>
      <c r="C24" s="8"/>
      <c r="D24" s="8"/>
      <c r="E24" s="9"/>
      <c r="F24" s="9"/>
      <c r="G24" s="9"/>
      <c r="H24" s="9"/>
      <c r="I24" s="9"/>
      <c r="J24" s="15"/>
      <c r="K24" s="15"/>
      <c r="L24" s="44"/>
      <c r="M24" s="44"/>
      <c r="N24" s="44"/>
      <c r="O24" s="48"/>
    </row>
    <row r="25" spans="1:16" ht="29.25" customHeight="1" thickTop="1" thickBot="1" x14ac:dyDescent="0.35">
      <c r="A25" s="23"/>
      <c r="B25" s="15"/>
      <c r="C25" s="332" t="s">
        <v>13</v>
      </c>
      <c r="D25" s="333"/>
      <c r="E25" s="328" t="s">
        <v>0</v>
      </c>
      <c r="F25" s="338"/>
      <c r="G25" s="339"/>
      <c r="H25" s="338" t="s">
        <v>1</v>
      </c>
      <c r="I25" s="329"/>
      <c r="J25" s="15"/>
      <c r="K25" s="22"/>
      <c r="L25" s="16"/>
      <c r="M25" s="16"/>
      <c r="N25" s="16"/>
      <c r="O25" s="16"/>
      <c r="P25" s="18"/>
    </row>
    <row r="26" spans="1:16" ht="27.75" customHeight="1" thickTop="1" thickBot="1" x14ac:dyDescent="0.45">
      <c r="A26" s="23"/>
      <c r="B26" s="15"/>
      <c r="C26" s="334"/>
      <c r="D26" s="335"/>
      <c r="E26" s="324">
        <v>463</v>
      </c>
      <c r="F26" s="325"/>
      <c r="G26" s="325"/>
      <c r="H26" s="324">
        <v>780</v>
      </c>
      <c r="I26" s="330"/>
      <c r="J26" s="15"/>
      <c r="K26" s="22"/>
      <c r="L26" s="16"/>
      <c r="M26" s="16"/>
      <c r="N26" s="16"/>
      <c r="O26" s="16"/>
      <c r="P26" s="18"/>
    </row>
    <row r="27" spans="1:16" ht="27.75" customHeight="1" thickTop="1" thickBot="1" x14ac:dyDescent="0.45">
      <c r="A27" s="23"/>
      <c r="B27" s="15"/>
      <c r="C27" s="336"/>
      <c r="D27" s="337"/>
      <c r="E27" s="52">
        <v>4.5</v>
      </c>
      <c r="F27" s="316">
        <v>14</v>
      </c>
      <c r="G27" s="317"/>
      <c r="H27" s="53">
        <v>6.5</v>
      </c>
      <c r="I27" s="54">
        <v>11</v>
      </c>
      <c r="J27" s="15"/>
      <c r="K27" s="22"/>
      <c r="L27" s="49"/>
      <c r="M27" s="50"/>
      <c r="N27" s="50"/>
      <c r="O27" s="50"/>
      <c r="P27" s="18"/>
    </row>
    <row r="28" spans="1:16" ht="16.5" thickTop="1" thickBot="1" x14ac:dyDescent="0.3">
      <c r="A28" s="23"/>
      <c r="B28" s="15"/>
      <c r="C28" s="327" t="s">
        <v>22</v>
      </c>
      <c r="D28" s="327"/>
      <c r="E28" s="327"/>
      <c r="F28" s="327"/>
      <c r="G28" s="15"/>
      <c r="H28" s="15"/>
      <c r="I28" s="15"/>
      <c r="J28" s="15"/>
      <c r="K28" s="15"/>
      <c r="L28" s="15"/>
      <c r="M28" s="15"/>
      <c r="N28" s="15"/>
      <c r="O28" s="21"/>
      <c r="P28" s="18"/>
    </row>
    <row r="29" spans="1:16" ht="35.25" thickTop="1" thickBot="1" x14ac:dyDescent="0.55000000000000004">
      <c r="A29" s="23"/>
      <c r="B29" s="15"/>
      <c r="C29" s="327"/>
      <c r="D29" s="327"/>
      <c r="E29" s="327"/>
      <c r="F29" s="327"/>
      <c r="G29" s="15"/>
      <c r="H29" s="318" t="s">
        <v>20</v>
      </c>
      <c r="I29" s="319"/>
      <c r="J29" s="320"/>
      <c r="K29" s="17"/>
      <c r="L29" s="318" t="s">
        <v>21</v>
      </c>
      <c r="M29" s="319"/>
      <c r="N29" s="320"/>
      <c r="O29" s="22"/>
      <c r="P29" s="18"/>
    </row>
    <row r="30" spans="1:16" ht="27.75" thickTop="1" thickBot="1" x14ac:dyDescent="0.45">
      <c r="A30" s="23"/>
      <c r="B30" s="15"/>
      <c r="C30" s="24" t="s">
        <v>2</v>
      </c>
      <c r="D30" s="25" t="s">
        <v>24</v>
      </c>
      <c r="E30" s="26" t="s">
        <v>14</v>
      </c>
      <c r="F30" s="27" t="s">
        <v>23</v>
      </c>
      <c r="G30" s="15"/>
      <c r="H30" s="36" t="s">
        <v>15</v>
      </c>
      <c r="I30" s="3" t="s">
        <v>16</v>
      </c>
      <c r="J30" s="37" t="s">
        <v>17</v>
      </c>
      <c r="K30" s="19"/>
      <c r="L30" s="36" t="s">
        <v>15</v>
      </c>
      <c r="M30" s="3" t="s">
        <v>16</v>
      </c>
      <c r="N30" s="37" t="s">
        <v>17</v>
      </c>
      <c r="O30" s="22"/>
      <c r="P30" s="18"/>
    </row>
    <row r="31" spans="1:16" ht="27" thickTop="1" x14ac:dyDescent="0.4">
      <c r="A31" s="23"/>
      <c r="B31" s="15"/>
      <c r="C31" s="28" t="s">
        <v>3</v>
      </c>
      <c r="D31" s="5">
        <v>80050</v>
      </c>
      <c r="E31" s="2">
        <v>3</v>
      </c>
      <c r="F31" s="171">
        <v>2.35</v>
      </c>
      <c r="G31" s="15"/>
      <c r="H31" s="38">
        <f xml:space="preserve"> ( E26 * E31 ) / F31</f>
        <v>591.063829787234</v>
      </c>
      <c r="I31" s="4">
        <f xml:space="preserve"> E27 *H31</f>
        <v>2659.7872340425529</v>
      </c>
      <c r="J31" s="39">
        <f xml:space="preserve"> F27 *H31</f>
        <v>8274.8936170212764</v>
      </c>
      <c r="K31" s="10"/>
      <c r="L31" s="38">
        <f xml:space="preserve"> ( H26 * E31 ) / F31</f>
        <v>995.74468085106378</v>
      </c>
      <c r="M31" s="4">
        <f xml:space="preserve"> H27 *L31</f>
        <v>6472.3404255319147</v>
      </c>
      <c r="N31" s="51">
        <f xml:space="preserve"> I27 *L31</f>
        <v>10953.191489361701</v>
      </c>
      <c r="O31" s="22"/>
      <c r="P31" s="18"/>
    </row>
    <row r="32" spans="1:16" ht="26.25" x14ac:dyDescent="0.4">
      <c r="A32" s="23"/>
      <c r="B32" s="15"/>
      <c r="C32" s="30" t="s">
        <v>4</v>
      </c>
      <c r="D32" s="6">
        <v>97330</v>
      </c>
      <c r="E32" s="1">
        <v>3</v>
      </c>
      <c r="F32" s="172">
        <v>2.52</v>
      </c>
      <c r="G32" s="15"/>
      <c r="H32" s="40">
        <f xml:space="preserve"> ( E26 * E32) / F32</f>
        <v>551.19047619047615</v>
      </c>
      <c r="I32" s="4">
        <f xml:space="preserve"> E27 *H32</f>
        <v>2480.3571428571427</v>
      </c>
      <c r="J32" s="39">
        <f xml:space="preserve"> F27 *H32</f>
        <v>7716.6666666666661</v>
      </c>
      <c r="K32" s="10"/>
      <c r="L32" s="38">
        <f xml:space="preserve"> ( H26 * E32 ) / F32</f>
        <v>928.57142857142856</v>
      </c>
      <c r="M32" s="4">
        <f xml:space="preserve"> H27 *L32</f>
        <v>6035.7142857142853</v>
      </c>
      <c r="N32" s="39">
        <f xml:space="preserve"> I27 *L32</f>
        <v>10214.285714285714</v>
      </c>
      <c r="O32" s="22"/>
      <c r="P32" s="18"/>
    </row>
    <row r="33" spans="1:16" ht="26.25" x14ac:dyDescent="0.4">
      <c r="A33" s="23"/>
      <c r="B33" s="15"/>
      <c r="C33" s="30" t="s">
        <v>5</v>
      </c>
      <c r="D33" s="6">
        <v>87605</v>
      </c>
      <c r="E33" s="1">
        <v>2</v>
      </c>
      <c r="F33" s="172">
        <v>1.8</v>
      </c>
      <c r="G33" s="15"/>
      <c r="H33" s="38">
        <f xml:space="preserve"> ( E26 * E33 ) / F33</f>
        <v>514.44444444444446</v>
      </c>
      <c r="I33" s="4">
        <f xml:space="preserve"> E27 *H33</f>
        <v>2315</v>
      </c>
      <c r="J33" s="39">
        <f xml:space="preserve"> F27 *H33</f>
        <v>7202.2222222222226</v>
      </c>
      <c r="K33" s="10"/>
      <c r="L33" s="40">
        <f xml:space="preserve"> ( H26 * E33 ) / F33</f>
        <v>866.66666666666663</v>
      </c>
      <c r="M33" s="4">
        <f xml:space="preserve"> H27 *L33</f>
        <v>5633.333333333333</v>
      </c>
      <c r="N33" s="39">
        <f xml:space="preserve"> I27 *L33</f>
        <v>9533.3333333333321</v>
      </c>
      <c r="O33" s="22"/>
      <c r="P33" s="18"/>
    </row>
    <row r="34" spans="1:16" ht="26.25" x14ac:dyDescent="0.4">
      <c r="A34" s="23"/>
      <c r="B34" s="15"/>
      <c r="C34" s="30" t="s">
        <v>6</v>
      </c>
      <c r="D34" s="6">
        <v>105930</v>
      </c>
      <c r="E34" s="1">
        <v>2</v>
      </c>
      <c r="F34" s="172">
        <v>1.9</v>
      </c>
      <c r="G34" s="15"/>
      <c r="H34" s="40">
        <f xml:space="preserve"> ( E26 * E34) / F34</f>
        <v>487.36842105263162</v>
      </c>
      <c r="I34" s="4">
        <f xml:space="preserve"> E27 *H34</f>
        <v>2193.1578947368421</v>
      </c>
      <c r="J34" s="39">
        <f xml:space="preserve"> F27 *H34</f>
        <v>6823.1578947368425</v>
      </c>
      <c r="K34" s="10"/>
      <c r="L34" s="40">
        <f xml:space="preserve"> ( H26 * E34 ) / F34</f>
        <v>821.0526315789474</v>
      </c>
      <c r="M34" s="4">
        <f xml:space="preserve"> H27 *L34</f>
        <v>5336.8421052631584</v>
      </c>
      <c r="N34" s="39">
        <f xml:space="preserve"> I27 *L34</f>
        <v>9031.5789473684217</v>
      </c>
      <c r="O34" s="22"/>
      <c r="P34" s="18"/>
    </row>
    <row r="35" spans="1:16" ht="26.25" x14ac:dyDescent="0.4">
      <c r="A35" s="23"/>
      <c r="B35" s="15"/>
      <c r="C35" s="30" t="s">
        <v>104</v>
      </c>
      <c r="D35" s="6">
        <v>237569</v>
      </c>
      <c r="E35" s="1">
        <v>2</v>
      </c>
      <c r="F35" s="172">
        <v>1.52</v>
      </c>
      <c r="G35" s="15"/>
      <c r="H35" s="38">
        <f xml:space="preserve"> ( E26 * E35 ) / F35</f>
        <v>609.21052631578948</v>
      </c>
      <c r="I35" s="4">
        <f xml:space="preserve"> E27 *H35</f>
        <v>2741.4473684210525</v>
      </c>
      <c r="J35" s="39">
        <f xml:space="preserve"> F27 *H35</f>
        <v>8528.9473684210534</v>
      </c>
      <c r="K35" s="10"/>
      <c r="L35" s="40">
        <f xml:space="preserve"> ( H26 * E35 ) / F35</f>
        <v>1026.3157894736842</v>
      </c>
      <c r="M35" s="4">
        <f xml:space="preserve"> H27 *L35</f>
        <v>6671.0526315789466</v>
      </c>
      <c r="N35" s="39">
        <f xml:space="preserve"> I27 *L35</f>
        <v>11289.473684210527</v>
      </c>
      <c r="O35" s="22"/>
      <c r="P35" s="18"/>
    </row>
    <row r="36" spans="1:16" ht="26.25" x14ac:dyDescent="0.4">
      <c r="A36" s="23"/>
      <c r="B36" s="15"/>
      <c r="C36" s="30" t="s">
        <v>7</v>
      </c>
      <c r="D36" s="6">
        <v>213800</v>
      </c>
      <c r="E36" s="1">
        <v>1</v>
      </c>
      <c r="F36" s="172">
        <v>0.82</v>
      </c>
      <c r="G36" s="15"/>
      <c r="H36" s="40">
        <f xml:space="preserve"> ( E26 * E36) / F36</f>
        <v>564.63414634146341</v>
      </c>
      <c r="I36" s="4">
        <f xml:space="preserve"> E27 *H36</f>
        <v>2540.8536585365855</v>
      </c>
      <c r="J36" s="39">
        <f xml:space="preserve"> F27 *H36</f>
        <v>7904.8780487804879</v>
      </c>
      <c r="K36" s="10"/>
      <c r="L36" s="38">
        <f xml:space="preserve"> ( H26 * E36 ) / F36</f>
        <v>951.21951219512198</v>
      </c>
      <c r="M36" s="4">
        <f xml:space="preserve"> H27 *L36</f>
        <v>6182.9268292682927</v>
      </c>
      <c r="N36" s="39">
        <f xml:space="preserve"> I27 *L36</f>
        <v>10463.414634146342</v>
      </c>
      <c r="O36" s="22"/>
      <c r="P36" s="18"/>
    </row>
    <row r="37" spans="1:16" ht="26.25" x14ac:dyDescent="0.4">
      <c r="A37" s="23"/>
      <c r="B37" s="15"/>
      <c r="C37" s="30" t="s">
        <v>8</v>
      </c>
      <c r="D37" s="6">
        <v>91945</v>
      </c>
      <c r="E37" s="1">
        <v>2</v>
      </c>
      <c r="F37" s="172">
        <v>1.82</v>
      </c>
      <c r="G37" s="15"/>
      <c r="H37" s="38">
        <f xml:space="preserve"> ( E26 * E37 ) / F37</f>
        <v>508.79120879120876</v>
      </c>
      <c r="I37" s="4">
        <f xml:space="preserve"> E27 *H37</f>
        <v>2289.5604395604396</v>
      </c>
      <c r="J37" s="39">
        <f xml:space="preserve"> F27 *H37</f>
        <v>7123.0769230769229</v>
      </c>
      <c r="K37" s="10"/>
      <c r="L37" s="38">
        <f xml:space="preserve"> ( H26 * E37 ) / F37</f>
        <v>857.14285714285711</v>
      </c>
      <c r="M37" s="4">
        <f xml:space="preserve"> H27 *L37</f>
        <v>5571.4285714285716</v>
      </c>
      <c r="N37" s="39">
        <f xml:space="preserve"> I27 *L37</f>
        <v>9428.5714285714275</v>
      </c>
      <c r="O37" s="22"/>
      <c r="P37" s="18"/>
    </row>
    <row r="38" spans="1:16" ht="26.25" x14ac:dyDescent="0.4">
      <c r="A38" s="23"/>
      <c r="B38" s="15"/>
      <c r="C38" s="30" t="s">
        <v>9</v>
      </c>
      <c r="D38" s="6">
        <v>119350</v>
      </c>
      <c r="E38" s="1">
        <v>2</v>
      </c>
      <c r="F38" s="172">
        <v>1.95</v>
      </c>
      <c r="G38" s="15"/>
      <c r="H38" s="40">
        <f xml:space="preserve"> ( E26 * E38) / F38</f>
        <v>474.87179487179486</v>
      </c>
      <c r="I38" s="4">
        <f xml:space="preserve"> E27 *H38</f>
        <v>2136.9230769230767</v>
      </c>
      <c r="J38" s="39">
        <f xml:space="preserve"> F27 *H38</f>
        <v>6648.2051282051279</v>
      </c>
      <c r="K38" s="10"/>
      <c r="L38" s="40">
        <f xml:space="preserve"> ( H26 * E38 ) / F38</f>
        <v>800</v>
      </c>
      <c r="M38" s="4">
        <f xml:space="preserve"> H27 *L38</f>
        <v>5200</v>
      </c>
      <c r="N38" s="39">
        <f xml:space="preserve"> I27 *L38</f>
        <v>8800</v>
      </c>
      <c r="O38" s="22"/>
      <c r="P38" s="18"/>
    </row>
    <row r="39" spans="1:16" ht="26.25" x14ac:dyDescent="0.4">
      <c r="A39" s="23"/>
      <c r="B39" s="15"/>
      <c r="C39" s="30" t="s">
        <v>106</v>
      </c>
      <c r="D39" s="6">
        <v>146365</v>
      </c>
      <c r="E39" s="1">
        <v>1</v>
      </c>
      <c r="F39" s="172">
        <v>0.82</v>
      </c>
      <c r="G39" s="15"/>
      <c r="H39" s="40">
        <f xml:space="preserve"> ( E26 * E39) / F39</f>
        <v>564.63414634146341</v>
      </c>
      <c r="I39" s="4">
        <f xml:space="preserve"> E27 *H39</f>
        <v>2540.8536585365855</v>
      </c>
      <c r="J39" s="39">
        <f xml:space="preserve"> F27 *H39</f>
        <v>7904.8780487804879</v>
      </c>
      <c r="K39" s="10"/>
      <c r="L39" s="40">
        <f xml:space="preserve"> ( H26 * E39 ) / F39</f>
        <v>951.21951219512198</v>
      </c>
      <c r="M39" s="4">
        <f xml:space="preserve"> H27 *L39</f>
        <v>6182.9268292682927</v>
      </c>
      <c r="N39" s="39">
        <f xml:space="preserve"> I27 *L39</f>
        <v>10463.414634146342</v>
      </c>
      <c r="O39" s="22"/>
      <c r="P39" s="18"/>
    </row>
    <row r="40" spans="1:16" ht="26.25" x14ac:dyDescent="0.4">
      <c r="A40" s="23"/>
      <c r="B40" s="15"/>
      <c r="C40" s="30" t="s">
        <v>10</v>
      </c>
      <c r="D40" s="6">
        <v>25880</v>
      </c>
      <c r="E40" s="1">
        <v>2</v>
      </c>
      <c r="F40" s="244">
        <v>1.9</v>
      </c>
      <c r="G40" s="15"/>
      <c r="H40" s="40">
        <f xml:space="preserve"> ( E26 * E40) / F40</f>
        <v>487.36842105263162</v>
      </c>
      <c r="I40" s="4">
        <f xml:space="preserve"> E27 *H40</f>
        <v>2193.1578947368421</v>
      </c>
      <c r="J40" s="39">
        <f xml:space="preserve"> F27 *H40</f>
        <v>6823.1578947368425</v>
      </c>
      <c r="K40" s="10"/>
      <c r="L40" s="40">
        <f xml:space="preserve"> ( H26 * E40 ) / F40</f>
        <v>821.0526315789474</v>
      </c>
      <c r="M40" s="4">
        <f xml:space="preserve"> H27 *L40</f>
        <v>5336.8421052631584</v>
      </c>
      <c r="N40" s="39">
        <f xml:space="preserve"> I27 *L40</f>
        <v>9031.5789473684217</v>
      </c>
      <c r="O40" s="22"/>
      <c r="P40" s="18"/>
    </row>
    <row r="41" spans="1:16" ht="27" thickBot="1" x14ac:dyDescent="0.45">
      <c r="A41" s="23"/>
      <c r="B41" s="15"/>
      <c r="C41" s="32"/>
      <c r="D41" s="33"/>
      <c r="E41" s="34"/>
      <c r="F41" s="35"/>
      <c r="G41" s="15"/>
      <c r="H41" s="41">
        <f xml:space="preserve"> IFERROR(  ( E26 * E41) / F41,0)</f>
        <v>0</v>
      </c>
      <c r="I41" s="42">
        <f xml:space="preserve"> E27 *H41</f>
        <v>0</v>
      </c>
      <c r="J41" s="43">
        <f xml:space="preserve"> F27 *H41</f>
        <v>0</v>
      </c>
      <c r="K41" s="10"/>
      <c r="L41" s="41">
        <f xml:space="preserve"> IFERROR(  ( H26 * E41 ) / F41,0)</f>
        <v>0</v>
      </c>
      <c r="M41" s="42">
        <f xml:space="preserve"> H27 *L41</f>
        <v>0</v>
      </c>
      <c r="N41" s="43">
        <f xml:space="preserve"> I27 *L41</f>
        <v>0</v>
      </c>
      <c r="O41" s="22"/>
      <c r="P41" s="18"/>
    </row>
    <row r="42" spans="1:16" ht="16.5" thickTop="1" thickBot="1" x14ac:dyDescent="0.3">
      <c r="A42" s="23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8"/>
      <c r="P42" s="18"/>
    </row>
    <row r="43" spans="1:16" ht="15.75" thickTop="1" x14ac:dyDescent="0.25"/>
  </sheetData>
  <mergeCells count="18">
    <mergeCell ref="E26:G26"/>
    <mergeCell ref="H26:I26"/>
    <mergeCell ref="F27:G27"/>
    <mergeCell ref="H29:J29"/>
    <mergeCell ref="E7:G7"/>
    <mergeCell ref="E8:G8"/>
    <mergeCell ref="L11:N11"/>
    <mergeCell ref="L29:N29"/>
    <mergeCell ref="C10:F11"/>
    <mergeCell ref="C28:F29"/>
    <mergeCell ref="H7:I7"/>
    <mergeCell ref="H8:I8"/>
    <mergeCell ref="H11:J11"/>
    <mergeCell ref="F9:G9"/>
    <mergeCell ref="C25:D27"/>
    <mergeCell ref="C7:D9"/>
    <mergeCell ref="E25:G25"/>
    <mergeCell ref="H25:I2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D300F-C66E-4063-B71E-88C0D59ED9F6}">
  <dimension ref="A3:Q41"/>
  <sheetViews>
    <sheetView topLeftCell="A4" zoomScale="70" zoomScaleNormal="70" workbookViewId="0">
      <selection activeCell="D46" sqref="D46"/>
    </sheetView>
  </sheetViews>
  <sheetFormatPr defaultRowHeight="15" x14ac:dyDescent="0.25"/>
  <cols>
    <col min="1" max="1" width="12.28515625" customWidth="1"/>
    <col min="2" max="2" width="12" customWidth="1"/>
    <col min="3" max="3" width="2.85546875" customWidth="1"/>
    <col min="4" max="4" width="35.42578125" customWidth="1"/>
    <col min="5" max="5" width="21.140625" customWidth="1"/>
    <col min="6" max="6" width="24.42578125" customWidth="1"/>
    <col min="7" max="7" width="33" customWidth="1"/>
    <col min="8" max="8" width="2.7109375" customWidth="1"/>
    <col min="9" max="9" width="27.140625" customWidth="1"/>
    <col min="10" max="10" width="36.42578125" customWidth="1"/>
    <col min="11" max="11" width="28" customWidth="1"/>
    <col min="12" max="12" width="2.85546875" customWidth="1"/>
    <col min="13" max="13" width="24" customWidth="1"/>
    <col min="14" max="14" width="28.85546875" customWidth="1"/>
    <col min="15" max="15" width="30" customWidth="1"/>
    <col min="16" max="16" width="2.85546875" customWidth="1"/>
    <col min="18" max="20" width="9.140625" customWidth="1"/>
  </cols>
  <sheetData>
    <row r="3" spans="1:17" ht="18.75" customHeight="1" x14ac:dyDescent="0.25"/>
    <row r="4" spans="1:17" ht="27" customHeight="1" x14ac:dyDescent="0.25"/>
    <row r="5" spans="1:17" ht="15.75" thickBot="1" x14ac:dyDescent="0.3"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7" ht="15" customHeight="1" thickTop="1" thickBot="1" x14ac:dyDescent="0.45">
      <c r="A6" s="18"/>
      <c r="B6" s="23"/>
      <c r="C6" s="7"/>
      <c r="D6" s="8"/>
      <c r="E6" s="8"/>
      <c r="F6" s="9"/>
      <c r="G6" s="9"/>
      <c r="H6" s="9"/>
      <c r="I6" s="9"/>
      <c r="J6" s="9"/>
      <c r="K6" s="7"/>
      <c r="L6" s="63"/>
      <c r="M6" s="175"/>
      <c r="N6" s="175"/>
      <c r="O6" s="175"/>
      <c r="P6" s="173"/>
    </row>
    <row r="7" spans="1:17" ht="29.25" customHeight="1" thickTop="1" thickBot="1" x14ac:dyDescent="0.35">
      <c r="A7" s="18"/>
      <c r="B7" s="23"/>
      <c r="C7" s="7"/>
      <c r="D7" s="349" t="s">
        <v>13</v>
      </c>
      <c r="E7" s="350"/>
      <c r="F7" s="355" t="s">
        <v>0</v>
      </c>
      <c r="G7" s="356"/>
      <c r="H7" s="357"/>
      <c r="I7" s="358" t="s">
        <v>1</v>
      </c>
      <c r="J7" s="359"/>
      <c r="K7" s="7"/>
      <c r="L7" s="22"/>
      <c r="M7" s="340"/>
      <c r="N7" s="341"/>
      <c r="O7" s="342"/>
      <c r="P7" s="174"/>
    </row>
    <row r="8" spans="1:17" ht="27.75" thickTop="1" thickBot="1" x14ac:dyDescent="0.45">
      <c r="A8" s="18"/>
      <c r="B8" s="23"/>
      <c r="C8" s="7"/>
      <c r="D8" s="351"/>
      <c r="E8" s="352"/>
      <c r="F8" s="360">
        <v>463</v>
      </c>
      <c r="G8" s="361"/>
      <c r="H8" s="361"/>
      <c r="I8" s="360">
        <v>780</v>
      </c>
      <c r="J8" s="362"/>
      <c r="K8" s="7"/>
      <c r="L8" s="22"/>
      <c r="M8" s="343"/>
      <c r="N8" s="344"/>
      <c r="O8" s="345"/>
      <c r="P8" s="174"/>
    </row>
    <row r="9" spans="1:17" ht="27.75" thickTop="1" thickBot="1" x14ac:dyDescent="0.45">
      <c r="A9" s="18"/>
      <c r="B9" s="23"/>
      <c r="C9" s="7"/>
      <c r="D9" s="353"/>
      <c r="E9" s="354"/>
      <c r="F9" s="177">
        <v>4.5</v>
      </c>
      <c r="G9" s="363">
        <v>14</v>
      </c>
      <c r="H9" s="364"/>
      <c r="I9" s="178">
        <v>6.5</v>
      </c>
      <c r="J9" s="179">
        <v>11</v>
      </c>
      <c r="K9" s="7"/>
      <c r="L9" s="22"/>
      <c r="M9" s="346"/>
      <c r="N9" s="347"/>
      <c r="O9" s="348"/>
      <c r="P9" s="176"/>
    </row>
    <row r="10" spans="1:17" ht="29.25" customHeight="1" thickBot="1" x14ac:dyDescent="0.3">
      <c r="A10" s="18"/>
      <c r="B10" s="23"/>
      <c r="C10" s="7"/>
      <c r="D10" s="327" t="s">
        <v>26</v>
      </c>
      <c r="E10" s="327"/>
      <c r="F10" s="327"/>
      <c r="G10" s="327"/>
      <c r="H10" s="7"/>
      <c r="I10" s="7"/>
      <c r="J10" s="7"/>
      <c r="K10" s="7"/>
      <c r="L10" s="15"/>
      <c r="M10" s="7"/>
      <c r="N10" s="7"/>
      <c r="O10" s="7"/>
      <c r="P10" s="22"/>
    </row>
    <row r="11" spans="1:17" ht="38.25" customHeight="1" thickTop="1" thickBot="1" x14ac:dyDescent="0.55000000000000004">
      <c r="A11" s="18"/>
      <c r="B11" s="23"/>
      <c r="C11" s="7"/>
      <c r="D11" s="327"/>
      <c r="E11" s="327"/>
      <c r="F11" s="327"/>
      <c r="G11" s="327"/>
      <c r="H11" s="60"/>
      <c r="I11" s="319" t="s">
        <v>18</v>
      </c>
      <c r="J11" s="319"/>
      <c r="K11" s="320"/>
      <c r="L11" s="17"/>
      <c r="M11" s="318" t="s">
        <v>19</v>
      </c>
      <c r="N11" s="319"/>
      <c r="O11" s="320"/>
      <c r="P11" s="65"/>
    </row>
    <row r="12" spans="1:17" ht="27.75" customHeight="1" thickTop="1" thickBot="1" x14ac:dyDescent="0.45">
      <c r="A12" s="18"/>
      <c r="B12" s="23"/>
      <c r="C12" s="7"/>
      <c r="D12" s="24" t="s">
        <v>2</v>
      </c>
      <c r="E12" s="25" t="s">
        <v>24</v>
      </c>
      <c r="F12" s="26" t="s">
        <v>14</v>
      </c>
      <c r="G12" s="27" t="s">
        <v>12</v>
      </c>
      <c r="H12" s="47"/>
      <c r="I12" s="11" t="s">
        <v>15</v>
      </c>
      <c r="J12" s="3" t="s">
        <v>16</v>
      </c>
      <c r="K12" s="37" t="s">
        <v>17</v>
      </c>
      <c r="L12" s="61"/>
      <c r="M12" s="11" t="s">
        <v>15</v>
      </c>
      <c r="N12" s="3" t="s">
        <v>16</v>
      </c>
      <c r="O12" s="37" t="s">
        <v>17</v>
      </c>
      <c r="P12" s="19"/>
      <c r="Q12" s="58"/>
    </row>
    <row r="13" spans="1:17" ht="27" thickTop="1" x14ac:dyDescent="0.4">
      <c r="A13" s="18"/>
      <c r="B13" s="23"/>
      <c r="C13" s="7"/>
      <c r="D13" s="28" t="s">
        <v>28</v>
      </c>
      <c r="E13" s="5">
        <v>342750</v>
      </c>
      <c r="F13" s="2">
        <v>2</v>
      </c>
      <c r="G13" s="29">
        <v>2.0499999999999998</v>
      </c>
      <c r="H13" s="47"/>
      <c r="I13" s="12">
        <f xml:space="preserve"> ( F8 * F13 ) / G13</f>
        <v>451.70731707317077</v>
      </c>
      <c r="J13" s="4">
        <f xml:space="preserve"> F9 *I13</f>
        <v>2032.6829268292686</v>
      </c>
      <c r="K13" s="39">
        <f xml:space="preserve"> G9 *I13</f>
        <v>6323.9024390243903</v>
      </c>
      <c r="L13" s="62"/>
      <c r="M13" s="12">
        <f xml:space="preserve"> ( I8 * F13 ) / G13</f>
        <v>760.97560975609758</v>
      </c>
      <c r="N13" s="4">
        <f xml:space="preserve"> I9 *M13</f>
        <v>4946.3414634146338</v>
      </c>
      <c r="O13" s="39">
        <f xml:space="preserve"> J9 *M13</f>
        <v>8370.7317073170743</v>
      </c>
      <c r="P13" s="47"/>
    </row>
    <row r="14" spans="1:17" ht="26.25" x14ac:dyDescent="0.4">
      <c r="A14" s="18"/>
      <c r="B14" s="23"/>
      <c r="C14" s="7"/>
      <c r="D14" s="30" t="s">
        <v>29</v>
      </c>
      <c r="E14" s="6">
        <v>269180</v>
      </c>
      <c r="F14" s="1">
        <v>2</v>
      </c>
      <c r="G14" s="31">
        <v>1.46</v>
      </c>
      <c r="H14" s="47"/>
      <c r="I14" s="13">
        <f xml:space="preserve"> ( F8 * F14) / G14</f>
        <v>634.2465753424658</v>
      </c>
      <c r="J14" s="4">
        <f xml:space="preserve"> F9 *I14</f>
        <v>2854.1095890410961</v>
      </c>
      <c r="K14" s="39">
        <f xml:space="preserve"> G9 *I14</f>
        <v>8879.4520547945212</v>
      </c>
      <c r="L14" s="62"/>
      <c r="M14" s="12">
        <f xml:space="preserve"> ( I8 * F14 ) / G14</f>
        <v>1068.4931506849316</v>
      </c>
      <c r="N14" s="4">
        <f xml:space="preserve"> I9 *M14</f>
        <v>6945.2054794520554</v>
      </c>
      <c r="O14" s="39">
        <f xml:space="preserve"> J9 *M14</f>
        <v>11753.424657534248</v>
      </c>
      <c r="P14" s="66"/>
      <c r="Q14" s="58"/>
    </row>
    <row r="15" spans="1:17" ht="26.25" x14ac:dyDescent="0.4">
      <c r="A15" s="18"/>
      <c r="B15" s="23"/>
      <c r="C15" s="7"/>
      <c r="D15" s="30" t="s">
        <v>30</v>
      </c>
      <c r="E15" s="6">
        <v>343160</v>
      </c>
      <c r="F15" s="1">
        <v>3</v>
      </c>
      <c r="G15" s="31">
        <v>3.78</v>
      </c>
      <c r="H15" s="47"/>
      <c r="I15" s="12">
        <f xml:space="preserve"> ( F8 * F15 ) / G15</f>
        <v>367.46031746031747</v>
      </c>
      <c r="J15" s="4">
        <f xml:space="preserve"> F9 *I15</f>
        <v>1653.5714285714287</v>
      </c>
      <c r="K15" s="39">
        <f xml:space="preserve"> G9 *I15</f>
        <v>5144.4444444444443</v>
      </c>
      <c r="L15" s="62"/>
      <c r="M15" s="13">
        <f xml:space="preserve"> ( I8 * F15 ) / G15</f>
        <v>619.04761904761904</v>
      </c>
      <c r="N15" s="4">
        <f xml:space="preserve"> I9 *M15</f>
        <v>4023.8095238095239</v>
      </c>
      <c r="O15" s="39">
        <f xml:space="preserve"> J9 *M15</f>
        <v>6809.5238095238092</v>
      </c>
      <c r="P15" s="62"/>
    </row>
    <row r="16" spans="1:17" ht="26.25" x14ac:dyDescent="0.4">
      <c r="A16" s="18"/>
      <c r="B16" s="23"/>
      <c r="C16" s="7"/>
      <c r="D16" s="30" t="s">
        <v>102</v>
      </c>
      <c r="E16" s="6">
        <v>242750</v>
      </c>
      <c r="F16" s="1">
        <v>2</v>
      </c>
      <c r="G16" s="31">
        <v>3</v>
      </c>
      <c r="H16" s="47"/>
      <c r="I16" s="13">
        <f xml:space="preserve"> ( F8 * F16) / G16</f>
        <v>308.66666666666669</v>
      </c>
      <c r="J16" s="4">
        <f xml:space="preserve"> F9 *I16</f>
        <v>1389</v>
      </c>
      <c r="K16" s="39">
        <f xml:space="preserve"> G9 *I16</f>
        <v>4321.3333333333339</v>
      </c>
      <c r="L16" s="62"/>
      <c r="M16" s="13">
        <f xml:space="preserve"> ( I8 * F16 ) / G16</f>
        <v>520</v>
      </c>
      <c r="N16" s="4">
        <f xml:space="preserve"> I9 *M16</f>
        <v>3380</v>
      </c>
      <c r="O16" s="39">
        <f xml:space="preserve"> J9 *M16</f>
        <v>5720</v>
      </c>
      <c r="P16" s="62"/>
    </row>
    <row r="17" spans="1:16" ht="26.25" x14ac:dyDescent="0.4">
      <c r="A17" s="18"/>
      <c r="B17" s="23"/>
      <c r="C17" s="7"/>
      <c r="D17" s="30" t="s">
        <v>103</v>
      </c>
      <c r="E17" s="6">
        <v>327569</v>
      </c>
      <c r="F17" s="1">
        <v>3</v>
      </c>
      <c r="G17" s="31">
        <v>4.95</v>
      </c>
      <c r="H17" s="47"/>
      <c r="I17" s="12">
        <f xml:space="preserve"> ( F8 * F17 ) / G17</f>
        <v>280.60606060606062</v>
      </c>
      <c r="J17" s="4">
        <f xml:space="preserve"> F9 *I17</f>
        <v>1262.7272727272727</v>
      </c>
      <c r="K17" s="39">
        <f xml:space="preserve"> G9 *I17</f>
        <v>3928.484848484849</v>
      </c>
      <c r="L17" s="62"/>
      <c r="M17" s="13">
        <f xml:space="preserve"> ( I8 * F17 ) / G17</f>
        <v>472.72727272727269</v>
      </c>
      <c r="N17" s="4">
        <f xml:space="preserve"> I9 *M17</f>
        <v>3072.7272727272725</v>
      </c>
      <c r="O17" s="39">
        <f xml:space="preserve"> J9 *M17</f>
        <v>5200</v>
      </c>
      <c r="P17" s="62"/>
    </row>
    <row r="18" spans="1:16" ht="26.25" x14ac:dyDescent="0.4">
      <c r="A18" s="18"/>
      <c r="B18" s="23"/>
      <c r="C18" s="7"/>
      <c r="D18" s="30"/>
      <c r="E18" s="6"/>
      <c r="F18" s="1"/>
      <c r="G18" s="31"/>
      <c r="H18" s="47"/>
      <c r="I18" s="13">
        <f xml:space="preserve"> IFERROR(  ( F8 * F18) / G18,0)</f>
        <v>0</v>
      </c>
      <c r="J18" s="4">
        <f xml:space="preserve"> F9 *I18</f>
        <v>0</v>
      </c>
      <c r="K18" s="39">
        <f xml:space="preserve"> G9 *I18</f>
        <v>0</v>
      </c>
      <c r="L18" s="62"/>
      <c r="M18" s="12">
        <f xml:space="preserve"> IFERROR(  ( I8 * F18 ) / G18,0)</f>
        <v>0</v>
      </c>
      <c r="N18" s="4">
        <f xml:space="preserve"> I9 *M18</f>
        <v>0</v>
      </c>
      <c r="O18" s="39">
        <f xml:space="preserve"> J9 *M18</f>
        <v>0</v>
      </c>
      <c r="P18" s="62"/>
    </row>
    <row r="19" spans="1:16" ht="26.25" x14ac:dyDescent="0.4">
      <c r="A19" s="18"/>
      <c r="B19" s="23"/>
      <c r="C19" s="7"/>
      <c r="D19" s="30"/>
      <c r="E19" s="6"/>
      <c r="F19" s="1"/>
      <c r="G19" s="31"/>
      <c r="H19" s="47"/>
      <c r="I19" s="12">
        <f xml:space="preserve"> IFERROR(  ( F8 * F19 ) / G19,0)</f>
        <v>0</v>
      </c>
      <c r="J19" s="4">
        <f xml:space="preserve"> F9 *I19</f>
        <v>0</v>
      </c>
      <c r="K19" s="39">
        <f xml:space="preserve"> G9 *I19</f>
        <v>0</v>
      </c>
      <c r="L19" s="62"/>
      <c r="M19" s="12">
        <f xml:space="preserve"> IFERROR(  ( I8 * F19 ) / G19,0)</f>
        <v>0</v>
      </c>
      <c r="N19" s="4">
        <f xml:space="preserve"> I9 *M19</f>
        <v>0</v>
      </c>
      <c r="O19" s="39">
        <f xml:space="preserve"> J9 *M19</f>
        <v>0</v>
      </c>
      <c r="P19" s="62"/>
    </row>
    <row r="20" spans="1:16" ht="26.25" x14ac:dyDescent="0.4">
      <c r="A20" s="18"/>
      <c r="B20" s="23"/>
      <c r="C20" s="7"/>
      <c r="D20" s="30"/>
      <c r="E20" s="6"/>
      <c r="F20" s="1"/>
      <c r="G20" s="31"/>
      <c r="H20" s="47"/>
      <c r="I20" s="13">
        <f xml:space="preserve"> IFERROR( ( F8 * F20) / G20,0)</f>
        <v>0</v>
      </c>
      <c r="J20" s="4">
        <f xml:space="preserve"> F9 *I20</f>
        <v>0</v>
      </c>
      <c r="K20" s="39">
        <f xml:space="preserve"> G9 *I20</f>
        <v>0</v>
      </c>
      <c r="L20" s="62"/>
      <c r="M20" s="13">
        <f xml:space="preserve"> IFERROR(  ( I8 * F20 ) / G20,0)</f>
        <v>0</v>
      </c>
      <c r="N20" s="4">
        <f xml:space="preserve"> I9 *M20</f>
        <v>0</v>
      </c>
      <c r="O20" s="39">
        <f xml:space="preserve"> J9 *M20</f>
        <v>0</v>
      </c>
      <c r="P20" s="62"/>
    </row>
    <row r="21" spans="1:16" ht="26.25" x14ac:dyDescent="0.4">
      <c r="A21" s="18"/>
      <c r="B21" s="23"/>
      <c r="C21" s="7"/>
      <c r="D21" s="30"/>
      <c r="E21" s="6"/>
      <c r="F21" s="1"/>
      <c r="G21" s="31"/>
      <c r="H21" s="47"/>
      <c r="I21" s="13">
        <f xml:space="preserve"> IFERROR(  ( F8 * F21) / G21,0)</f>
        <v>0</v>
      </c>
      <c r="J21" s="4">
        <f xml:space="preserve"> F9 *I21</f>
        <v>0</v>
      </c>
      <c r="K21" s="39">
        <f xml:space="preserve"> G9 *I21</f>
        <v>0</v>
      </c>
      <c r="L21" s="62"/>
      <c r="M21" s="13">
        <f xml:space="preserve"> IFERROR(  ( I8 * F21 ) / G21,0)</f>
        <v>0</v>
      </c>
      <c r="N21" s="4">
        <f xml:space="preserve"> I9 *M21</f>
        <v>0</v>
      </c>
      <c r="O21" s="39">
        <f xml:space="preserve"> J9 *M21</f>
        <v>0</v>
      </c>
      <c r="P21" s="47"/>
    </row>
    <row r="22" spans="1:16" ht="27" thickBot="1" x14ac:dyDescent="0.45">
      <c r="A22" s="18"/>
      <c r="B22" s="23"/>
      <c r="C22" s="7"/>
      <c r="D22" s="32"/>
      <c r="E22" s="33"/>
      <c r="F22" s="34"/>
      <c r="G22" s="35"/>
      <c r="H22" s="47"/>
      <c r="I22" s="59">
        <f xml:space="preserve"> IFERROR(  ( F8 * F22) / G22,0)</f>
        <v>0</v>
      </c>
      <c r="J22" s="42">
        <f xml:space="preserve"> F9 *I22</f>
        <v>0</v>
      </c>
      <c r="K22" s="43">
        <f xml:space="preserve"> G9 *I22</f>
        <v>0</v>
      </c>
      <c r="L22" s="62"/>
      <c r="M22" s="59">
        <f xml:space="preserve"> IFERROR(  ( I8 * F22 ) / G22,0)</f>
        <v>0</v>
      </c>
      <c r="N22" s="42">
        <f xml:space="preserve"> I9 *M22</f>
        <v>0</v>
      </c>
      <c r="O22" s="43">
        <f xml:space="preserve"> J9 *M22</f>
        <v>0</v>
      </c>
      <c r="P22" s="62"/>
    </row>
    <row r="23" spans="1:16" ht="18" customHeight="1" thickTop="1" thickBot="1" x14ac:dyDescent="0.45">
      <c r="A23" s="18"/>
      <c r="B23" s="23"/>
      <c r="C23" s="7"/>
      <c r="D23" s="8"/>
      <c r="E23" s="8"/>
      <c r="F23" s="9"/>
      <c r="G23" s="9"/>
      <c r="H23" s="9"/>
      <c r="I23" s="9"/>
      <c r="J23" s="9"/>
      <c r="K23" s="7"/>
      <c r="L23" s="7"/>
      <c r="M23" s="44"/>
      <c r="N23" s="44"/>
      <c r="O23" s="44"/>
      <c r="P23" s="22"/>
    </row>
    <row r="24" spans="1:16" ht="29.25" customHeight="1" thickTop="1" thickBot="1" x14ac:dyDescent="0.35">
      <c r="A24" s="18"/>
      <c r="B24" s="23"/>
      <c r="C24" s="7"/>
      <c r="D24" s="349" t="s">
        <v>13</v>
      </c>
      <c r="E24" s="365"/>
      <c r="F24" s="368" t="s">
        <v>0</v>
      </c>
      <c r="G24" s="358"/>
      <c r="H24" s="369"/>
      <c r="I24" s="356" t="s">
        <v>1</v>
      </c>
      <c r="J24" s="370"/>
      <c r="K24" s="7"/>
      <c r="L24" s="22"/>
      <c r="M24" s="181"/>
      <c r="N24" s="181"/>
      <c r="O24" s="181"/>
      <c r="P24" s="176"/>
    </row>
    <row r="25" spans="1:16" ht="27.75" customHeight="1" thickTop="1" thickBot="1" x14ac:dyDescent="0.45">
      <c r="A25" s="18"/>
      <c r="B25" s="23"/>
      <c r="C25" s="7"/>
      <c r="D25" s="351"/>
      <c r="E25" s="366"/>
      <c r="F25" s="360">
        <v>463</v>
      </c>
      <c r="G25" s="361"/>
      <c r="H25" s="371"/>
      <c r="I25" s="361">
        <v>780</v>
      </c>
      <c r="J25" s="362"/>
      <c r="K25" s="7"/>
      <c r="L25" s="22"/>
      <c r="M25" s="181"/>
      <c r="N25" s="181"/>
      <c r="O25" s="181"/>
      <c r="P25" s="176"/>
    </row>
    <row r="26" spans="1:16" ht="27.75" customHeight="1" thickTop="1" thickBot="1" x14ac:dyDescent="0.45">
      <c r="A26" s="18"/>
      <c r="B26" s="23"/>
      <c r="C26" s="7"/>
      <c r="D26" s="353"/>
      <c r="E26" s="367"/>
      <c r="F26" s="177">
        <v>4.5</v>
      </c>
      <c r="G26" s="363">
        <v>14</v>
      </c>
      <c r="H26" s="364"/>
      <c r="I26" s="178">
        <v>6.5</v>
      </c>
      <c r="J26" s="180">
        <v>11</v>
      </c>
      <c r="K26" s="7"/>
      <c r="L26" s="22"/>
      <c r="M26" s="182"/>
      <c r="N26" s="183"/>
      <c r="O26" s="183"/>
      <c r="P26" s="176"/>
    </row>
    <row r="27" spans="1:16" ht="15.75" thickBot="1" x14ac:dyDescent="0.3">
      <c r="A27" s="18"/>
      <c r="B27" s="23"/>
      <c r="C27" s="7"/>
      <c r="D27" s="327" t="s">
        <v>27</v>
      </c>
      <c r="E27" s="327"/>
      <c r="F27" s="327"/>
      <c r="G27" s="327"/>
      <c r="H27" s="7"/>
      <c r="I27" s="7"/>
      <c r="J27" s="7"/>
      <c r="K27" s="7"/>
      <c r="L27" s="15"/>
      <c r="M27" s="7"/>
      <c r="N27" s="7"/>
      <c r="O27" s="7"/>
      <c r="P27" s="22"/>
    </row>
    <row r="28" spans="1:16" ht="35.25" thickTop="1" thickBot="1" x14ac:dyDescent="0.55000000000000004">
      <c r="A28" s="18"/>
      <c r="B28" s="23"/>
      <c r="C28" s="7"/>
      <c r="D28" s="327"/>
      <c r="E28" s="327"/>
      <c r="F28" s="327"/>
      <c r="G28" s="327"/>
      <c r="H28" s="7"/>
      <c r="I28" s="318" t="s">
        <v>20</v>
      </c>
      <c r="J28" s="319"/>
      <c r="K28" s="320"/>
      <c r="L28" s="17"/>
      <c r="M28" s="318" t="s">
        <v>21</v>
      </c>
      <c r="N28" s="319"/>
      <c r="O28" s="320"/>
      <c r="P28" s="22"/>
    </row>
    <row r="29" spans="1:16" ht="27.75" thickTop="1" thickBot="1" x14ac:dyDescent="0.45">
      <c r="A29" s="18"/>
      <c r="B29" s="23"/>
      <c r="C29" s="7"/>
      <c r="D29" s="24" t="s">
        <v>2</v>
      </c>
      <c r="E29" s="25" t="s">
        <v>24</v>
      </c>
      <c r="F29" s="26" t="s">
        <v>14</v>
      </c>
      <c r="G29" s="27" t="s">
        <v>23</v>
      </c>
      <c r="H29" s="7"/>
      <c r="I29" s="36" t="s">
        <v>15</v>
      </c>
      <c r="J29" s="3" t="s">
        <v>16</v>
      </c>
      <c r="K29" s="37" t="s">
        <v>17</v>
      </c>
      <c r="L29" s="46"/>
      <c r="M29" s="11" t="s">
        <v>15</v>
      </c>
      <c r="N29" s="3" t="s">
        <v>16</v>
      </c>
      <c r="O29" s="37" t="s">
        <v>17</v>
      </c>
      <c r="P29" s="22"/>
    </row>
    <row r="30" spans="1:16" ht="27" thickTop="1" x14ac:dyDescent="0.4">
      <c r="A30" s="18"/>
      <c r="B30" s="23"/>
      <c r="C30" s="7"/>
      <c r="D30" s="28" t="s">
        <v>28</v>
      </c>
      <c r="E30" s="5">
        <v>342750</v>
      </c>
      <c r="F30" s="2">
        <v>2</v>
      </c>
      <c r="G30" s="171">
        <v>1.92</v>
      </c>
      <c r="H30" s="7"/>
      <c r="I30" s="38">
        <f xml:space="preserve"> ( F25 * F30 ) / G30</f>
        <v>482.29166666666669</v>
      </c>
      <c r="J30" s="4">
        <f xml:space="preserve"> F26 *I30</f>
        <v>2170.3125</v>
      </c>
      <c r="K30" s="39">
        <f xml:space="preserve"> G26 *I30</f>
        <v>6752.0833333333339</v>
      </c>
      <c r="L30" s="47"/>
      <c r="M30" s="12">
        <f xml:space="preserve"> ( I25 * F30 ) / G30</f>
        <v>812.5</v>
      </c>
      <c r="N30" s="4">
        <f xml:space="preserve"> I26 *M30</f>
        <v>5281.25</v>
      </c>
      <c r="O30" s="39">
        <f xml:space="preserve"> J26 *M30</f>
        <v>8937.5</v>
      </c>
      <c r="P30" s="22"/>
    </row>
    <row r="31" spans="1:16" ht="26.25" x14ac:dyDescent="0.4">
      <c r="A31" s="18"/>
      <c r="B31" s="23"/>
      <c r="C31" s="7"/>
      <c r="D31" s="30" t="s">
        <v>29</v>
      </c>
      <c r="E31" s="6">
        <v>269180</v>
      </c>
      <c r="F31" s="1">
        <v>2</v>
      </c>
      <c r="G31" s="172">
        <v>1.46</v>
      </c>
      <c r="H31" s="7"/>
      <c r="I31" s="40">
        <f xml:space="preserve"> ( F25 * F31) / G31</f>
        <v>634.2465753424658</v>
      </c>
      <c r="J31" s="4">
        <f xml:space="preserve"> F26 *I31</f>
        <v>2854.1095890410961</v>
      </c>
      <c r="K31" s="39">
        <f xml:space="preserve"> G26 *I31</f>
        <v>8879.4520547945212</v>
      </c>
      <c r="L31" s="47"/>
      <c r="M31" s="12">
        <f xml:space="preserve"> ( I25 * F31 ) / G31</f>
        <v>1068.4931506849316</v>
      </c>
      <c r="N31" s="4">
        <f xml:space="preserve"> I26 *M31</f>
        <v>6945.2054794520554</v>
      </c>
      <c r="O31" s="39">
        <f xml:space="preserve"> J26 *M31</f>
        <v>11753.424657534248</v>
      </c>
      <c r="P31" s="22"/>
    </row>
    <row r="32" spans="1:16" ht="26.25" x14ac:dyDescent="0.4">
      <c r="A32" s="18"/>
      <c r="B32" s="23"/>
      <c r="C32" s="7"/>
      <c r="D32" s="30" t="s">
        <v>30</v>
      </c>
      <c r="E32" s="6">
        <v>343160</v>
      </c>
      <c r="F32" s="1">
        <v>3</v>
      </c>
      <c r="G32" s="172">
        <v>3.45</v>
      </c>
      <c r="H32" s="7"/>
      <c r="I32" s="38">
        <f xml:space="preserve"> ( F25 * F32 ) / G32</f>
        <v>402.60869565217388</v>
      </c>
      <c r="J32" s="4">
        <f xml:space="preserve"> F26 *I32</f>
        <v>1811.7391304347825</v>
      </c>
      <c r="K32" s="39">
        <f xml:space="preserve"> G26 *I32</f>
        <v>5636.5217391304341</v>
      </c>
      <c r="L32" s="47"/>
      <c r="M32" s="13">
        <f xml:space="preserve"> ( I25 * F32 ) / G32</f>
        <v>678.26086956521738</v>
      </c>
      <c r="N32" s="4">
        <f xml:space="preserve"> I26 *M32</f>
        <v>4408.695652173913</v>
      </c>
      <c r="O32" s="39">
        <f xml:space="preserve"> J26 *M32</f>
        <v>7460.869565217391</v>
      </c>
      <c r="P32" s="22"/>
    </row>
    <row r="33" spans="1:16" ht="26.25" x14ac:dyDescent="0.4">
      <c r="A33" s="18"/>
      <c r="B33" s="23"/>
      <c r="C33" s="7"/>
      <c r="D33" s="30" t="s">
        <v>102</v>
      </c>
      <c r="E33" s="6">
        <v>242750</v>
      </c>
      <c r="F33" s="1">
        <v>2</v>
      </c>
      <c r="G33" s="172">
        <v>2.7</v>
      </c>
      <c r="H33" s="7"/>
      <c r="I33" s="40">
        <f xml:space="preserve"> ( F25 * F33) / G33</f>
        <v>342.96296296296293</v>
      </c>
      <c r="J33" s="4">
        <f xml:space="preserve"> F26 *I33</f>
        <v>1543.3333333333333</v>
      </c>
      <c r="K33" s="39">
        <f xml:space="preserve"> G26 *I33</f>
        <v>4801.4814814814808</v>
      </c>
      <c r="L33" s="47"/>
      <c r="M33" s="13">
        <f xml:space="preserve"> ( I25 * F33 ) / G33</f>
        <v>577.77777777777771</v>
      </c>
      <c r="N33" s="4">
        <f xml:space="preserve"> I26 *M33</f>
        <v>3755.5555555555552</v>
      </c>
      <c r="O33" s="39">
        <f xml:space="preserve"> J26 *M33</f>
        <v>6355.5555555555547</v>
      </c>
      <c r="P33" s="22"/>
    </row>
    <row r="34" spans="1:16" ht="26.25" x14ac:dyDescent="0.4">
      <c r="A34" s="18"/>
      <c r="B34" s="23"/>
      <c r="C34" s="7"/>
      <c r="D34" s="30" t="s">
        <v>103</v>
      </c>
      <c r="E34" s="6">
        <v>327569</v>
      </c>
      <c r="F34" s="1">
        <v>3</v>
      </c>
      <c r="G34" s="172">
        <v>4.25</v>
      </c>
      <c r="H34" s="7"/>
      <c r="I34" s="38">
        <f xml:space="preserve"> ( F25 * F34 ) / G34</f>
        <v>326.8235294117647</v>
      </c>
      <c r="J34" s="4">
        <f xml:space="preserve"> F26 *I34</f>
        <v>1470.7058823529412</v>
      </c>
      <c r="K34" s="39">
        <f xml:space="preserve"> G26 *I34</f>
        <v>4575.5294117647054</v>
      </c>
      <c r="L34" s="47"/>
      <c r="M34" s="13">
        <f xml:space="preserve"> ( I25 * F34 ) / G34</f>
        <v>550.58823529411768</v>
      </c>
      <c r="N34" s="4">
        <f xml:space="preserve"> I26 *M34</f>
        <v>3578.8235294117649</v>
      </c>
      <c r="O34" s="39">
        <f xml:space="preserve"> J26 *M34</f>
        <v>6056.4705882352946</v>
      </c>
      <c r="P34" s="22"/>
    </row>
    <row r="35" spans="1:16" ht="26.25" x14ac:dyDescent="0.4">
      <c r="A35" s="18"/>
      <c r="B35" s="23"/>
      <c r="C35" s="7"/>
      <c r="D35" s="30"/>
      <c r="E35" s="6"/>
      <c r="F35" s="1"/>
      <c r="G35" s="57"/>
      <c r="H35" s="7"/>
      <c r="I35" s="40">
        <f xml:space="preserve"> IFERROR(  ( F25 * F35) / G35,0)</f>
        <v>0</v>
      </c>
      <c r="J35" s="4">
        <f xml:space="preserve"> F26 *I35</f>
        <v>0</v>
      </c>
      <c r="K35" s="39">
        <f xml:space="preserve"> G26 *I35</f>
        <v>0</v>
      </c>
      <c r="L35" s="47"/>
      <c r="M35" s="12">
        <f xml:space="preserve"> IFERROR(  ( I25 * F35 ) / G35,0)</f>
        <v>0</v>
      </c>
      <c r="N35" s="4">
        <f xml:space="preserve"> I26 *M35</f>
        <v>0</v>
      </c>
      <c r="O35" s="39">
        <f xml:space="preserve"> J26 *M35</f>
        <v>0</v>
      </c>
      <c r="P35" s="22"/>
    </row>
    <row r="36" spans="1:16" ht="26.25" x14ac:dyDescent="0.4">
      <c r="A36" s="18"/>
      <c r="B36" s="23"/>
      <c r="C36" s="7"/>
      <c r="D36" s="30"/>
      <c r="E36" s="6"/>
      <c r="F36" s="1"/>
      <c r="G36" s="57"/>
      <c r="H36" s="7"/>
      <c r="I36" s="38">
        <f xml:space="preserve"> IFERROR(  ( F25 * F36 ) / G36,0)</f>
        <v>0</v>
      </c>
      <c r="J36" s="4">
        <f xml:space="preserve"> F26 *I36</f>
        <v>0</v>
      </c>
      <c r="K36" s="39">
        <f xml:space="preserve"> G26 *I36</f>
        <v>0</v>
      </c>
      <c r="L36" s="47"/>
      <c r="M36" s="12">
        <f xml:space="preserve"> IFERROR(  ( I25 * F36 ) / G36,0)</f>
        <v>0</v>
      </c>
      <c r="N36" s="4">
        <f xml:space="preserve"> I26 *M36</f>
        <v>0</v>
      </c>
      <c r="O36" s="39">
        <f xml:space="preserve"> J26 *M36</f>
        <v>0</v>
      </c>
      <c r="P36" s="22"/>
    </row>
    <row r="37" spans="1:16" ht="26.25" x14ac:dyDescent="0.4">
      <c r="A37" s="18"/>
      <c r="B37" s="23"/>
      <c r="C37" s="7"/>
      <c r="D37" s="30"/>
      <c r="E37" s="6"/>
      <c r="F37" s="1"/>
      <c r="G37" s="57"/>
      <c r="H37" s="7"/>
      <c r="I37" s="40">
        <f xml:space="preserve"> IFERROR(  ( F25 * F37) / G37,0)</f>
        <v>0</v>
      </c>
      <c r="J37" s="4">
        <f xml:space="preserve"> F26 *I37</f>
        <v>0</v>
      </c>
      <c r="K37" s="39">
        <f xml:space="preserve"> G26 *I37</f>
        <v>0</v>
      </c>
      <c r="L37" s="47"/>
      <c r="M37" s="13">
        <f xml:space="preserve"> IFERROR(  ( I25 * F37 ) / G37,0)</f>
        <v>0</v>
      </c>
      <c r="N37" s="4">
        <f xml:space="preserve"> I26 *M37</f>
        <v>0</v>
      </c>
      <c r="O37" s="39">
        <f xml:space="preserve"> J26 *M37</f>
        <v>0</v>
      </c>
      <c r="P37" s="22"/>
    </row>
    <row r="38" spans="1:16" ht="26.25" x14ac:dyDescent="0.4">
      <c r="A38" s="18"/>
      <c r="B38" s="23"/>
      <c r="C38" s="7"/>
      <c r="D38" s="30"/>
      <c r="E38" s="6"/>
      <c r="F38" s="1"/>
      <c r="G38" s="31"/>
      <c r="H38" s="7"/>
      <c r="I38" s="40">
        <f xml:space="preserve"> IFERROR(  ( F25 * F38) / G38,0)</f>
        <v>0</v>
      </c>
      <c r="J38" s="4">
        <f xml:space="preserve"> F26 *I38</f>
        <v>0</v>
      </c>
      <c r="K38" s="39">
        <f xml:space="preserve"> G26 *I38</f>
        <v>0</v>
      </c>
      <c r="L38" s="47"/>
      <c r="M38" s="13">
        <f xml:space="preserve"> IFERROR(  ( I25 * F38 ) / G38,0)</f>
        <v>0</v>
      </c>
      <c r="N38" s="4">
        <f xml:space="preserve"> I26 *M38</f>
        <v>0</v>
      </c>
      <c r="O38" s="39">
        <f xml:space="preserve"> J26 *M38</f>
        <v>0</v>
      </c>
      <c r="P38" s="22"/>
    </row>
    <row r="39" spans="1:16" ht="27" thickBot="1" x14ac:dyDescent="0.45">
      <c r="A39" s="18"/>
      <c r="B39" s="23"/>
      <c r="C39" s="7"/>
      <c r="D39" s="32"/>
      <c r="E39" s="33"/>
      <c r="F39" s="34"/>
      <c r="G39" s="35"/>
      <c r="H39" s="7"/>
      <c r="I39" s="41">
        <f xml:space="preserve"> IFERROR(  ( F25 * F39) / G39,0)</f>
        <v>0</v>
      </c>
      <c r="J39" s="42">
        <f xml:space="preserve"> F26 *I39</f>
        <v>0</v>
      </c>
      <c r="K39" s="43">
        <f xml:space="preserve"> G26 *I39</f>
        <v>0</v>
      </c>
      <c r="L39" s="47"/>
      <c r="M39" s="59">
        <f xml:space="preserve"> IFERROR(  ( I25 * F39 ) / G39,0)</f>
        <v>0</v>
      </c>
      <c r="N39" s="42">
        <f xml:space="preserve"> I26 *M39</f>
        <v>0</v>
      </c>
      <c r="O39" s="43">
        <f xml:space="preserve"> J26 *M39</f>
        <v>0</v>
      </c>
      <c r="P39" s="22"/>
    </row>
    <row r="40" spans="1:16" ht="16.5" thickTop="1" thickBot="1" x14ac:dyDescent="0.3">
      <c r="A40" s="18"/>
      <c r="B40" s="23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8"/>
    </row>
    <row r="41" spans="1:16" ht="15.75" thickTop="1" x14ac:dyDescent="0.25"/>
  </sheetData>
  <mergeCells count="19">
    <mergeCell ref="D27:G28"/>
    <mergeCell ref="I28:K28"/>
    <mergeCell ref="M28:O28"/>
    <mergeCell ref="D10:G11"/>
    <mergeCell ref="I11:K11"/>
    <mergeCell ref="M11:O11"/>
    <mergeCell ref="D24:E26"/>
    <mergeCell ref="F24:H24"/>
    <mergeCell ref="I24:J24"/>
    <mergeCell ref="F25:H25"/>
    <mergeCell ref="I25:J25"/>
    <mergeCell ref="G26:H26"/>
    <mergeCell ref="M7:O9"/>
    <mergeCell ref="D7:E9"/>
    <mergeCell ref="F7:H7"/>
    <mergeCell ref="I7:J7"/>
    <mergeCell ref="F8:H8"/>
    <mergeCell ref="I8:J8"/>
    <mergeCell ref="G9:H9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E7F46-4885-4FCD-A785-AF34ECB42C18}">
  <dimension ref="A1:AJ71"/>
  <sheetViews>
    <sheetView topLeftCell="A4" zoomScale="70" zoomScaleNormal="70" workbookViewId="0">
      <pane xSplit="4" topLeftCell="E1" activePane="topRight" state="frozen"/>
      <selection pane="topRight" activeCell="K54" sqref="K54"/>
    </sheetView>
  </sheetViews>
  <sheetFormatPr defaultRowHeight="15" x14ac:dyDescent="0.25"/>
  <cols>
    <col min="1" max="1" width="2.85546875" customWidth="1"/>
    <col min="2" max="2" width="3.28515625" customWidth="1"/>
    <col min="3" max="3" width="10.42578125" customWidth="1"/>
    <col min="4" max="4" width="47" customWidth="1"/>
    <col min="5" max="5" width="21.140625" customWidth="1"/>
    <col min="6" max="6" width="35.140625" customWidth="1"/>
    <col min="7" max="7" width="35.85546875" customWidth="1"/>
    <col min="8" max="8" width="42" customWidth="1"/>
    <col min="9" max="11" width="24.42578125" customWidth="1"/>
    <col min="12" max="12" width="37.140625" customWidth="1"/>
    <col min="13" max="13" width="2.7109375" customWidth="1"/>
    <col min="14" max="14" width="30.85546875" customWidth="1"/>
    <col min="15" max="15" width="36.42578125" customWidth="1"/>
    <col min="16" max="16" width="30.85546875" customWidth="1"/>
    <col min="17" max="17" width="2.85546875" customWidth="1"/>
    <col min="18" max="18" width="39" customWidth="1"/>
    <col min="19" max="19" width="41.140625" customWidth="1"/>
    <col min="20" max="20" width="33.85546875" customWidth="1"/>
    <col min="21" max="21" width="2.85546875" customWidth="1"/>
    <col min="22" max="22" width="32.85546875" customWidth="1"/>
    <col min="23" max="23" width="32.5703125" customWidth="1"/>
    <col min="24" max="26" width="30.140625" customWidth="1"/>
    <col min="27" max="27" width="3.28515625" customWidth="1"/>
    <col min="28" max="28" width="33" customWidth="1"/>
    <col min="29" max="29" width="31.7109375" customWidth="1"/>
    <col min="30" max="32" width="30.140625" customWidth="1"/>
    <col min="33" max="33" width="3.42578125" customWidth="1"/>
    <col min="34" max="34" width="35.42578125" customWidth="1"/>
    <col min="35" max="36" width="3.28515625" customWidth="1"/>
  </cols>
  <sheetData>
    <row r="1" spans="1:36" ht="15.75" thickBot="1" x14ac:dyDescent="0.3">
      <c r="A1" s="207"/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9"/>
    </row>
    <row r="2" spans="1:36" ht="15" customHeight="1" thickBot="1" x14ac:dyDescent="0.45">
      <c r="A2" s="210"/>
      <c r="B2" s="156"/>
      <c r="C2" s="159"/>
      <c r="D2" s="157"/>
      <c r="E2" s="157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7"/>
      <c r="AI2" s="160"/>
      <c r="AJ2" s="211"/>
    </row>
    <row r="3" spans="1:36" ht="29.25" customHeight="1" thickTop="1" thickBot="1" x14ac:dyDescent="0.4">
      <c r="A3" s="210"/>
      <c r="B3" s="161"/>
      <c r="C3" s="15"/>
      <c r="D3" s="15"/>
      <c r="E3" s="462" t="s">
        <v>25</v>
      </c>
      <c r="F3" s="462"/>
      <c r="G3" s="462"/>
      <c r="H3" s="462"/>
      <c r="I3" s="463"/>
      <c r="J3" s="15"/>
      <c r="K3" s="150"/>
      <c r="L3" s="372" t="s">
        <v>13</v>
      </c>
      <c r="M3" s="432"/>
      <c r="N3" s="420" t="s">
        <v>0</v>
      </c>
      <c r="O3" s="421"/>
      <c r="P3" s="422"/>
      <c r="Q3" s="15"/>
      <c r="R3" s="420" t="s">
        <v>1</v>
      </c>
      <c r="S3" s="421"/>
      <c r="T3" s="422"/>
      <c r="U3" s="15"/>
      <c r="V3" s="426" t="s">
        <v>54</v>
      </c>
      <c r="W3" s="427"/>
      <c r="X3" s="427"/>
      <c r="Y3" s="427"/>
      <c r="Z3" s="428"/>
      <c r="AA3" s="15"/>
      <c r="AB3" s="429" t="s">
        <v>55</v>
      </c>
      <c r="AC3" s="430"/>
      <c r="AD3" s="430"/>
      <c r="AE3" s="430"/>
      <c r="AF3" s="431"/>
      <c r="AG3" s="15"/>
      <c r="AH3" s="15"/>
      <c r="AI3" s="162"/>
      <c r="AJ3" s="211"/>
    </row>
    <row r="4" spans="1:36" ht="27" customHeight="1" thickTop="1" thickBot="1" x14ac:dyDescent="0.3">
      <c r="A4" s="210"/>
      <c r="B4" s="161"/>
      <c r="C4" s="15"/>
      <c r="D4" s="15" t="s">
        <v>61</v>
      </c>
      <c r="E4" s="464"/>
      <c r="F4" s="464"/>
      <c r="G4" s="464"/>
      <c r="H4" s="464"/>
      <c r="I4" s="465"/>
      <c r="J4" s="15"/>
      <c r="K4" s="150"/>
      <c r="L4" s="373"/>
      <c r="M4" s="433"/>
      <c r="N4" s="423">
        <v>463</v>
      </c>
      <c r="O4" s="424"/>
      <c r="P4" s="425"/>
      <c r="Q4" s="15"/>
      <c r="R4" s="423">
        <v>780</v>
      </c>
      <c r="S4" s="424"/>
      <c r="T4" s="425"/>
      <c r="U4" s="15"/>
      <c r="V4" s="202">
        <v>199</v>
      </c>
      <c r="W4" s="202">
        <v>199</v>
      </c>
      <c r="X4" s="203">
        <v>171</v>
      </c>
      <c r="Y4" s="202">
        <v>184</v>
      </c>
      <c r="Z4" s="202">
        <v>236</v>
      </c>
      <c r="AA4" s="15"/>
      <c r="AB4" s="202">
        <v>331</v>
      </c>
      <c r="AC4" s="202">
        <v>331</v>
      </c>
      <c r="AD4" s="202">
        <v>259</v>
      </c>
      <c r="AE4" s="204">
        <v>128</v>
      </c>
      <c r="AF4" s="202">
        <v>302</v>
      </c>
      <c r="AG4" s="15"/>
      <c r="AH4" s="15"/>
      <c r="AI4" s="162"/>
      <c r="AJ4" s="211"/>
    </row>
    <row r="5" spans="1:36" ht="27" customHeight="1" thickTop="1" thickBot="1" x14ac:dyDescent="0.3">
      <c r="A5" s="210"/>
      <c r="B5" s="161"/>
      <c r="C5" s="15"/>
      <c r="D5" s="15" t="s">
        <v>65</v>
      </c>
      <c r="E5" s="464"/>
      <c r="F5" s="464"/>
      <c r="G5" s="464"/>
      <c r="H5" s="464"/>
      <c r="I5" s="465"/>
      <c r="J5" s="15"/>
      <c r="K5" s="150"/>
      <c r="L5" s="373"/>
      <c r="M5" s="434"/>
      <c r="N5" s="193">
        <v>4.5</v>
      </c>
      <c r="O5" s="226"/>
      <c r="P5" s="194">
        <v>14</v>
      </c>
      <c r="Q5" s="15"/>
      <c r="R5" s="193">
        <v>6.5</v>
      </c>
      <c r="S5" s="226"/>
      <c r="T5" s="194">
        <v>11</v>
      </c>
      <c r="U5" s="15"/>
      <c r="V5" s="204"/>
      <c r="W5" s="205"/>
      <c r="X5" s="205"/>
      <c r="Y5" s="205"/>
      <c r="Z5" s="203"/>
      <c r="AA5" s="15"/>
      <c r="AB5" s="184"/>
      <c r="AC5" s="185"/>
      <c r="AD5" s="185"/>
      <c r="AE5" s="185"/>
      <c r="AF5" s="186"/>
      <c r="AG5" s="15"/>
      <c r="AH5" s="15"/>
      <c r="AI5" s="162"/>
      <c r="AJ5" s="211"/>
    </row>
    <row r="6" spans="1:36" ht="29.25" customHeight="1" thickTop="1" thickBot="1" x14ac:dyDescent="0.3">
      <c r="A6" s="210"/>
      <c r="B6" s="161"/>
      <c r="C6" s="15"/>
      <c r="D6" s="15"/>
      <c r="E6" s="466"/>
      <c r="F6" s="466"/>
      <c r="G6" s="466"/>
      <c r="H6" s="466"/>
      <c r="I6" s="467"/>
      <c r="J6" s="151"/>
      <c r="K6" s="150"/>
      <c r="L6" s="483"/>
      <c r="M6" s="15"/>
      <c r="N6" s="15"/>
      <c r="O6" s="15"/>
      <c r="P6" s="15"/>
      <c r="Q6" s="15"/>
      <c r="R6" s="15"/>
      <c r="S6" s="44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62"/>
      <c r="AJ6" s="211"/>
    </row>
    <row r="7" spans="1:36" ht="38.25" customHeight="1" thickTop="1" thickBot="1" x14ac:dyDescent="0.55000000000000004">
      <c r="A7" s="210"/>
      <c r="B7" s="161"/>
      <c r="C7" s="15"/>
      <c r="D7" s="151"/>
      <c r="E7" s="151"/>
      <c r="F7" s="151"/>
      <c r="G7" s="151"/>
      <c r="H7" s="151"/>
      <c r="I7" s="151"/>
      <c r="J7" s="151"/>
      <c r="K7" s="151"/>
      <c r="L7" s="151"/>
      <c r="M7" s="14"/>
      <c r="N7" s="417" t="s">
        <v>18</v>
      </c>
      <c r="O7" s="418"/>
      <c r="P7" s="419"/>
      <c r="Q7" s="67"/>
      <c r="R7" s="417" t="s">
        <v>19</v>
      </c>
      <c r="S7" s="418"/>
      <c r="T7" s="419"/>
      <c r="U7" s="17"/>
      <c r="V7" s="417" t="s">
        <v>51</v>
      </c>
      <c r="W7" s="418"/>
      <c r="X7" s="418"/>
      <c r="Y7" s="418"/>
      <c r="Z7" s="419"/>
      <c r="AA7" s="17"/>
      <c r="AB7" s="414" t="s">
        <v>52</v>
      </c>
      <c r="AC7" s="415"/>
      <c r="AD7" s="415"/>
      <c r="AE7" s="415"/>
      <c r="AF7" s="416"/>
      <c r="AG7" s="15"/>
      <c r="AH7" s="44"/>
      <c r="AI7" s="162"/>
      <c r="AJ7" s="211"/>
    </row>
    <row r="8" spans="1:36" ht="30" thickTop="1" thickBot="1" x14ac:dyDescent="0.5">
      <c r="A8" s="236"/>
      <c r="B8" s="15"/>
      <c r="C8" s="15"/>
      <c r="D8" s="79" t="s">
        <v>2</v>
      </c>
      <c r="E8" s="69" t="s">
        <v>24</v>
      </c>
      <c r="F8" s="70" t="s">
        <v>14</v>
      </c>
      <c r="G8" s="70" t="s">
        <v>57</v>
      </c>
      <c r="H8" s="70" t="s">
        <v>56</v>
      </c>
      <c r="I8" s="70" t="s">
        <v>48</v>
      </c>
      <c r="J8" s="70" t="s">
        <v>47</v>
      </c>
      <c r="K8" s="70" t="s">
        <v>49</v>
      </c>
      <c r="L8" s="71" t="s">
        <v>12</v>
      </c>
      <c r="M8" s="10"/>
      <c r="N8" s="81" t="s">
        <v>15</v>
      </c>
      <c r="O8" s="82" t="s">
        <v>16</v>
      </c>
      <c r="P8" s="83" t="s">
        <v>17</v>
      </c>
      <c r="Q8" s="64"/>
      <c r="R8" s="81" t="s">
        <v>15</v>
      </c>
      <c r="S8" s="82" t="s">
        <v>16</v>
      </c>
      <c r="T8" s="83" t="s">
        <v>17</v>
      </c>
      <c r="U8" s="10"/>
      <c r="V8" s="81" t="s">
        <v>57</v>
      </c>
      <c r="W8" s="85" t="s">
        <v>56</v>
      </c>
      <c r="X8" s="82" t="s">
        <v>47</v>
      </c>
      <c r="Y8" s="86" t="s">
        <v>48</v>
      </c>
      <c r="Z8" s="83" t="s">
        <v>49</v>
      </c>
      <c r="AA8" s="19"/>
      <c r="AB8" s="84" t="s">
        <v>57</v>
      </c>
      <c r="AC8" s="85" t="s">
        <v>56</v>
      </c>
      <c r="AD8" s="82" t="s">
        <v>47</v>
      </c>
      <c r="AE8" s="86" t="s">
        <v>48</v>
      </c>
      <c r="AF8" s="87" t="s">
        <v>49</v>
      </c>
      <c r="AG8" s="22"/>
      <c r="AH8" s="78" t="s">
        <v>2</v>
      </c>
      <c r="AI8" s="163"/>
      <c r="AJ8" s="211"/>
    </row>
    <row r="9" spans="1:36" ht="27" thickTop="1" x14ac:dyDescent="0.4">
      <c r="A9" s="236"/>
      <c r="B9" s="15"/>
      <c r="C9" s="15"/>
      <c r="D9" s="88" t="s">
        <v>31</v>
      </c>
      <c r="E9" s="89">
        <v>156805</v>
      </c>
      <c r="F9" s="90">
        <v>3</v>
      </c>
      <c r="G9" s="90">
        <v>3.9</v>
      </c>
      <c r="H9" s="90">
        <v>3.9</v>
      </c>
      <c r="I9" s="90">
        <v>3.4</v>
      </c>
      <c r="J9" s="90">
        <v>3.4</v>
      </c>
      <c r="K9" s="90">
        <v>3.4</v>
      </c>
      <c r="L9" s="91">
        <v>3.4</v>
      </c>
      <c r="M9" s="62"/>
      <c r="N9" s="92">
        <f xml:space="preserve"> ( N4 * F9 ) / L9</f>
        <v>408.52941176470591</v>
      </c>
      <c r="O9" s="93">
        <f xml:space="preserve"> N5 *N9</f>
        <v>1838.3823529411766</v>
      </c>
      <c r="P9" s="94">
        <f xml:space="preserve"> P5 *N9</f>
        <v>5719.4117647058829</v>
      </c>
      <c r="Q9" s="62"/>
      <c r="R9" s="92">
        <f xml:space="preserve"> ( R4 * F9 ) / L9</f>
        <v>688.23529411764707</v>
      </c>
      <c r="S9" s="93">
        <f xml:space="preserve"> R5 *R9</f>
        <v>4473.5294117647063</v>
      </c>
      <c r="T9" s="94">
        <f xml:space="preserve"> T5 *R9</f>
        <v>7570.588235294118</v>
      </c>
      <c r="U9" s="66"/>
      <c r="V9" s="110">
        <f>V4/G9</f>
        <v>51.025641025641029</v>
      </c>
      <c r="W9" s="96">
        <f>W4/H9</f>
        <v>51.025641025641029</v>
      </c>
      <c r="X9" s="97">
        <f>X4/H9</f>
        <v>43.846153846153847</v>
      </c>
      <c r="Y9" s="97">
        <f>Y4/I9</f>
        <v>54.117647058823529</v>
      </c>
      <c r="Z9" s="111">
        <f>Z4/J9</f>
        <v>69.411764705882348</v>
      </c>
      <c r="AA9" s="10"/>
      <c r="AB9" s="95">
        <f>AB4/G9</f>
        <v>84.871794871794876</v>
      </c>
      <c r="AC9" s="96">
        <f>AC4/H9</f>
        <v>84.871794871794876</v>
      </c>
      <c r="AD9" s="97">
        <f>AD4/H9</f>
        <v>66.410256410256409</v>
      </c>
      <c r="AE9" s="97">
        <f>AE4/I9</f>
        <v>37.647058823529413</v>
      </c>
      <c r="AF9" s="98">
        <f>AF4/J9</f>
        <v>88.82352941176471</v>
      </c>
      <c r="AG9" s="22"/>
      <c r="AH9" s="99" t="s">
        <v>31</v>
      </c>
      <c r="AI9" s="163"/>
      <c r="AJ9" s="211"/>
    </row>
    <row r="10" spans="1:36" ht="26.25" x14ac:dyDescent="0.4">
      <c r="A10" s="236"/>
      <c r="B10" s="15"/>
      <c r="C10" s="15"/>
      <c r="D10" s="124" t="s">
        <v>32</v>
      </c>
      <c r="E10" s="125">
        <v>77630</v>
      </c>
      <c r="F10" s="126">
        <v>3</v>
      </c>
      <c r="G10" s="126">
        <v>3.2850000000000001</v>
      </c>
      <c r="H10" s="126">
        <v>3.2850000000000001</v>
      </c>
      <c r="I10" s="126">
        <v>3.1259999999999999</v>
      </c>
      <c r="J10" s="126">
        <v>3.1259999999999999</v>
      </c>
      <c r="K10" s="126">
        <v>3.1259999999999999</v>
      </c>
      <c r="L10" s="127">
        <v>4</v>
      </c>
      <c r="M10" s="10"/>
      <c r="N10" s="121">
        <f xml:space="preserve"> ( N4 * F10) / L10</f>
        <v>347.25</v>
      </c>
      <c r="O10" s="122">
        <f xml:space="preserve"> N5 *N10</f>
        <v>1562.625</v>
      </c>
      <c r="P10" s="123">
        <f xml:space="preserve"> P5 *N10</f>
        <v>4861.5</v>
      </c>
      <c r="Q10" s="62"/>
      <c r="R10" s="128">
        <f xml:space="preserve"> ( R4 * F10 ) / L10</f>
        <v>585</v>
      </c>
      <c r="S10" s="122">
        <f xml:space="preserve"> R5 *R10</f>
        <v>3802.5</v>
      </c>
      <c r="T10" s="123">
        <f xml:space="preserve"> T5 *R10</f>
        <v>6435</v>
      </c>
      <c r="U10" s="66"/>
      <c r="V10" s="141">
        <f>V4/G10</f>
        <v>60.578386605783862</v>
      </c>
      <c r="W10" s="118">
        <f>W4/H10</f>
        <v>60.578386605783862</v>
      </c>
      <c r="X10" s="119">
        <f>X4/H10</f>
        <v>52.054794520547944</v>
      </c>
      <c r="Y10" s="119">
        <f>Y4/I10</f>
        <v>58.861164427383237</v>
      </c>
      <c r="Z10" s="142">
        <f>Z4/J10</f>
        <v>75.495841330774155</v>
      </c>
      <c r="AA10" s="10"/>
      <c r="AB10" s="117">
        <f>AB4/G10</f>
        <v>100.76103500761035</v>
      </c>
      <c r="AC10" s="118">
        <f>AC4/H10</f>
        <v>100.76103500761035</v>
      </c>
      <c r="AD10" s="119">
        <f>AD4/H10</f>
        <v>78.843226788432261</v>
      </c>
      <c r="AE10" s="119">
        <f>AE4/I10</f>
        <v>40.946896992962252</v>
      </c>
      <c r="AF10" s="120">
        <f>AF4/J10</f>
        <v>96.609085092770314</v>
      </c>
      <c r="AG10" s="22"/>
      <c r="AH10" s="116" t="s">
        <v>32</v>
      </c>
      <c r="AI10" s="163"/>
      <c r="AJ10" s="211"/>
    </row>
    <row r="11" spans="1:36" ht="26.25" x14ac:dyDescent="0.4">
      <c r="A11" s="236"/>
      <c r="B11" s="15"/>
      <c r="C11" s="15"/>
      <c r="D11" s="106" t="s">
        <v>34</v>
      </c>
      <c r="E11" s="107">
        <v>175140</v>
      </c>
      <c r="F11" s="108">
        <v>3</v>
      </c>
      <c r="G11" s="108">
        <v>3.7469999999999999</v>
      </c>
      <c r="H11" s="108">
        <v>3.7469999999999999</v>
      </c>
      <c r="I11" s="108">
        <v>3.2839999999999998</v>
      </c>
      <c r="J11" s="108">
        <v>3.2839999999999998</v>
      </c>
      <c r="K11" s="108">
        <v>3.2839999999999998</v>
      </c>
      <c r="L11" s="109">
        <v>3.8</v>
      </c>
      <c r="M11" s="62"/>
      <c r="N11" s="92">
        <f xml:space="preserve"> ( N4 * F11 ) / L11</f>
        <v>365.5263157894737</v>
      </c>
      <c r="O11" s="93">
        <f xml:space="preserve"> N5 *N11</f>
        <v>1644.8684210526317</v>
      </c>
      <c r="P11" s="94">
        <f xml:space="preserve"> P5 *N11</f>
        <v>5117.3684210526317</v>
      </c>
      <c r="Q11" s="62"/>
      <c r="R11" s="105">
        <f xml:space="preserve"> ( R4 * F11 ) / L11</f>
        <v>615.78947368421052</v>
      </c>
      <c r="S11" s="93">
        <f xml:space="preserve"> R5 *R11</f>
        <v>4002.6315789473683</v>
      </c>
      <c r="T11" s="94">
        <f xml:space="preserve"> T5 *R11</f>
        <v>6773.6842105263158</v>
      </c>
      <c r="U11" s="66"/>
      <c r="V11" s="112">
        <f>V4/G11</f>
        <v>53.109153989858555</v>
      </c>
      <c r="W11" s="102">
        <f>W4/H11</f>
        <v>53.109153989858555</v>
      </c>
      <c r="X11" s="103">
        <f>X4/H11</f>
        <v>45.636509207365897</v>
      </c>
      <c r="Y11" s="103">
        <f>Y4/I11</f>
        <v>56.029232643118149</v>
      </c>
      <c r="Z11" s="113">
        <f>Z4/J11</f>
        <v>71.863580998781984</v>
      </c>
      <c r="AA11" s="10"/>
      <c r="AB11" s="101">
        <f>AB4/G11</f>
        <v>88.337336535895389</v>
      </c>
      <c r="AC11" s="102">
        <f>AC4/H11</f>
        <v>88.337336535895389</v>
      </c>
      <c r="AD11" s="103">
        <f>AD4/H11</f>
        <v>69.121964238057117</v>
      </c>
      <c r="AE11" s="103">
        <f>AE4/I11</f>
        <v>38.976857490864802</v>
      </c>
      <c r="AF11" s="104">
        <f>AF4/J11</f>
        <v>91.961023142509134</v>
      </c>
      <c r="AG11" s="22"/>
      <c r="AH11" s="100" t="s">
        <v>34</v>
      </c>
      <c r="AI11" s="163"/>
      <c r="AJ11" s="211"/>
    </row>
    <row r="12" spans="1:36" ht="26.25" x14ac:dyDescent="0.4">
      <c r="A12" s="236"/>
      <c r="B12" s="15"/>
      <c r="C12" s="15"/>
      <c r="D12" s="124" t="s">
        <v>35</v>
      </c>
      <c r="E12" s="125">
        <v>113565</v>
      </c>
      <c r="F12" s="126">
        <v>3</v>
      </c>
      <c r="G12" s="126">
        <v>4.5999999999999996</v>
      </c>
      <c r="H12" s="126">
        <v>4.8</v>
      </c>
      <c r="I12" s="126">
        <v>4.0999999999999996</v>
      </c>
      <c r="J12" s="126">
        <v>4.0999999999999996</v>
      </c>
      <c r="K12" s="126">
        <v>4.0999999999999996</v>
      </c>
      <c r="L12" s="127">
        <v>4.8</v>
      </c>
      <c r="M12" s="62"/>
      <c r="N12" s="121">
        <f xml:space="preserve"> ( N4 * F12) / L12</f>
        <v>289.375</v>
      </c>
      <c r="O12" s="122">
        <f xml:space="preserve"> N5 *N12</f>
        <v>1302.1875</v>
      </c>
      <c r="P12" s="123">
        <f xml:space="preserve"> P5 *N12</f>
        <v>4051.25</v>
      </c>
      <c r="Q12" s="62"/>
      <c r="R12" s="121">
        <f xml:space="preserve"> ( R4 * F12 ) / L12</f>
        <v>487.5</v>
      </c>
      <c r="S12" s="122">
        <f xml:space="preserve"> R5 *R12</f>
        <v>3168.75</v>
      </c>
      <c r="T12" s="123">
        <f xml:space="preserve"> T5 *R12</f>
        <v>5362.5</v>
      </c>
      <c r="U12" s="66"/>
      <c r="V12" s="141">
        <f>V4/G12</f>
        <v>43.260869565217398</v>
      </c>
      <c r="W12" s="118">
        <f>W4/H12</f>
        <v>41.458333333333336</v>
      </c>
      <c r="X12" s="119">
        <f>X4/H12</f>
        <v>35.625</v>
      </c>
      <c r="Y12" s="119">
        <f>Y4/I12</f>
        <v>44.878048780487809</v>
      </c>
      <c r="Z12" s="142">
        <f>Z4/J12</f>
        <v>57.560975609756106</v>
      </c>
      <c r="AA12" s="10"/>
      <c r="AB12" s="117">
        <f>AB4/G12</f>
        <v>71.956521739130437</v>
      </c>
      <c r="AC12" s="118">
        <f>AC4/H12</f>
        <v>68.958333333333343</v>
      </c>
      <c r="AD12" s="119">
        <f>AD4/H12</f>
        <v>53.958333333333336</v>
      </c>
      <c r="AE12" s="119">
        <f>AE4/I12</f>
        <v>31.219512195121954</v>
      </c>
      <c r="AF12" s="120">
        <f>AF4/J12</f>
        <v>73.658536585365866</v>
      </c>
      <c r="AG12" s="22"/>
      <c r="AH12" s="116" t="s">
        <v>35</v>
      </c>
      <c r="AI12" s="163"/>
      <c r="AJ12" s="211"/>
    </row>
    <row r="13" spans="1:36" ht="26.25" x14ac:dyDescent="0.4">
      <c r="A13" s="236"/>
      <c r="B13" s="15"/>
      <c r="C13" s="15"/>
      <c r="D13" s="106" t="s">
        <v>36</v>
      </c>
      <c r="E13" s="107">
        <v>131970</v>
      </c>
      <c r="F13" s="108">
        <v>2</v>
      </c>
      <c r="G13" s="108">
        <v>4.3</v>
      </c>
      <c r="H13" s="108">
        <v>4.3</v>
      </c>
      <c r="I13" s="108">
        <v>3</v>
      </c>
      <c r="J13" s="108">
        <v>3</v>
      </c>
      <c r="K13" s="108">
        <v>3</v>
      </c>
      <c r="L13" s="109">
        <v>2.7</v>
      </c>
      <c r="M13" s="62"/>
      <c r="N13" s="92">
        <f xml:space="preserve"> ( N4 * F13 ) / L13</f>
        <v>342.96296296296293</v>
      </c>
      <c r="O13" s="93">
        <f xml:space="preserve"> N5 *N13</f>
        <v>1543.3333333333333</v>
      </c>
      <c r="P13" s="94">
        <f xml:space="preserve"> P5 *N13</f>
        <v>4801.4814814814808</v>
      </c>
      <c r="Q13" s="62"/>
      <c r="R13" s="105">
        <f xml:space="preserve"> ( R4 * F13 ) / L13</f>
        <v>577.77777777777771</v>
      </c>
      <c r="S13" s="93">
        <f xml:space="preserve"> R5 *R13</f>
        <v>3755.5555555555552</v>
      </c>
      <c r="T13" s="94">
        <f xml:space="preserve"> T5 *R13</f>
        <v>6355.5555555555547</v>
      </c>
      <c r="U13" s="66"/>
      <c r="V13" s="112">
        <f>V4/G13</f>
        <v>46.279069767441861</v>
      </c>
      <c r="W13" s="102">
        <f>W4/H13</f>
        <v>46.279069767441861</v>
      </c>
      <c r="X13" s="103">
        <f>X4/H13</f>
        <v>39.767441860465119</v>
      </c>
      <c r="Y13" s="103">
        <f>Y4/I13</f>
        <v>61.333333333333336</v>
      </c>
      <c r="Z13" s="113">
        <f>Z4/J13</f>
        <v>78.666666666666671</v>
      </c>
      <c r="AA13" s="10"/>
      <c r="AB13" s="101">
        <f>AB4/G13</f>
        <v>76.976744186046517</v>
      </c>
      <c r="AC13" s="102">
        <f>AC4/H13</f>
        <v>76.976744186046517</v>
      </c>
      <c r="AD13" s="103">
        <f>AD4/H13</f>
        <v>60.232558139534888</v>
      </c>
      <c r="AE13" s="103">
        <f>AE4/I13</f>
        <v>42.666666666666664</v>
      </c>
      <c r="AF13" s="104">
        <f>AF4/J13</f>
        <v>100.66666666666667</v>
      </c>
      <c r="AG13" s="22"/>
      <c r="AH13" s="100" t="s">
        <v>36</v>
      </c>
      <c r="AI13" s="163"/>
      <c r="AJ13" s="211"/>
    </row>
    <row r="14" spans="1:36" ht="26.25" x14ac:dyDescent="0.4">
      <c r="A14" s="236"/>
      <c r="B14" s="15"/>
      <c r="C14" s="15"/>
      <c r="D14" s="124" t="s">
        <v>37</v>
      </c>
      <c r="E14" s="125">
        <v>160100</v>
      </c>
      <c r="F14" s="126">
        <v>2</v>
      </c>
      <c r="G14" s="126">
        <v>5.0999999999999996</v>
      </c>
      <c r="H14" s="126">
        <v>5.0999999999999996</v>
      </c>
      <c r="I14" s="126">
        <v>3.3</v>
      </c>
      <c r="J14" s="126">
        <v>3.3</v>
      </c>
      <c r="K14" s="126">
        <v>3.3</v>
      </c>
      <c r="L14" s="127">
        <v>2.8</v>
      </c>
      <c r="M14" s="62"/>
      <c r="N14" s="121">
        <f xml:space="preserve"> ( N4 * F14) / L14</f>
        <v>330.71428571428572</v>
      </c>
      <c r="O14" s="122">
        <f xml:space="preserve"> N5 *N14</f>
        <v>1488.2142857142858</v>
      </c>
      <c r="P14" s="123">
        <f xml:space="preserve"> P5 *N14</f>
        <v>4630</v>
      </c>
      <c r="Q14" s="62"/>
      <c r="R14" s="128">
        <f xml:space="preserve"> ( R4 * F14 ) / L14</f>
        <v>557.14285714285722</v>
      </c>
      <c r="S14" s="122">
        <f xml:space="preserve"> R5 *R14</f>
        <v>3621.428571428572</v>
      </c>
      <c r="T14" s="123">
        <f xml:space="preserve"> T5 *R14</f>
        <v>6128.5714285714294</v>
      </c>
      <c r="U14" s="66"/>
      <c r="V14" s="141">
        <f>V4/G14</f>
        <v>39.019607843137258</v>
      </c>
      <c r="W14" s="118">
        <f>W4/H14</f>
        <v>39.019607843137258</v>
      </c>
      <c r="X14" s="119">
        <f>X4/H14</f>
        <v>33.529411764705884</v>
      </c>
      <c r="Y14" s="119">
        <f>Y4/I14</f>
        <v>55.757575757575758</v>
      </c>
      <c r="Z14" s="142">
        <f>Z4/J14</f>
        <v>71.515151515151516</v>
      </c>
      <c r="AA14" s="10"/>
      <c r="AB14" s="117">
        <f>AB4/G14</f>
        <v>64.901960784313729</v>
      </c>
      <c r="AC14" s="118">
        <f>AC4/H14</f>
        <v>64.901960784313729</v>
      </c>
      <c r="AD14" s="119">
        <f>AD4/H14</f>
        <v>50.7843137254902</v>
      </c>
      <c r="AE14" s="119">
        <f>AE4/I14</f>
        <v>38.787878787878789</v>
      </c>
      <c r="AF14" s="120">
        <f>AF4/J14</f>
        <v>91.515151515151516</v>
      </c>
      <c r="AG14" s="22"/>
      <c r="AH14" s="116" t="s">
        <v>37</v>
      </c>
      <c r="AI14" s="163"/>
      <c r="AJ14" s="211"/>
    </row>
    <row r="15" spans="1:36" ht="26.25" x14ac:dyDescent="0.4">
      <c r="A15" s="236"/>
      <c r="B15" s="15"/>
      <c r="C15" s="15"/>
      <c r="D15" s="106" t="s">
        <v>38</v>
      </c>
      <c r="E15" s="107">
        <v>53080</v>
      </c>
      <c r="F15" s="108">
        <v>2</v>
      </c>
      <c r="G15" s="108">
        <v>3.6749999999999998</v>
      </c>
      <c r="H15" s="108">
        <v>3.6749999999999998</v>
      </c>
      <c r="I15" s="108">
        <v>3.605</v>
      </c>
      <c r="J15" s="108">
        <v>3.605</v>
      </c>
      <c r="K15" s="108">
        <v>3.605</v>
      </c>
      <c r="L15" s="109">
        <v>3.9</v>
      </c>
      <c r="M15" s="62"/>
      <c r="N15" s="92">
        <f xml:space="preserve"> ( N4 * F15 ) / L15</f>
        <v>237.43589743589743</v>
      </c>
      <c r="O15" s="93">
        <f xml:space="preserve"> N5 *N15</f>
        <v>1068.4615384615383</v>
      </c>
      <c r="P15" s="94">
        <f xml:space="preserve"> P5 *N15</f>
        <v>3324.102564102564</v>
      </c>
      <c r="Q15" s="62"/>
      <c r="R15" s="92">
        <f xml:space="preserve"> ( R4 * F15 ) / L15</f>
        <v>400</v>
      </c>
      <c r="S15" s="93">
        <f xml:space="preserve"> R5 *R15</f>
        <v>2600</v>
      </c>
      <c r="T15" s="94">
        <f xml:space="preserve"> T5 *R15</f>
        <v>4400</v>
      </c>
      <c r="U15" s="66"/>
      <c r="V15" s="112">
        <f>V4/G15</f>
        <v>54.14965986394558</v>
      </c>
      <c r="W15" s="102">
        <f>W4/H15</f>
        <v>54.14965986394558</v>
      </c>
      <c r="X15" s="103">
        <f>X4/H15</f>
        <v>46.530612244897959</v>
      </c>
      <c r="Y15" s="103">
        <f>Y4/I15</f>
        <v>51.04022191400832</v>
      </c>
      <c r="Z15" s="113">
        <f>Z4/J15</f>
        <v>65.464632454923716</v>
      </c>
      <c r="AA15" s="10"/>
      <c r="AB15" s="101">
        <f>AB4/G15</f>
        <v>90.068027210884352</v>
      </c>
      <c r="AC15" s="102">
        <f>AC4/H15</f>
        <v>90.068027210884352</v>
      </c>
      <c r="AD15" s="103">
        <f>AD4/H15</f>
        <v>70.476190476190482</v>
      </c>
      <c r="AE15" s="103">
        <f>AE4/I15</f>
        <v>35.506241331484048</v>
      </c>
      <c r="AF15" s="104">
        <f>AF4/J15</f>
        <v>83.772538141470179</v>
      </c>
      <c r="AG15" s="22"/>
      <c r="AH15" s="100" t="s">
        <v>38</v>
      </c>
      <c r="AI15" s="163"/>
      <c r="AJ15" s="211"/>
    </row>
    <row r="16" spans="1:36" ht="26.25" x14ac:dyDescent="0.4">
      <c r="A16" s="236"/>
      <c r="B16" s="15"/>
      <c r="C16" s="15"/>
      <c r="D16" s="124" t="s">
        <v>39</v>
      </c>
      <c r="E16" s="125">
        <v>139525</v>
      </c>
      <c r="F16" s="126">
        <v>4</v>
      </c>
      <c r="G16" s="126">
        <v>3.7</v>
      </c>
      <c r="H16" s="126">
        <v>2.7</v>
      </c>
      <c r="I16" s="126">
        <v>4</v>
      </c>
      <c r="J16" s="126">
        <v>4.5</v>
      </c>
      <c r="K16" s="126">
        <v>3.8</v>
      </c>
      <c r="L16" s="127">
        <v>3.8</v>
      </c>
      <c r="M16" s="62"/>
      <c r="N16" s="121">
        <f xml:space="preserve"> ( N4 * F16) / L16</f>
        <v>487.36842105263162</v>
      </c>
      <c r="O16" s="122">
        <f xml:space="preserve"> N5 *N16</f>
        <v>2193.1578947368421</v>
      </c>
      <c r="P16" s="123">
        <f xml:space="preserve"> P5 *N16</f>
        <v>6823.1578947368425</v>
      </c>
      <c r="Q16" s="62"/>
      <c r="R16" s="121">
        <f xml:space="preserve"> ( R4 * F16 ) / L16</f>
        <v>821.0526315789474</v>
      </c>
      <c r="S16" s="122">
        <f xml:space="preserve"> R5 *R16</f>
        <v>5336.8421052631584</v>
      </c>
      <c r="T16" s="123">
        <f xml:space="preserve"> T5 *R16</f>
        <v>9031.5789473684217</v>
      </c>
      <c r="U16" s="66"/>
      <c r="V16" s="141">
        <f>V4/G16</f>
        <v>53.783783783783782</v>
      </c>
      <c r="W16" s="118">
        <f>W4/H16</f>
        <v>73.703703703703695</v>
      </c>
      <c r="X16" s="119">
        <f>X4/H16</f>
        <v>63.333333333333329</v>
      </c>
      <c r="Y16" s="119">
        <f>Y4/I16</f>
        <v>46</v>
      </c>
      <c r="Z16" s="142">
        <f>Z4/J16</f>
        <v>52.444444444444443</v>
      </c>
      <c r="AA16" s="10"/>
      <c r="AB16" s="117">
        <f>AB4/G16</f>
        <v>89.459459459459453</v>
      </c>
      <c r="AC16" s="118">
        <f>AC4/H16</f>
        <v>122.59259259259258</v>
      </c>
      <c r="AD16" s="119">
        <f>AD4/H16</f>
        <v>95.925925925925924</v>
      </c>
      <c r="AE16" s="119">
        <f>AE4/I16</f>
        <v>32</v>
      </c>
      <c r="AF16" s="120">
        <f>AF4/J16</f>
        <v>67.111111111111114</v>
      </c>
      <c r="AG16" s="22"/>
      <c r="AH16" s="116" t="s">
        <v>39</v>
      </c>
      <c r="AI16" s="163"/>
      <c r="AJ16" s="211"/>
    </row>
    <row r="17" spans="1:36" ht="26.25" x14ac:dyDescent="0.4">
      <c r="A17" s="236"/>
      <c r="B17" s="15"/>
      <c r="C17" s="15"/>
      <c r="D17" s="106" t="s">
        <v>40</v>
      </c>
      <c r="E17" s="107">
        <v>166530</v>
      </c>
      <c r="F17" s="108">
        <v>4</v>
      </c>
      <c r="G17" s="108">
        <v>4.4000000000000004</v>
      </c>
      <c r="H17" s="108">
        <v>3</v>
      </c>
      <c r="I17" s="108">
        <v>4.3</v>
      </c>
      <c r="J17" s="108">
        <v>5</v>
      </c>
      <c r="K17" s="108">
        <v>4</v>
      </c>
      <c r="L17" s="109">
        <v>4</v>
      </c>
      <c r="M17" s="62"/>
      <c r="N17" s="105">
        <f xml:space="preserve"> ( N4 * F17) / L17</f>
        <v>463</v>
      </c>
      <c r="O17" s="93">
        <f xml:space="preserve"> N5 *N17</f>
        <v>2083.5</v>
      </c>
      <c r="P17" s="94">
        <f xml:space="preserve"> P5 *N17</f>
        <v>6482</v>
      </c>
      <c r="Q17" s="62"/>
      <c r="R17" s="105">
        <f xml:space="preserve"> ( R4 * F17 ) / L17</f>
        <v>780</v>
      </c>
      <c r="S17" s="93">
        <f xml:space="preserve"> R5 *R17</f>
        <v>5070</v>
      </c>
      <c r="T17" s="94">
        <f xml:space="preserve"> T5 *R17</f>
        <v>8580</v>
      </c>
      <c r="U17" s="66"/>
      <c r="V17" s="112">
        <f>V4/G17</f>
        <v>45.227272727272727</v>
      </c>
      <c r="W17" s="102">
        <f>W4/H17</f>
        <v>66.333333333333329</v>
      </c>
      <c r="X17" s="103">
        <f>X4/H17</f>
        <v>57</v>
      </c>
      <c r="Y17" s="103">
        <f>Y4/I17</f>
        <v>42.79069767441861</v>
      </c>
      <c r="Z17" s="113">
        <f>Z4/J17</f>
        <v>47.2</v>
      </c>
      <c r="AA17" s="10"/>
      <c r="AB17" s="101">
        <f>AB4/G17</f>
        <v>75.22727272727272</v>
      </c>
      <c r="AC17" s="102">
        <f>AC4/H17</f>
        <v>110.33333333333333</v>
      </c>
      <c r="AD17" s="103">
        <f>AD4/H17</f>
        <v>86.333333333333329</v>
      </c>
      <c r="AE17" s="103">
        <f>AE4/I17</f>
        <v>29.767441860465116</v>
      </c>
      <c r="AF17" s="104">
        <f>AF4/J17</f>
        <v>60.4</v>
      </c>
      <c r="AG17" s="22"/>
      <c r="AH17" s="100" t="s">
        <v>40</v>
      </c>
      <c r="AI17" s="163"/>
      <c r="AJ17" s="211"/>
    </row>
    <row r="18" spans="1:36" ht="26.25" x14ac:dyDescent="0.4">
      <c r="A18" s="236"/>
      <c r="B18" s="15"/>
      <c r="C18" s="15"/>
      <c r="D18" s="124" t="s">
        <v>105</v>
      </c>
      <c r="E18" s="125">
        <v>82500</v>
      </c>
      <c r="F18" s="126">
        <v>2</v>
      </c>
      <c r="G18" s="126">
        <v>3.95</v>
      </c>
      <c r="H18" s="126">
        <v>3.95</v>
      </c>
      <c r="I18" s="126">
        <v>3.01</v>
      </c>
      <c r="J18" s="126">
        <v>3.01</v>
      </c>
      <c r="K18" s="126">
        <v>3.01</v>
      </c>
      <c r="L18" s="127">
        <v>3.5</v>
      </c>
      <c r="M18" s="62"/>
      <c r="N18" s="121">
        <f xml:space="preserve"> ( N4 * F18) / L18</f>
        <v>264.57142857142856</v>
      </c>
      <c r="O18" s="122">
        <f xml:space="preserve"> N5 *N18</f>
        <v>1190.5714285714284</v>
      </c>
      <c r="P18" s="123">
        <f xml:space="preserve"> P5 *N18</f>
        <v>3704</v>
      </c>
      <c r="Q18" s="62"/>
      <c r="R18" s="121">
        <f xml:space="preserve"> ( R4 * F18 ) / L18</f>
        <v>445.71428571428572</v>
      </c>
      <c r="S18" s="122">
        <f xml:space="preserve"> R5 *R18</f>
        <v>2897.1428571428573</v>
      </c>
      <c r="T18" s="123">
        <f xml:space="preserve"> T5 *R18</f>
        <v>4902.8571428571431</v>
      </c>
      <c r="U18" s="66"/>
      <c r="V18" s="141">
        <f>V4/G18</f>
        <v>50.379746835443036</v>
      </c>
      <c r="W18" s="118">
        <f>W4/H18</f>
        <v>50.379746835443036</v>
      </c>
      <c r="X18" s="119">
        <f>X4/H18</f>
        <v>43.291139240506325</v>
      </c>
      <c r="Y18" s="119">
        <f>Y4/I18</f>
        <v>61.129568106312298</v>
      </c>
      <c r="Z18" s="142">
        <f>Z4/J18</f>
        <v>78.405315614617948</v>
      </c>
      <c r="AA18" s="10"/>
      <c r="AB18" s="117">
        <f>AB4/G18</f>
        <v>83.797468354430379</v>
      </c>
      <c r="AC18" s="118">
        <f>AC4/H18</f>
        <v>83.797468354430379</v>
      </c>
      <c r="AD18" s="119">
        <f>AD4/H18</f>
        <v>65.569620253164558</v>
      </c>
      <c r="AE18" s="119">
        <f>AE4/I18</f>
        <v>42.524916943521596</v>
      </c>
      <c r="AF18" s="120">
        <f>AF4/J18</f>
        <v>100.33222591362127</v>
      </c>
      <c r="AG18" s="22"/>
      <c r="AH18" s="116" t="s">
        <v>41</v>
      </c>
      <c r="AI18" s="163"/>
      <c r="AJ18" s="211"/>
    </row>
    <row r="19" spans="1:36" ht="26.25" x14ac:dyDescent="0.4">
      <c r="A19" s="236"/>
      <c r="B19" s="15"/>
      <c r="C19" s="15"/>
      <c r="D19" s="106" t="s">
        <v>42</v>
      </c>
      <c r="E19" s="107">
        <v>76755</v>
      </c>
      <c r="F19" s="108">
        <v>1</v>
      </c>
      <c r="G19" s="108">
        <v>3.9</v>
      </c>
      <c r="H19" s="108">
        <v>3.9</v>
      </c>
      <c r="I19" s="108">
        <v>2.9</v>
      </c>
      <c r="J19" s="108">
        <v>2.9</v>
      </c>
      <c r="K19" s="108">
        <v>2.9</v>
      </c>
      <c r="L19" s="109">
        <v>1.1000000000000001</v>
      </c>
      <c r="M19" s="62"/>
      <c r="N19" s="105">
        <f xml:space="preserve"> ( N4 * F19) / L19</f>
        <v>420.90909090909088</v>
      </c>
      <c r="O19" s="93">
        <f xml:space="preserve"> N5 *N19</f>
        <v>1894.090909090909</v>
      </c>
      <c r="P19" s="94">
        <f xml:space="preserve"> P5 *N19</f>
        <v>5892.7272727272721</v>
      </c>
      <c r="Q19" s="62"/>
      <c r="R19" s="105">
        <f xml:space="preserve"> ( R4 * F19 ) / L19</f>
        <v>709.09090909090901</v>
      </c>
      <c r="S19" s="93">
        <f xml:space="preserve"> R5 *R19</f>
        <v>4609.0909090909081</v>
      </c>
      <c r="T19" s="94">
        <f xml:space="preserve"> T5 *R19</f>
        <v>7799.9999999999991</v>
      </c>
      <c r="U19" s="66"/>
      <c r="V19" s="112">
        <f>V4/G19</f>
        <v>51.025641025641029</v>
      </c>
      <c r="W19" s="102">
        <f>W4/H19</f>
        <v>51.025641025641029</v>
      </c>
      <c r="X19" s="103">
        <f>X4/H19</f>
        <v>43.846153846153847</v>
      </c>
      <c r="Y19" s="103">
        <f>Y4/I19</f>
        <v>63.448275862068968</v>
      </c>
      <c r="Z19" s="113">
        <f>Z4/J19</f>
        <v>81.379310344827587</v>
      </c>
      <c r="AA19" s="10"/>
      <c r="AB19" s="101">
        <f>AB4/G19</f>
        <v>84.871794871794876</v>
      </c>
      <c r="AC19" s="102">
        <f>AC4/H19</f>
        <v>84.871794871794876</v>
      </c>
      <c r="AD19" s="103">
        <f>AD4/H19</f>
        <v>66.410256410256409</v>
      </c>
      <c r="AE19" s="103">
        <f>AE4/I19</f>
        <v>44.137931034482762</v>
      </c>
      <c r="AF19" s="104">
        <f>AF4/J19</f>
        <v>104.13793103448276</v>
      </c>
      <c r="AG19" s="22"/>
      <c r="AH19" s="100" t="s">
        <v>42</v>
      </c>
      <c r="AI19" s="163"/>
      <c r="AJ19" s="211"/>
    </row>
    <row r="20" spans="1:36" ht="26.25" x14ac:dyDescent="0.4">
      <c r="A20" s="236"/>
      <c r="B20" s="15"/>
      <c r="C20" s="15"/>
      <c r="D20" s="124" t="s">
        <v>43</v>
      </c>
      <c r="E20" s="125">
        <v>92990</v>
      </c>
      <c r="F20" s="126">
        <v>1</v>
      </c>
      <c r="G20" s="126">
        <v>4.7</v>
      </c>
      <c r="H20" s="126">
        <v>4.7</v>
      </c>
      <c r="I20" s="126">
        <v>3.1</v>
      </c>
      <c r="J20" s="126">
        <v>3.1</v>
      </c>
      <c r="K20" s="126">
        <v>3.1</v>
      </c>
      <c r="L20" s="127">
        <v>1.1499999999999999</v>
      </c>
      <c r="M20" s="10"/>
      <c r="N20" s="121">
        <f xml:space="preserve"> ( N4 * F20) / L20</f>
        <v>402.60869565217394</v>
      </c>
      <c r="O20" s="122">
        <f xml:space="preserve"> N5 *N20</f>
        <v>1811.7391304347827</v>
      </c>
      <c r="P20" s="123">
        <f xml:space="preserve"> P5 *N20</f>
        <v>5636.521739130435</v>
      </c>
      <c r="Q20" s="62"/>
      <c r="R20" s="121">
        <f xml:space="preserve"> ( R4 * F20 ) / L20</f>
        <v>678.26086956521749</v>
      </c>
      <c r="S20" s="122">
        <f xml:space="preserve"> R5 *R20</f>
        <v>4408.6956521739139</v>
      </c>
      <c r="T20" s="123">
        <f xml:space="preserve"> T5 *R20</f>
        <v>7460.8695652173919</v>
      </c>
      <c r="U20" s="66"/>
      <c r="V20" s="141">
        <f>V4/G20</f>
        <v>42.340425531914889</v>
      </c>
      <c r="W20" s="118">
        <f>W4/H20</f>
        <v>42.340425531914889</v>
      </c>
      <c r="X20" s="119">
        <f>X4/H20</f>
        <v>36.382978723404257</v>
      </c>
      <c r="Y20" s="119">
        <f>Y4/I20</f>
        <v>59.354838709677416</v>
      </c>
      <c r="Z20" s="142">
        <f>Z4/J20</f>
        <v>76.129032258064512</v>
      </c>
      <c r="AA20" s="10"/>
      <c r="AB20" s="117">
        <f>AB4/G20</f>
        <v>70.425531914893611</v>
      </c>
      <c r="AC20" s="118">
        <f>AC4/H20</f>
        <v>70.425531914893611</v>
      </c>
      <c r="AD20" s="119">
        <f>AD4/H20</f>
        <v>55.106382978723403</v>
      </c>
      <c r="AE20" s="119">
        <f>AE4/I20</f>
        <v>41.29032258064516</v>
      </c>
      <c r="AF20" s="120">
        <f>AF4/J20</f>
        <v>97.41935483870968</v>
      </c>
      <c r="AG20" s="22"/>
      <c r="AH20" s="116" t="s">
        <v>43</v>
      </c>
      <c r="AI20" s="163"/>
      <c r="AJ20" s="211"/>
    </row>
    <row r="21" spans="1:36" ht="26.25" x14ac:dyDescent="0.4">
      <c r="A21" s="236"/>
      <c r="B21" s="15"/>
      <c r="C21" s="15"/>
      <c r="D21" s="106" t="s">
        <v>44</v>
      </c>
      <c r="E21" s="107">
        <v>255275</v>
      </c>
      <c r="F21" s="108">
        <v>2</v>
      </c>
      <c r="G21" s="108">
        <v>4.2300000000000004</v>
      </c>
      <c r="H21" s="108">
        <v>4.2300000000000004</v>
      </c>
      <c r="I21" s="108">
        <v>3.91</v>
      </c>
      <c r="J21" s="108">
        <v>3.91</v>
      </c>
      <c r="K21" s="108">
        <v>3.91</v>
      </c>
      <c r="L21" s="109">
        <v>2.4</v>
      </c>
      <c r="M21" s="10"/>
      <c r="N21" s="105">
        <f xml:space="preserve"> ( N4 * F21) / L21</f>
        <v>385.83333333333337</v>
      </c>
      <c r="O21" s="93">
        <f xml:space="preserve"> N5 *N21</f>
        <v>1736.2500000000002</v>
      </c>
      <c r="P21" s="94">
        <f xml:space="preserve"> P5 *N21</f>
        <v>5401.666666666667</v>
      </c>
      <c r="Q21" s="62"/>
      <c r="R21" s="105">
        <f xml:space="preserve"> ( R4 * F21 ) / L21</f>
        <v>650</v>
      </c>
      <c r="S21" s="93">
        <f xml:space="preserve"> R5 *R21</f>
        <v>4225</v>
      </c>
      <c r="T21" s="94">
        <f xml:space="preserve"> T5 *R21</f>
        <v>7150</v>
      </c>
      <c r="U21" s="66"/>
      <c r="V21" s="112">
        <f>V4/G21</f>
        <v>47.04491725768321</v>
      </c>
      <c r="W21" s="102">
        <f>W4/H21</f>
        <v>47.04491725768321</v>
      </c>
      <c r="X21" s="103">
        <f>X4/H21</f>
        <v>40.425531914893611</v>
      </c>
      <c r="Y21" s="103">
        <f>Y4/I21</f>
        <v>47.058823529411761</v>
      </c>
      <c r="Z21" s="113">
        <f>Z4/J21</f>
        <v>60.358056265984651</v>
      </c>
      <c r="AA21" s="10"/>
      <c r="AB21" s="101">
        <f>AB4/G21</f>
        <v>78.250591016548455</v>
      </c>
      <c r="AC21" s="102">
        <f>AC4/H21</f>
        <v>78.250591016548455</v>
      </c>
      <c r="AD21" s="103">
        <f>AD4/H21</f>
        <v>61.229314420803775</v>
      </c>
      <c r="AE21" s="103">
        <f>AE4/I21</f>
        <v>32.736572890025577</v>
      </c>
      <c r="AF21" s="104">
        <f>AF4/J21</f>
        <v>77.237851662404083</v>
      </c>
      <c r="AG21" s="22"/>
      <c r="AH21" s="100" t="s">
        <v>44</v>
      </c>
      <c r="AI21" s="163"/>
      <c r="AJ21" s="211"/>
    </row>
    <row r="22" spans="1:36" ht="26.25" x14ac:dyDescent="0.4">
      <c r="A22" s="236"/>
      <c r="B22" s="15"/>
      <c r="C22" s="15"/>
      <c r="D22" s="124" t="s">
        <v>45</v>
      </c>
      <c r="E22" s="125">
        <v>123940</v>
      </c>
      <c r="F22" s="126">
        <v>2</v>
      </c>
      <c r="G22" s="126">
        <v>3.88</v>
      </c>
      <c r="H22" s="126">
        <v>3.88</v>
      </c>
      <c r="I22" s="126">
        <v>2.93</v>
      </c>
      <c r="J22" s="126">
        <v>2.93</v>
      </c>
      <c r="K22" s="126">
        <v>2.93</v>
      </c>
      <c r="L22" s="127">
        <v>2.2999999999999998</v>
      </c>
      <c r="M22" s="10"/>
      <c r="N22" s="121">
        <f xml:space="preserve"> ( N4 * F22) / L22</f>
        <v>402.60869565217394</v>
      </c>
      <c r="O22" s="122">
        <f xml:space="preserve"> N5 *N22</f>
        <v>1811.7391304347827</v>
      </c>
      <c r="P22" s="123">
        <f xml:space="preserve"> P5 *N22</f>
        <v>5636.521739130435</v>
      </c>
      <c r="Q22" s="10"/>
      <c r="R22" s="121">
        <f xml:space="preserve"> ( R4 * F22 ) / L22</f>
        <v>678.26086956521749</v>
      </c>
      <c r="S22" s="122">
        <f xml:space="preserve"> R5 *R22</f>
        <v>4408.6956521739139</v>
      </c>
      <c r="T22" s="123">
        <f xml:space="preserve"> T5*R22</f>
        <v>7460.8695652173919</v>
      </c>
      <c r="U22" s="10"/>
      <c r="V22" s="141">
        <f>V4/G22</f>
        <v>51.288659793814432</v>
      </c>
      <c r="W22" s="118">
        <f>W4/H22</f>
        <v>51.288659793814432</v>
      </c>
      <c r="X22" s="119">
        <f>X4/H22</f>
        <v>44.072164948453612</v>
      </c>
      <c r="Y22" s="119">
        <f>Y4/I22</f>
        <v>62.798634812286686</v>
      </c>
      <c r="Z22" s="142">
        <f>Z4/J22</f>
        <v>80.546075085324233</v>
      </c>
      <c r="AA22" s="10"/>
      <c r="AB22" s="117">
        <f>AB4/G22</f>
        <v>85.30927835051547</v>
      </c>
      <c r="AC22" s="118">
        <f>AC4/H22</f>
        <v>85.30927835051547</v>
      </c>
      <c r="AD22" s="119">
        <f>AD4/H22</f>
        <v>66.75257731958763</v>
      </c>
      <c r="AE22" s="119">
        <f>AE4/I22</f>
        <v>43.686006825938563</v>
      </c>
      <c r="AF22" s="120">
        <f>AF4/J22</f>
        <v>103.0716723549488</v>
      </c>
      <c r="AG22" s="22"/>
      <c r="AH22" s="116" t="s">
        <v>45</v>
      </c>
      <c r="AI22" s="163"/>
      <c r="AJ22" s="211"/>
    </row>
    <row r="23" spans="1:36" ht="26.25" x14ac:dyDescent="0.4">
      <c r="A23" s="236"/>
      <c r="B23" s="15"/>
      <c r="C23" s="15"/>
      <c r="D23" s="106" t="s">
        <v>46</v>
      </c>
      <c r="E23" s="107">
        <v>188150</v>
      </c>
      <c r="F23" s="108">
        <v>3</v>
      </c>
      <c r="G23" s="108">
        <v>4.7</v>
      </c>
      <c r="H23" s="108">
        <v>4.7</v>
      </c>
      <c r="I23" s="108">
        <v>3.8</v>
      </c>
      <c r="J23" s="108">
        <v>3.8</v>
      </c>
      <c r="K23" s="108">
        <v>3.8</v>
      </c>
      <c r="L23" s="109">
        <v>3.6</v>
      </c>
      <c r="M23" s="10"/>
      <c r="N23" s="105">
        <f xml:space="preserve"> ( N4 * F23) / L23</f>
        <v>385.83333333333331</v>
      </c>
      <c r="O23" s="93">
        <f xml:space="preserve"> N5 *N23</f>
        <v>1736.25</v>
      </c>
      <c r="P23" s="94">
        <f xml:space="preserve"> P5 *N23</f>
        <v>5401.6666666666661</v>
      </c>
      <c r="Q23" s="10"/>
      <c r="R23" s="105">
        <f xml:space="preserve"> ( R4 * F23 ) / L23</f>
        <v>650</v>
      </c>
      <c r="S23" s="93">
        <f xml:space="preserve"> R5 *R23</f>
        <v>4225</v>
      </c>
      <c r="T23" s="94">
        <f xml:space="preserve"> T5 *R23</f>
        <v>7150</v>
      </c>
      <c r="U23" s="10"/>
      <c r="V23" s="112">
        <f>V4/G23</f>
        <v>42.340425531914889</v>
      </c>
      <c r="W23" s="102">
        <f>W4/H23</f>
        <v>42.340425531914889</v>
      </c>
      <c r="X23" s="103">
        <f>X4/H23</f>
        <v>36.382978723404257</v>
      </c>
      <c r="Y23" s="103">
        <f>Y4/I23</f>
        <v>48.421052631578952</v>
      </c>
      <c r="Z23" s="113">
        <f>Z4/J23</f>
        <v>62.10526315789474</v>
      </c>
      <c r="AA23" s="10"/>
      <c r="AB23" s="101">
        <f>AB4/G23</f>
        <v>70.425531914893611</v>
      </c>
      <c r="AC23" s="102">
        <f>AC4/H23</f>
        <v>70.425531914893611</v>
      </c>
      <c r="AD23" s="103">
        <f>AD4/H23</f>
        <v>55.106382978723403</v>
      </c>
      <c r="AE23" s="103">
        <f>AE4/I23</f>
        <v>33.684210526315788</v>
      </c>
      <c r="AF23" s="104">
        <f>AF4/J23</f>
        <v>79.473684210526315</v>
      </c>
      <c r="AG23" s="22"/>
      <c r="AH23" s="100" t="s">
        <v>46</v>
      </c>
      <c r="AI23" s="163"/>
      <c r="AJ23" s="211"/>
    </row>
    <row r="24" spans="1:36" ht="27" thickBot="1" x14ac:dyDescent="0.45">
      <c r="A24" s="236"/>
      <c r="B24" s="15"/>
      <c r="C24" s="15"/>
      <c r="D24" s="137" t="s">
        <v>33</v>
      </c>
      <c r="E24" s="138">
        <v>39840</v>
      </c>
      <c r="F24" s="139">
        <v>4</v>
      </c>
      <c r="G24" s="139">
        <v>4</v>
      </c>
      <c r="H24" s="139">
        <v>4.2</v>
      </c>
      <c r="I24" s="139">
        <v>5.5</v>
      </c>
      <c r="J24" s="139">
        <v>5.5</v>
      </c>
      <c r="K24" s="139">
        <v>5.5</v>
      </c>
      <c r="L24" s="140">
        <v>7</v>
      </c>
      <c r="M24" s="10"/>
      <c r="N24" s="134">
        <f xml:space="preserve"> ( N4 * F24) / L24</f>
        <v>264.57142857142856</v>
      </c>
      <c r="O24" s="135">
        <f xml:space="preserve"> N5 *N24</f>
        <v>1190.5714285714284</v>
      </c>
      <c r="P24" s="136">
        <f xml:space="preserve"> P5 *N24</f>
        <v>3704</v>
      </c>
      <c r="Q24" s="10"/>
      <c r="R24" s="134">
        <f xml:space="preserve"> ( R4 * F24 ) / L24</f>
        <v>445.71428571428572</v>
      </c>
      <c r="S24" s="135">
        <f xml:space="preserve"> R5 *R24</f>
        <v>2897.1428571428573</v>
      </c>
      <c r="T24" s="136">
        <f xml:space="preserve"> T5 *R24</f>
        <v>4902.8571428571431</v>
      </c>
      <c r="U24" s="10"/>
      <c r="V24" s="144">
        <f>V4/G24</f>
        <v>49.75</v>
      </c>
      <c r="W24" s="145">
        <f>W4/H24</f>
        <v>47.38095238095238</v>
      </c>
      <c r="X24" s="146">
        <f>X4/H24</f>
        <v>40.714285714285715</v>
      </c>
      <c r="Y24" s="146">
        <f>Y4/I24</f>
        <v>33.454545454545453</v>
      </c>
      <c r="Z24" s="147">
        <f>Z4/J24</f>
        <v>42.909090909090907</v>
      </c>
      <c r="AA24" s="10"/>
      <c r="AB24" s="130">
        <f>AB4/G24</f>
        <v>82.75</v>
      </c>
      <c r="AC24" s="131">
        <f>AC4/H24</f>
        <v>78.80952380952381</v>
      </c>
      <c r="AD24" s="132">
        <f>AD4/H24</f>
        <v>61.666666666666664</v>
      </c>
      <c r="AE24" s="132">
        <f>AE4/I24</f>
        <v>23.272727272727273</v>
      </c>
      <c r="AF24" s="133">
        <f>AF4/J24</f>
        <v>54.909090909090907</v>
      </c>
      <c r="AG24" s="22"/>
      <c r="AH24" s="129" t="s">
        <v>33</v>
      </c>
      <c r="AI24" s="163"/>
      <c r="AJ24" s="211"/>
    </row>
    <row r="25" spans="1:36" ht="17.25" customHeight="1" thickTop="1" thickBot="1" x14ac:dyDescent="0.45">
      <c r="A25" s="236"/>
      <c r="B25" s="15"/>
      <c r="C25" s="15"/>
      <c r="D25" s="8"/>
      <c r="E25" s="8"/>
      <c r="F25" s="9"/>
      <c r="G25" s="166"/>
      <c r="H25" s="166"/>
      <c r="I25" s="166"/>
      <c r="J25" s="9"/>
      <c r="K25" s="9"/>
      <c r="L25" s="9"/>
      <c r="M25" s="9"/>
      <c r="N25" s="9"/>
      <c r="O25" s="9"/>
      <c r="P25" s="63"/>
      <c r="Q25" s="15"/>
      <c r="R25" s="15"/>
      <c r="S25" s="15"/>
      <c r="T25" s="15"/>
      <c r="U25" s="15"/>
      <c r="V25" s="44"/>
      <c r="W25" s="44"/>
      <c r="X25" s="44"/>
      <c r="Y25" s="44"/>
      <c r="Z25" s="44"/>
      <c r="AA25" s="15"/>
      <c r="AB25" s="44"/>
      <c r="AC25" s="44"/>
      <c r="AD25" s="44"/>
      <c r="AE25" s="44"/>
      <c r="AF25" s="44"/>
      <c r="AG25" s="15"/>
      <c r="AH25" s="74"/>
      <c r="AI25" s="162"/>
      <c r="AJ25" s="211"/>
    </row>
    <row r="26" spans="1:36" ht="39" customHeight="1" thickTop="1" thickBot="1" x14ac:dyDescent="0.4">
      <c r="A26" s="236"/>
      <c r="B26" s="15"/>
      <c r="C26" s="15"/>
      <c r="D26" s="15"/>
      <c r="E26" s="15"/>
      <c r="F26" s="77" t="s">
        <v>67</v>
      </c>
      <c r="G26" s="149">
        <v>1</v>
      </c>
      <c r="H26" s="480" t="s">
        <v>66</v>
      </c>
      <c r="I26" s="481"/>
      <c r="J26" s="481"/>
      <c r="K26" s="482"/>
      <c r="L26" s="372" t="s">
        <v>13</v>
      </c>
      <c r="M26" s="435"/>
      <c r="N26" s="402" t="s">
        <v>0</v>
      </c>
      <c r="O26" s="403"/>
      <c r="P26" s="404"/>
      <c r="Q26" s="15"/>
      <c r="R26" s="402" t="s">
        <v>1</v>
      </c>
      <c r="S26" s="403"/>
      <c r="T26" s="404"/>
      <c r="U26" s="22"/>
      <c r="V26" s="426" t="s">
        <v>54</v>
      </c>
      <c r="W26" s="427"/>
      <c r="X26" s="427"/>
      <c r="Y26" s="427"/>
      <c r="Z26" s="428"/>
      <c r="AA26" s="68"/>
      <c r="AB26" s="429" t="s">
        <v>55</v>
      </c>
      <c r="AC26" s="430"/>
      <c r="AD26" s="430"/>
      <c r="AE26" s="430"/>
      <c r="AF26" s="431"/>
      <c r="AG26" s="15"/>
      <c r="AH26" s="15"/>
      <c r="AI26" s="162"/>
      <c r="AJ26" s="211"/>
    </row>
    <row r="27" spans="1:36" ht="39" customHeight="1" thickTop="1" thickBot="1" x14ac:dyDescent="0.4">
      <c r="A27" s="236"/>
      <c r="B27" s="15"/>
      <c r="C27" s="15"/>
      <c r="D27" s="15"/>
      <c r="E27" s="15"/>
      <c r="F27" s="190"/>
      <c r="G27" s="149"/>
      <c r="H27" s="477"/>
      <c r="I27" s="478"/>
      <c r="J27" s="478"/>
      <c r="K27" s="479"/>
      <c r="L27" s="373"/>
      <c r="M27" s="433"/>
      <c r="N27" s="405"/>
      <c r="O27" s="406"/>
      <c r="P27" s="407"/>
      <c r="Q27" s="15"/>
      <c r="R27" s="405"/>
      <c r="S27" s="406"/>
      <c r="T27" s="407"/>
      <c r="U27" s="22"/>
      <c r="V27" s="202">
        <v>199</v>
      </c>
      <c r="W27" s="201">
        <v>199</v>
      </c>
      <c r="X27" s="202">
        <v>171</v>
      </c>
      <c r="Y27" s="201">
        <v>184</v>
      </c>
      <c r="Z27" s="202">
        <v>236</v>
      </c>
      <c r="AA27" s="68"/>
      <c r="AB27" s="202">
        <v>331</v>
      </c>
      <c r="AC27" s="202">
        <v>331</v>
      </c>
      <c r="AD27" s="202">
        <v>259</v>
      </c>
      <c r="AE27" s="204">
        <v>128</v>
      </c>
      <c r="AF27" s="202">
        <v>302</v>
      </c>
      <c r="AG27" s="15"/>
      <c r="AH27" s="15"/>
      <c r="AI27" s="162"/>
      <c r="AJ27" s="211"/>
    </row>
    <row r="28" spans="1:36" ht="35.25" customHeight="1" thickTop="1" thickBot="1" x14ac:dyDescent="0.4">
      <c r="A28" s="236"/>
      <c r="B28" s="15"/>
      <c r="C28" s="15"/>
      <c r="D28" s="15"/>
      <c r="E28" s="15"/>
      <c r="F28" s="225" t="s">
        <v>12</v>
      </c>
      <c r="G28" s="154">
        <v>1</v>
      </c>
      <c r="H28" s="477" t="s">
        <v>58</v>
      </c>
      <c r="I28" s="478"/>
      <c r="J28" s="478"/>
      <c r="K28" s="479"/>
      <c r="L28" s="373"/>
      <c r="M28" s="433"/>
      <c r="N28" s="192" t="s">
        <v>62</v>
      </c>
      <c r="O28" s="196" t="s">
        <v>15</v>
      </c>
      <c r="P28" s="195" t="s">
        <v>63</v>
      </c>
      <c r="Q28" s="15"/>
      <c r="R28" s="199" t="s">
        <v>62</v>
      </c>
      <c r="S28" s="197" t="s">
        <v>15</v>
      </c>
      <c r="T28" s="200" t="s">
        <v>63</v>
      </c>
      <c r="U28" s="22"/>
      <c r="V28" s="390" t="s">
        <v>71</v>
      </c>
      <c r="W28" s="391"/>
      <c r="X28" s="391"/>
      <c r="Y28" s="391"/>
      <c r="Z28" s="392"/>
      <c r="AA28" s="75"/>
      <c r="AB28" s="408" t="s">
        <v>64</v>
      </c>
      <c r="AC28" s="409"/>
      <c r="AD28" s="409"/>
      <c r="AE28" s="409"/>
      <c r="AF28" s="410"/>
      <c r="AG28" s="15"/>
      <c r="AH28" s="15"/>
      <c r="AI28" s="162"/>
      <c r="AJ28" s="211"/>
    </row>
    <row r="29" spans="1:36" ht="27.75" customHeight="1" thickTop="1" thickBot="1" x14ac:dyDescent="0.3">
      <c r="A29" s="236"/>
      <c r="B29" s="15"/>
      <c r="C29" s="15"/>
      <c r="D29" s="217" t="s">
        <v>59</v>
      </c>
      <c r="E29" s="15"/>
      <c r="F29" s="468" t="s">
        <v>70</v>
      </c>
      <c r="G29" s="469"/>
      <c r="H29" s="469"/>
      <c r="I29" s="469"/>
      <c r="J29" s="469"/>
      <c r="K29" s="470"/>
      <c r="L29" s="374"/>
      <c r="M29" s="434"/>
      <c r="N29" s="193">
        <v>4.5</v>
      </c>
      <c r="O29" s="191">
        <v>463</v>
      </c>
      <c r="P29" s="194">
        <v>14</v>
      </c>
      <c r="Q29" s="15"/>
      <c r="R29" s="188">
        <v>6.5</v>
      </c>
      <c r="S29" s="198">
        <v>780</v>
      </c>
      <c r="T29" s="189">
        <v>11</v>
      </c>
      <c r="U29" s="15"/>
      <c r="V29" s="243">
        <v>1.05</v>
      </c>
      <c r="W29" s="243">
        <v>1.05</v>
      </c>
      <c r="X29" s="243">
        <v>1.05</v>
      </c>
      <c r="Y29" s="243">
        <v>1.05</v>
      </c>
      <c r="Z29" s="243">
        <v>1.05</v>
      </c>
      <c r="AA29" s="242"/>
      <c r="AB29" s="188">
        <f>V29</f>
        <v>1.05</v>
      </c>
      <c r="AC29" s="191">
        <f>W29</f>
        <v>1.05</v>
      </c>
      <c r="AD29" s="191">
        <f>X29</f>
        <v>1.05</v>
      </c>
      <c r="AE29" s="191">
        <f>Y29</f>
        <v>1.05</v>
      </c>
      <c r="AF29" s="191">
        <f>Z29</f>
        <v>1.05</v>
      </c>
      <c r="AG29" s="15"/>
      <c r="AH29" s="187" t="s">
        <v>60</v>
      </c>
      <c r="AI29" s="162"/>
      <c r="AJ29" s="211"/>
    </row>
    <row r="30" spans="1:36" ht="16.5" customHeight="1" thickTop="1" thickBot="1" x14ac:dyDescent="0.3">
      <c r="A30" s="236"/>
      <c r="B30" s="15"/>
      <c r="C30" s="15"/>
      <c r="D30" s="15"/>
      <c r="E30" s="152"/>
      <c r="F30" s="471"/>
      <c r="G30" s="472"/>
      <c r="H30" s="472"/>
      <c r="I30" s="472"/>
      <c r="J30" s="472"/>
      <c r="K30" s="473"/>
      <c r="L30" s="206"/>
      <c r="M30" s="15"/>
      <c r="N30" s="15"/>
      <c r="O30" s="44"/>
      <c r="P30" s="15"/>
      <c r="Q30" s="15"/>
      <c r="R30" s="15"/>
      <c r="S30" s="44"/>
      <c r="T30" s="15"/>
      <c r="U30" s="15"/>
      <c r="V30" s="44"/>
      <c r="W30" s="44"/>
      <c r="X30" s="44"/>
      <c r="Y30" s="15"/>
      <c r="Z30" s="44"/>
      <c r="AA30" s="15"/>
      <c r="AB30" s="44"/>
      <c r="AC30" s="44"/>
      <c r="AD30" s="44"/>
      <c r="AE30" s="44"/>
      <c r="AF30" s="44"/>
      <c r="AG30" s="15"/>
      <c r="AH30" s="15"/>
      <c r="AI30" s="162"/>
      <c r="AJ30" s="211"/>
    </row>
    <row r="31" spans="1:36" ht="35.25" customHeight="1" thickTop="1" thickBot="1" x14ac:dyDescent="0.55000000000000004">
      <c r="A31" s="236"/>
      <c r="B31" s="15"/>
      <c r="C31" s="15"/>
      <c r="D31" s="152"/>
      <c r="E31" s="153"/>
      <c r="F31" s="474"/>
      <c r="G31" s="475"/>
      <c r="H31" s="475"/>
      <c r="I31" s="475"/>
      <c r="J31" s="475"/>
      <c r="K31" s="476"/>
      <c r="L31" s="153"/>
      <c r="M31" s="15"/>
      <c r="N31" s="417" t="s">
        <v>20</v>
      </c>
      <c r="O31" s="418"/>
      <c r="P31" s="419"/>
      <c r="Q31" s="65"/>
      <c r="R31" s="417" t="s">
        <v>21</v>
      </c>
      <c r="S31" s="418"/>
      <c r="T31" s="419"/>
      <c r="U31" s="22"/>
      <c r="V31" s="417" t="s">
        <v>50</v>
      </c>
      <c r="W31" s="418"/>
      <c r="X31" s="418"/>
      <c r="Y31" s="418"/>
      <c r="Z31" s="419"/>
      <c r="AA31" s="65"/>
      <c r="AB31" s="411" t="s">
        <v>53</v>
      </c>
      <c r="AC31" s="412"/>
      <c r="AD31" s="412"/>
      <c r="AE31" s="412"/>
      <c r="AF31" s="413"/>
      <c r="AG31" s="15"/>
      <c r="AH31" s="44"/>
      <c r="AI31" s="162"/>
      <c r="AJ31" s="211"/>
    </row>
    <row r="32" spans="1:36" ht="30" customHeight="1" thickTop="1" thickBot="1" x14ac:dyDescent="0.5">
      <c r="A32" s="236"/>
      <c r="B32" s="15"/>
      <c r="C32" s="15"/>
      <c r="D32" s="80" t="s">
        <v>2</v>
      </c>
      <c r="E32" s="69" t="s">
        <v>24</v>
      </c>
      <c r="F32" s="155" t="s">
        <v>14</v>
      </c>
      <c r="G32" s="155" t="s">
        <v>57</v>
      </c>
      <c r="H32" s="155" t="s">
        <v>56</v>
      </c>
      <c r="I32" s="155" t="s">
        <v>48</v>
      </c>
      <c r="J32" s="155" t="s">
        <v>47</v>
      </c>
      <c r="K32" s="155" t="s">
        <v>49</v>
      </c>
      <c r="L32" s="241" t="s">
        <v>69</v>
      </c>
      <c r="M32" s="22"/>
      <c r="N32" s="81" t="s">
        <v>15</v>
      </c>
      <c r="O32" s="82" t="s">
        <v>16</v>
      </c>
      <c r="P32" s="83" t="s">
        <v>17</v>
      </c>
      <c r="Q32" s="61"/>
      <c r="R32" s="81" t="s">
        <v>15</v>
      </c>
      <c r="S32" s="82" t="s">
        <v>16</v>
      </c>
      <c r="T32" s="83" t="s">
        <v>17</v>
      </c>
      <c r="U32" s="22"/>
      <c r="V32" s="84" t="s">
        <v>57</v>
      </c>
      <c r="W32" s="85" t="s">
        <v>56</v>
      </c>
      <c r="X32" s="82" t="s">
        <v>47</v>
      </c>
      <c r="Y32" s="86" t="s">
        <v>48</v>
      </c>
      <c r="Z32" s="86" t="s">
        <v>49</v>
      </c>
      <c r="AA32" s="61"/>
      <c r="AB32" s="81" t="s">
        <v>57</v>
      </c>
      <c r="AC32" s="85" t="s">
        <v>56</v>
      </c>
      <c r="AD32" s="82" t="s">
        <v>47</v>
      </c>
      <c r="AE32" s="86" t="s">
        <v>48</v>
      </c>
      <c r="AF32" s="83" t="s">
        <v>49</v>
      </c>
      <c r="AG32" s="22"/>
      <c r="AH32" s="78" t="s">
        <v>2</v>
      </c>
      <c r="AI32" s="163"/>
      <c r="AJ32" s="211"/>
    </row>
    <row r="33" spans="1:36" ht="27.75" thickTop="1" thickBot="1" x14ac:dyDescent="0.45">
      <c r="A33" s="236"/>
      <c r="B33" s="15"/>
      <c r="C33" s="15"/>
      <c r="D33" s="114" t="s">
        <v>31</v>
      </c>
      <c r="E33" s="89">
        <v>156805</v>
      </c>
      <c r="F33" s="90">
        <v>3</v>
      </c>
      <c r="G33" s="90">
        <v>3.9</v>
      </c>
      <c r="H33" s="90">
        <v>3.9</v>
      </c>
      <c r="I33" s="90">
        <v>3.4</v>
      </c>
      <c r="J33" s="90">
        <v>3.4</v>
      </c>
      <c r="K33" s="237">
        <v>3.4</v>
      </c>
      <c r="L33" s="291">
        <v>3.3</v>
      </c>
      <c r="M33" s="15"/>
      <c r="N33" s="92">
        <f xml:space="preserve"> ( O29 * F33 ) / L33</f>
        <v>420.90909090909093</v>
      </c>
      <c r="O33" s="93">
        <f xml:space="preserve"> N29 *N33</f>
        <v>1894.0909090909092</v>
      </c>
      <c r="P33" s="94">
        <f xml:space="preserve"> P29 *N33</f>
        <v>5892.727272727273</v>
      </c>
      <c r="Q33" s="62"/>
      <c r="R33" s="92">
        <f xml:space="preserve"> ( S29 * F33 ) / L33</f>
        <v>709.09090909090912</v>
      </c>
      <c r="S33" s="93">
        <f xml:space="preserve"> R29 *R33</f>
        <v>4609.090909090909</v>
      </c>
      <c r="T33" s="94">
        <f xml:space="preserve"> T29 *R33</f>
        <v>7800</v>
      </c>
      <c r="U33" s="22"/>
      <c r="V33" s="167">
        <f>(V27/G33) *V29</f>
        <v>53.57692307692308</v>
      </c>
      <c r="W33" s="96">
        <f>(W27/H33) *W29</f>
        <v>53.57692307692308</v>
      </c>
      <c r="X33" s="97">
        <f>X27/H33*X29</f>
        <v>46.03846153846154</v>
      </c>
      <c r="Y33" s="97">
        <f>Y27/I33*Y29</f>
        <v>56.82352941176471</v>
      </c>
      <c r="Z33" s="98">
        <f>Z27/J33*Z29</f>
        <v>72.882352941176464</v>
      </c>
      <c r="AA33" s="62"/>
      <c r="AB33" s="167">
        <f>AB27/G33*AB29</f>
        <v>89.115384615384627</v>
      </c>
      <c r="AC33" s="96">
        <f>AC27/H33*AC29</f>
        <v>89.115384615384627</v>
      </c>
      <c r="AD33" s="97">
        <f>AD27/H33*AD29</f>
        <v>69.730769230769226</v>
      </c>
      <c r="AE33" s="97">
        <f>AE27/I33*AE29</f>
        <v>39.529411764705884</v>
      </c>
      <c r="AF33" s="111">
        <f>AF27/J33*AF29</f>
        <v>93.264705882352956</v>
      </c>
      <c r="AG33" s="22"/>
      <c r="AH33" s="99" t="s">
        <v>31</v>
      </c>
      <c r="AI33" s="163"/>
      <c r="AJ33" s="211"/>
    </row>
    <row r="34" spans="1:36" ht="27.75" thickTop="1" thickBot="1" x14ac:dyDescent="0.45">
      <c r="A34" s="236"/>
      <c r="B34" s="15"/>
      <c r="C34" s="15"/>
      <c r="D34" s="143" t="s">
        <v>32</v>
      </c>
      <c r="E34" s="125">
        <v>77630</v>
      </c>
      <c r="F34" s="126">
        <v>3</v>
      </c>
      <c r="G34" s="126">
        <v>3.2850000000000001</v>
      </c>
      <c r="H34" s="126">
        <v>3.2850000000000001</v>
      </c>
      <c r="I34" s="126">
        <v>3.1259999999999999</v>
      </c>
      <c r="J34" s="126">
        <v>3.1259999999999999</v>
      </c>
      <c r="K34" s="238">
        <v>3.1259999999999999</v>
      </c>
      <c r="L34" s="291">
        <v>3.9</v>
      </c>
      <c r="M34" s="15"/>
      <c r="N34" s="121">
        <f xml:space="preserve"> ( O29 * F34) / L34</f>
        <v>356.15384615384619</v>
      </c>
      <c r="O34" s="122">
        <f xml:space="preserve"> N29 *N34</f>
        <v>1602.6923076923078</v>
      </c>
      <c r="P34" s="123">
        <f xml:space="preserve"> P29 *N34</f>
        <v>4986.1538461538466</v>
      </c>
      <c r="Q34" s="62"/>
      <c r="R34" s="128">
        <f xml:space="preserve"> ( S29 * F34 ) / L34</f>
        <v>600</v>
      </c>
      <c r="S34" s="122">
        <f xml:space="preserve"> R29 *R34</f>
        <v>3900</v>
      </c>
      <c r="T34" s="123">
        <f xml:space="preserve"> T29 *R34</f>
        <v>6600</v>
      </c>
      <c r="U34" s="22"/>
      <c r="V34" s="168">
        <f>V27/G34*V29</f>
        <v>63.607305936073061</v>
      </c>
      <c r="W34" s="118">
        <f>W27/H34*W29</f>
        <v>63.607305936073061</v>
      </c>
      <c r="X34" s="119">
        <f>X27/H34*X29</f>
        <v>54.657534246575345</v>
      </c>
      <c r="Y34" s="119">
        <f>Y27/I34*Y29</f>
        <v>61.8042226487524</v>
      </c>
      <c r="Z34" s="120">
        <f>Z27/J34*Z29</f>
        <v>79.270633397312864</v>
      </c>
      <c r="AA34" s="62"/>
      <c r="AB34" s="168">
        <f>AB27/G34*AB29</f>
        <v>105.79908675799086</v>
      </c>
      <c r="AC34" s="118">
        <f>AC27/H34*AC29</f>
        <v>105.79908675799086</v>
      </c>
      <c r="AD34" s="119">
        <f>AD27/H34*AD29</f>
        <v>82.785388127853878</v>
      </c>
      <c r="AE34" s="119">
        <f>AE27/I34*AE29</f>
        <v>42.994241842610364</v>
      </c>
      <c r="AF34" s="142">
        <f>AF27/J34*AF29</f>
        <v>101.43953934740884</v>
      </c>
      <c r="AG34" s="22"/>
      <c r="AH34" s="116" t="s">
        <v>32</v>
      </c>
      <c r="AI34" s="163"/>
      <c r="AJ34" s="211"/>
    </row>
    <row r="35" spans="1:36" ht="27.75" thickTop="1" thickBot="1" x14ac:dyDescent="0.45">
      <c r="A35" s="236"/>
      <c r="B35" s="15"/>
      <c r="C35" s="15"/>
      <c r="D35" s="115" t="s">
        <v>34</v>
      </c>
      <c r="E35" s="107">
        <v>175140</v>
      </c>
      <c r="F35" s="108">
        <v>3</v>
      </c>
      <c r="G35" s="108">
        <v>3.7469999999999999</v>
      </c>
      <c r="H35" s="108">
        <v>3.7469999999999999</v>
      </c>
      <c r="I35" s="108">
        <v>3.2839999999999998</v>
      </c>
      <c r="J35" s="108">
        <v>3.2839999999999998</v>
      </c>
      <c r="K35" s="239">
        <v>3.2839999999999998</v>
      </c>
      <c r="L35" s="291">
        <v>3.65</v>
      </c>
      <c r="M35" s="15"/>
      <c r="N35" s="92">
        <f xml:space="preserve"> ( O29 * F35 ) / L35</f>
        <v>380.54794520547944</v>
      </c>
      <c r="O35" s="93">
        <f xml:space="preserve"> N29 *N35</f>
        <v>1712.4657534246576</v>
      </c>
      <c r="P35" s="94">
        <f xml:space="preserve"> P29 *N35</f>
        <v>5327.6712328767117</v>
      </c>
      <c r="Q35" s="62"/>
      <c r="R35" s="105">
        <f xml:space="preserve"> ( S29 * F35 ) / L35</f>
        <v>641.09589041095887</v>
      </c>
      <c r="S35" s="93">
        <f xml:space="preserve"> R29 *R35</f>
        <v>4167.1232876712329</v>
      </c>
      <c r="T35" s="94">
        <f xml:space="preserve"> T29 *R35</f>
        <v>7052.0547945205471</v>
      </c>
      <c r="U35" s="22"/>
      <c r="V35" s="169">
        <f>V27/G35*V29</f>
        <v>55.764611689351483</v>
      </c>
      <c r="W35" s="102">
        <f>W27/H35*W29</f>
        <v>55.764611689351483</v>
      </c>
      <c r="X35" s="103">
        <f>X27/H35*X29</f>
        <v>47.918334667734193</v>
      </c>
      <c r="Y35" s="103">
        <f>Y27/I35*Y29</f>
        <v>58.830694275274062</v>
      </c>
      <c r="Z35" s="104">
        <f>Z27/J35*Z29</f>
        <v>75.45676004872108</v>
      </c>
      <c r="AA35" s="62"/>
      <c r="AB35" s="169">
        <f>AB27/G35*AB29</f>
        <v>92.754203362690163</v>
      </c>
      <c r="AC35" s="102">
        <f>AC27/H35*AC29</f>
        <v>92.754203362690163</v>
      </c>
      <c r="AD35" s="103">
        <f>AD27/H35*AD29</f>
        <v>72.578062449959972</v>
      </c>
      <c r="AE35" s="103">
        <f>AE27/I35*AE29</f>
        <v>40.925700365408041</v>
      </c>
      <c r="AF35" s="113">
        <f>AF27/J35*AF29</f>
        <v>96.559074299634588</v>
      </c>
      <c r="AG35" s="22"/>
      <c r="AH35" s="100" t="s">
        <v>34</v>
      </c>
      <c r="AI35" s="163"/>
      <c r="AJ35" s="211"/>
    </row>
    <row r="36" spans="1:36" ht="27.75" thickTop="1" thickBot="1" x14ac:dyDescent="0.45">
      <c r="A36" s="236"/>
      <c r="B36" s="15"/>
      <c r="C36" s="15"/>
      <c r="D36" s="143" t="s">
        <v>35</v>
      </c>
      <c r="E36" s="125">
        <v>113565</v>
      </c>
      <c r="F36" s="126">
        <v>3</v>
      </c>
      <c r="G36" s="126">
        <v>4.5999999999999996</v>
      </c>
      <c r="H36" s="126">
        <v>4.8</v>
      </c>
      <c r="I36" s="126">
        <v>4.0999999999999996</v>
      </c>
      <c r="J36" s="126">
        <v>4.0999999999999996</v>
      </c>
      <c r="K36" s="238">
        <v>4.0999999999999996</v>
      </c>
      <c r="L36" s="291">
        <v>4.6500000000000004</v>
      </c>
      <c r="M36" s="15"/>
      <c r="N36" s="121">
        <f xml:space="preserve"> ( O29 * F36) / L36</f>
        <v>298.70967741935482</v>
      </c>
      <c r="O36" s="122">
        <f xml:space="preserve"> N29 *N36</f>
        <v>1344.1935483870966</v>
      </c>
      <c r="P36" s="123">
        <f xml:space="preserve"> P29 *N36</f>
        <v>4181.9354838709678</v>
      </c>
      <c r="Q36" s="62"/>
      <c r="R36" s="121">
        <f xml:space="preserve"> ( S29 * F36 ) / L36</f>
        <v>503.22580645161287</v>
      </c>
      <c r="S36" s="122">
        <f xml:space="preserve"> R29 *R36</f>
        <v>3270.9677419354834</v>
      </c>
      <c r="T36" s="123">
        <f xml:space="preserve"> T29 *R36</f>
        <v>5535.4838709677415</v>
      </c>
      <c r="U36" s="22"/>
      <c r="V36" s="168">
        <f>V27/G36*V29</f>
        <v>45.423913043478272</v>
      </c>
      <c r="W36" s="118">
        <f>W27/H36*W29</f>
        <v>43.531250000000007</v>
      </c>
      <c r="X36" s="119">
        <f>X27/H36*X29</f>
        <v>37.40625</v>
      </c>
      <c r="Y36" s="119">
        <f>Y27/I36*Y29</f>
        <v>47.121951219512205</v>
      </c>
      <c r="Z36" s="120">
        <f>Z27/J36*Z29</f>
        <v>60.439024390243915</v>
      </c>
      <c r="AA36" s="62"/>
      <c r="AB36" s="168">
        <f>AB27/G36*AB29</f>
        <v>75.554347826086968</v>
      </c>
      <c r="AC36" s="118">
        <f>AC27/H36*AC29</f>
        <v>72.406250000000014</v>
      </c>
      <c r="AD36" s="119">
        <f>AD27/H36*AD29</f>
        <v>56.656250000000007</v>
      </c>
      <c r="AE36" s="119">
        <f>AE27/I36*AE29</f>
        <v>32.780487804878057</v>
      </c>
      <c r="AF36" s="142">
        <f>AF27/J36*AF29</f>
        <v>77.341463414634163</v>
      </c>
      <c r="AG36" s="22"/>
      <c r="AH36" s="116" t="s">
        <v>35</v>
      </c>
      <c r="AI36" s="163"/>
      <c r="AJ36" s="211"/>
    </row>
    <row r="37" spans="1:36" ht="27.75" thickTop="1" thickBot="1" x14ac:dyDescent="0.45">
      <c r="A37" s="236"/>
      <c r="B37" s="15"/>
      <c r="C37" s="15"/>
      <c r="D37" s="115" t="s">
        <v>36</v>
      </c>
      <c r="E37" s="107">
        <v>131970</v>
      </c>
      <c r="F37" s="108">
        <v>2</v>
      </c>
      <c r="G37" s="108">
        <v>4.3</v>
      </c>
      <c r="H37" s="108">
        <v>4.3</v>
      </c>
      <c r="I37" s="108">
        <v>3</v>
      </c>
      <c r="J37" s="108">
        <v>3</v>
      </c>
      <c r="K37" s="239">
        <v>3</v>
      </c>
      <c r="L37" s="291">
        <v>2.6</v>
      </c>
      <c r="M37" s="15"/>
      <c r="N37" s="92">
        <f xml:space="preserve"> ( O29 * F37 ) / L37</f>
        <v>356.15384615384613</v>
      </c>
      <c r="O37" s="93">
        <f xml:space="preserve"> N29 *N37</f>
        <v>1602.6923076923076</v>
      </c>
      <c r="P37" s="94">
        <f xml:space="preserve"> P29 *N37</f>
        <v>4986.1538461538457</v>
      </c>
      <c r="Q37" s="62"/>
      <c r="R37" s="105">
        <f xml:space="preserve"> ( S29 * F37 ) / L37</f>
        <v>600</v>
      </c>
      <c r="S37" s="93">
        <f xml:space="preserve"> R29 *R37</f>
        <v>3900</v>
      </c>
      <c r="T37" s="94">
        <f xml:space="preserve"> T29 *R37</f>
        <v>6600</v>
      </c>
      <c r="U37" s="22"/>
      <c r="V37" s="169">
        <f>V27/G37*V29</f>
        <v>48.593023255813954</v>
      </c>
      <c r="W37" s="102">
        <f>W27/H37*W29</f>
        <v>48.593023255813954</v>
      </c>
      <c r="X37" s="103">
        <f>X27/H37*X29</f>
        <v>41.755813953488378</v>
      </c>
      <c r="Y37" s="103">
        <f>Y27/I37*Y29</f>
        <v>64.400000000000006</v>
      </c>
      <c r="Z37" s="104">
        <f>Z27/J37*Z29</f>
        <v>82.600000000000009</v>
      </c>
      <c r="AA37" s="62"/>
      <c r="AB37" s="169">
        <f>AB27/G37*AB29</f>
        <v>80.825581395348848</v>
      </c>
      <c r="AC37" s="102">
        <f>AC27/H37*AC29</f>
        <v>80.825581395348848</v>
      </c>
      <c r="AD37" s="103">
        <f>AD27/H37*AD29</f>
        <v>63.244186046511636</v>
      </c>
      <c r="AE37" s="103">
        <f>AE27/I37*AE29</f>
        <v>44.8</v>
      </c>
      <c r="AF37" s="113">
        <f>AF27/J37*AF29</f>
        <v>105.7</v>
      </c>
      <c r="AG37" s="22"/>
      <c r="AH37" s="100" t="s">
        <v>36</v>
      </c>
      <c r="AI37" s="163"/>
      <c r="AJ37" s="211"/>
    </row>
    <row r="38" spans="1:36" ht="27.75" thickTop="1" thickBot="1" x14ac:dyDescent="0.45">
      <c r="A38" s="236"/>
      <c r="B38" s="15"/>
      <c r="C38" s="15"/>
      <c r="D38" s="143" t="s">
        <v>37</v>
      </c>
      <c r="E38" s="125">
        <v>160100</v>
      </c>
      <c r="F38" s="126">
        <v>2</v>
      </c>
      <c r="G38" s="126">
        <v>5.0999999999999996</v>
      </c>
      <c r="H38" s="126">
        <v>5.0999999999999996</v>
      </c>
      <c r="I38" s="126">
        <v>3.3</v>
      </c>
      <c r="J38" s="126">
        <v>3.3</v>
      </c>
      <c r="K38" s="238">
        <v>3.3</v>
      </c>
      <c r="L38" s="291">
        <v>2.7</v>
      </c>
      <c r="M38" s="15"/>
      <c r="N38" s="121">
        <f xml:space="preserve"> ( O29 * F38) / L38</f>
        <v>342.96296296296293</v>
      </c>
      <c r="O38" s="122">
        <f xml:space="preserve"> N29 *N38</f>
        <v>1543.3333333333333</v>
      </c>
      <c r="P38" s="123">
        <f xml:space="preserve"> P29 *N38</f>
        <v>4801.4814814814808</v>
      </c>
      <c r="Q38" s="62"/>
      <c r="R38" s="128">
        <f xml:space="preserve"> ( S29 * F38 ) / L38</f>
        <v>577.77777777777771</v>
      </c>
      <c r="S38" s="122">
        <f xml:space="preserve"> R29 *R38</f>
        <v>3755.5555555555552</v>
      </c>
      <c r="T38" s="123">
        <f xml:space="preserve"> T29 *R38</f>
        <v>6355.5555555555547</v>
      </c>
      <c r="U38" s="22"/>
      <c r="V38" s="168">
        <f>V27/G38*V29</f>
        <v>40.970588235294123</v>
      </c>
      <c r="W38" s="118">
        <f>W27/H38*W29</f>
        <v>40.970588235294123</v>
      </c>
      <c r="X38" s="119">
        <f>X27/H38*X29</f>
        <v>35.205882352941181</v>
      </c>
      <c r="Y38" s="119">
        <f>Y27/I38*Y29</f>
        <v>58.545454545454547</v>
      </c>
      <c r="Z38" s="120">
        <f>Z27/J38*Z29</f>
        <v>75.090909090909093</v>
      </c>
      <c r="AA38" s="62"/>
      <c r="AB38" s="168">
        <f>AB27/G38*AB29</f>
        <v>68.14705882352942</v>
      </c>
      <c r="AC38" s="118">
        <f>AC27/H38*AC29</f>
        <v>68.14705882352942</v>
      </c>
      <c r="AD38" s="119">
        <f>AD27/H38*AD29</f>
        <v>53.32352941176471</v>
      </c>
      <c r="AE38" s="119">
        <f>AE27/I38*AE29</f>
        <v>40.727272727272727</v>
      </c>
      <c r="AF38" s="142">
        <f>AF27/J38*AF29</f>
        <v>96.090909090909093</v>
      </c>
      <c r="AG38" s="22"/>
      <c r="AH38" s="116" t="s">
        <v>37</v>
      </c>
      <c r="AI38" s="163"/>
      <c r="AJ38" s="211"/>
    </row>
    <row r="39" spans="1:36" ht="27.75" thickTop="1" thickBot="1" x14ac:dyDescent="0.45">
      <c r="A39" s="236"/>
      <c r="B39" s="15"/>
      <c r="C39" s="15"/>
      <c r="D39" s="115" t="s">
        <v>38</v>
      </c>
      <c r="E39" s="107">
        <v>53080</v>
      </c>
      <c r="F39" s="108">
        <v>2</v>
      </c>
      <c r="G39" s="108">
        <v>3.6749999999999998</v>
      </c>
      <c r="H39" s="108">
        <v>3.6749999999999998</v>
      </c>
      <c r="I39" s="108">
        <v>3.605</v>
      </c>
      <c r="J39" s="108">
        <v>3.605</v>
      </c>
      <c r="K39" s="239">
        <v>3.605</v>
      </c>
      <c r="L39" s="291">
        <v>3.6</v>
      </c>
      <c r="M39" s="15"/>
      <c r="N39" s="92">
        <f xml:space="preserve"> ( O29 * F39 ) / L39</f>
        <v>257.22222222222223</v>
      </c>
      <c r="O39" s="93">
        <f xml:space="preserve"> N29 *N39</f>
        <v>1157.5</v>
      </c>
      <c r="P39" s="94">
        <f xml:space="preserve"> P29 *N39</f>
        <v>3601.1111111111113</v>
      </c>
      <c r="Q39" s="62"/>
      <c r="R39" s="92">
        <f xml:space="preserve"> ( S29 * F39 ) / L39</f>
        <v>433.33333333333331</v>
      </c>
      <c r="S39" s="93">
        <f xml:space="preserve"> R29 *R39</f>
        <v>2816.6666666666665</v>
      </c>
      <c r="T39" s="94">
        <f xml:space="preserve"> T29 *R39</f>
        <v>4766.6666666666661</v>
      </c>
      <c r="U39" s="22"/>
      <c r="V39" s="169">
        <f>V27/G39*V29</f>
        <v>56.857142857142861</v>
      </c>
      <c r="W39" s="102">
        <f>W27/H39*W29</f>
        <v>56.857142857142861</v>
      </c>
      <c r="X39" s="103">
        <f>X27/H39*X29</f>
        <v>48.857142857142861</v>
      </c>
      <c r="Y39" s="103">
        <f>Y27/I39*Y29</f>
        <v>53.592233009708735</v>
      </c>
      <c r="Z39" s="104">
        <f>Z27/J39*Z29</f>
        <v>68.737864077669911</v>
      </c>
      <c r="AA39" s="62"/>
      <c r="AB39" s="169">
        <f>AB27/G39*AB29</f>
        <v>94.571428571428569</v>
      </c>
      <c r="AC39" s="102">
        <f>AC27/H39*AC29</f>
        <v>94.571428571428569</v>
      </c>
      <c r="AD39" s="103">
        <f>AD27/H39*AD29</f>
        <v>74.000000000000014</v>
      </c>
      <c r="AE39" s="103">
        <f>AE27/I39*AE29</f>
        <v>37.28155339805825</v>
      </c>
      <c r="AF39" s="113">
        <f>AF27/J39*AF29</f>
        <v>87.961165048543691</v>
      </c>
      <c r="AG39" s="22"/>
      <c r="AH39" s="100" t="s">
        <v>38</v>
      </c>
      <c r="AI39" s="163"/>
      <c r="AJ39" s="211"/>
    </row>
    <row r="40" spans="1:36" ht="27.75" thickTop="1" thickBot="1" x14ac:dyDescent="0.45">
      <c r="A40" s="236"/>
      <c r="B40" s="15"/>
      <c r="C40" s="15"/>
      <c r="D40" s="143" t="s">
        <v>39</v>
      </c>
      <c r="E40" s="125">
        <v>139525</v>
      </c>
      <c r="F40" s="126">
        <v>4</v>
      </c>
      <c r="G40" s="126">
        <v>3.7</v>
      </c>
      <c r="H40" s="126">
        <v>2.7</v>
      </c>
      <c r="I40" s="126">
        <v>4</v>
      </c>
      <c r="J40" s="126">
        <v>4.5</v>
      </c>
      <c r="K40" s="238">
        <v>3.8</v>
      </c>
      <c r="L40" s="291">
        <v>3.55</v>
      </c>
      <c r="M40" s="15"/>
      <c r="N40" s="121">
        <f xml:space="preserve"> ( O29 * F40) / L40</f>
        <v>521.69014084507046</v>
      </c>
      <c r="O40" s="122">
        <f xml:space="preserve"> N29 *N40</f>
        <v>2347.605633802817</v>
      </c>
      <c r="P40" s="123">
        <f xml:space="preserve"> P29 *N40</f>
        <v>7303.6619718309867</v>
      </c>
      <c r="Q40" s="62"/>
      <c r="R40" s="121">
        <f xml:space="preserve"> ( S29 * F40 ) / L40</f>
        <v>878.87323943661977</v>
      </c>
      <c r="S40" s="122">
        <f xml:space="preserve"> R29 *R40</f>
        <v>5712.6760563380285</v>
      </c>
      <c r="T40" s="123">
        <f xml:space="preserve"> T29 *R40</f>
        <v>9667.6056338028175</v>
      </c>
      <c r="U40" s="22"/>
      <c r="V40" s="168">
        <f>V27/G40*V29</f>
        <v>56.472972972972975</v>
      </c>
      <c r="W40" s="118">
        <f>W27/H40*W29</f>
        <v>77.388888888888886</v>
      </c>
      <c r="X40" s="119">
        <f>X27/H40*X29</f>
        <v>66.5</v>
      </c>
      <c r="Y40" s="119">
        <f>Y27/I40*Y29</f>
        <v>48.300000000000004</v>
      </c>
      <c r="Z40" s="120">
        <f>Z27/J40*Z29</f>
        <v>55.06666666666667</v>
      </c>
      <c r="AA40" s="62"/>
      <c r="AB40" s="168">
        <f>AB27/G40*AB29</f>
        <v>93.932432432432435</v>
      </c>
      <c r="AC40" s="118">
        <f>AC27/H40*AC29</f>
        <v>128.72222222222223</v>
      </c>
      <c r="AD40" s="119">
        <f>AD27/H40*AD29</f>
        <v>100.72222222222223</v>
      </c>
      <c r="AE40" s="119">
        <f>AE27/I40*AE29</f>
        <v>33.6</v>
      </c>
      <c r="AF40" s="142">
        <f>AF27/J40*AF29</f>
        <v>70.466666666666669</v>
      </c>
      <c r="AG40" s="22"/>
      <c r="AH40" s="116" t="s">
        <v>39</v>
      </c>
      <c r="AI40" s="163"/>
      <c r="AJ40" s="211"/>
    </row>
    <row r="41" spans="1:36" ht="27.75" thickTop="1" thickBot="1" x14ac:dyDescent="0.45">
      <c r="A41" s="236"/>
      <c r="B41" s="15"/>
      <c r="C41" s="15"/>
      <c r="D41" s="115" t="s">
        <v>40</v>
      </c>
      <c r="E41" s="107">
        <v>166530</v>
      </c>
      <c r="F41" s="108">
        <v>4</v>
      </c>
      <c r="G41" s="108">
        <v>4.4000000000000004</v>
      </c>
      <c r="H41" s="108">
        <v>3</v>
      </c>
      <c r="I41" s="108">
        <v>4.3</v>
      </c>
      <c r="J41" s="108">
        <v>5</v>
      </c>
      <c r="K41" s="239">
        <v>4</v>
      </c>
      <c r="L41" s="291">
        <v>3.7</v>
      </c>
      <c r="M41" s="15"/>
      <c r="N41" s="105">
        <f xml:space="preserve"> ( O29 * F41) / L41</f>
        <v>500.54054054054052</v>
      </c>
      <c r="O41" s="93">
        <f xml:space="preserve"> N29 *N41</f>
        <v>2252.4324324324325</v>
      </c>
      <c r="P41" s="94">
        <f xml:space="preserve"> P29 *N41</f>
        <v>7007.5675675675675</v>
      </c>
      <c r="Q41" s="62"/>
      <c r="R41" s="105">
        <f xml:space="preserve"> ( S29 * F41 ) / L41</f>
        <v>843.24324324324323</v>
      </c>
      <c r="S41" s="93">
        <f xml:space="preserve"> R29 *R41</f>
        <v>5481.0810810810808</v>
      </c>
      <c r="T41" s="94">
        <f xml:space="preserve"> T29 *R41</f>
        <v>9275.6756756756749</v>
      </c>
      <c r="U41" s="22"/>
      <c r="V41" s="169">
        <f>V27/G41*V29</f>
        <v>47.488636363636367</v>
      </c>
      <c r="W41" s="102">
        <f>W27/H41*W29</f>
        <v>69.649999999999991</v>
      </c>
      <c r="X41" s="103">
        <f>X27/H41*X29</f>
        <v>59.85</v>
      </c>
      <c r="Y41" s="103">
        <f>Y27/I41*Y29</f>
        <v>44.930232558139544</v>
      </c>
      <c r="Z41" s="104">
        <f>Z27/J41*Z29</f>
        <v>49.56</v>
      </c>
      <c r="AA41" s="62"/>
      <c r="AB41" s="169">
        <f>AB27/G41*AB29</f>
        <v>78.98863636363636</v>
      </c>
      <c r="AC41" s="102">
        <f>AC27/H41*AC29</f>
        <v>115.85</v>
      </c>
      <c r="AD41" s="103">
        <f>AD27/H41*AD29</f>
        <v>90.65</v>
      </c>
      <c r="AE41" s="103">
        <f>AE27/I41*AE29</f>
        <v>31.255813953488374</v>
      </c>
      <c r="AF41" s="113">
        <f>AF27/J41*AF29</f>
        <v>63.42</v>
      </c>
      <c r="AG41" s="22"/>
      <c r="AH41" s="100" t="s">
        <v>40</v>
      </c>
      <c r="AI41" s="163"/>
      <c r="AJ41" s="211"/>
    </row>
    <row r="42" spans="1:36" ht="27.75" thickTop="1" thickBot="1" x14ac:dyDescent="0.45">
      <c r="A42" s="236"/>
      <c r="B42" s="15"/>
      <c r="C42" s="15"/>
      <c r="D42" s="143" t="s">
        <v>105</v>
      </c>
      <c r="E42" s="125">
        <v>82500</v>
      </c>
      <c r="F42" s="126">
        <v>2</v>
      </c>
      <c r="G42" s="126">
        <v>3.95</v>
      </c>
      <c r="H42" s="126">
        <v>3.95</v>
      </c>
      <c r="I42" s="126">
        <v>3.01</v>
      </c>
      <c r="J42" s="126">
        <v>3.01</v>
      </c>
      <c r="K42" s="238">
        <v>3.01</v>
      </c>
      <c r="L42" s="291">
        <v>3.35</v>
      </c>
      <c r="M42" s="15"/>
      <c r="N42" s="121">
        <f xml:space="preserve"> ( O29 * F42) / L42</f>
        <v>276.41791044776119</v>
      </c>
      <c r="O42" s="122">
        <f xml:space="preserve"> N29 *N42</f>
        <v>1243.8805970149253</v>
      </c>
      <c r="P42" s="123">
        <f xml:space="preserve"> P29 *N42</f>
        <v>3869.8507462686566</v>
      </c>
      <c r="Q42" s="62"/>
      <c r="R42" s="121">
        <f xml:space="preserve"> ( S29 * F42 ) / L42</f>
        <v>465.67164179104475</v>
      </c>
      <c r="S42" s="122">
        <f xml:space="preserve"> R29 *R42</f>
        <v>3026.8656716417909</v>
      </c>
      <c r="T42" s="123">
        <f xml:space="preserve"> T29 *R42</f>
        <v>5122.3880597014922</v>
      </c>
      <c r="U42" s="22"/>
      <c r="V42" s="168">
        <f>V27/G42*V29</f>
        <v>52.898734177215189</v>
      </c>
      <c r="W42" s="118">
        <f>W27/H42*W29</f>
        <v>52.898734177215189</v>
      </c>
      <c r="X42" s="119">
        <f>X27/H42*X29</f>
        <v>45.455696202531641</v>
      </c>
      <c r="Y42" s="119">
        <f>Y27/I42*Y29</f>
        <v>64.186046511627922</v>
      </c>
      <c r="Z42" s="120">
        <f>Z27/J42*Z29</f>
        <v>82.325581395348848</v>
      </c>
      <c r="AA42" s="62"/>
      <c r="AB42" s="168">
        <f>AB27/G42*AB29</f>
        <v>87.987341772151908</v>
      </c>
      <c r="AC42" s="118">
        <f>AC27/H42*AC29</f>
        <v>87.987341772151908</v>
      </c>
      <c r="AD42" s="119">
        <f>AD27/H42*AD29</f>
        <v>68.848101265822791</v>
      </c>
      <c r="AE42" s="119">
        <f>AE27/I42*AE29</f>
        <v>44.651162790697676</v>
      </c>
      <c r="AF42" s="142">
        <f>AF27/J42*AF29</f>
        <v>105.34883720930235</v>
      </c>
      <c r="AG42" s="22"/>
      <c r="AH42" s="116" t="s">
        <v>41</v>
      </c>
      <c r="AI42" s="163"/>
      <c r="AJ42" s="211"/>
    </row>
    <row r="43" spans="1:36" ht="27.75" thickTop="1" thickBot="1" x14ac:dyDescent="0.45">
      <c r="A43" s="236"/>
      <c r="B43" s="15"/>
      <c r="C43" s="15"/>
      <c r="D43" s="115" t="s">
        <v>42</v>
      </c>
      <c r="E43" s="107">
        <v>76755</v>
      </c>
      <c r="F43" s="108">
        <v>1</v>
      </c>
      <c r="G43" s="108">
        <v>3.9</v>
      </c>
      <c r="H43" s="108">
        <v>3.9</v>
      </c>
      <c r="I43" s="108">
        <v>2.9</v>
      </c>
      <c r="J43" s="108">
        <v>2.9</v>
      </c>
      <c r="K43" s="239">
        <v>2.9</v>
      </c>
      <c r="L43" s="291">
        <v>1</v>
      </c>
      <c r="M43" s="15"/>
      <c r="N43" s="105">
        <f xml:space="preserve"> ( O29 * F43) / L43</f>
        <v>463</v>
      </c>
      <c r="O43" s="93">
        <f xml:space="preserve"> N29 *N43</f>
        <v>2083.5</v>
      </c>
      <c r="P43" s="94">
        <f xml:space="preserve"> P29 *N43</f>
        <v>6482</v>
      </c>
      <c r="Q43" s="62"/>
      <c r="R43" s="105">
        <f xml:space="preserve"> ( S29 * F43 ) / L43</f>
        <v>780</v>
      </c>
      <c r="S43" s="93">
        <f xml:space="preserve"> R29 *R43</f>
        <v>5070</v>
      </c>
      <c r="T43" s="94">
        <f xml:space="preserve"> T29 *R43</f>
        <v>8580</v>
      </c>
      <c r="U43" s="22"/>
      <c r="V43" s="169">
        <f>V27/G43*V29</f>
        <v>53.57692307692308</v>
      </c>
      <c r="W43" s="102">
        <f>W27/H43*W29</f>
        <v>53.57692307692308</v>
      </c>
      <c r="X43" s="103">
        <f>X27/H43*X29</f>
        <v>46.03846153846154</v>
      </c>
      <c r="Y43" s="103">
        <f>Y27/I43*Y29</f>
        <v>66.620689655172413</v>
      </c>
      <c r="Z43" s="104">
        <f>Z27/J43*Z29</f>
        <v>85.448275862068968</v>
      </c>
      <c r="AA43" s="62"/>
      <c r="AB43" s="169">
        <f>AB27/G43*AB29</f>
        <v>89.115384615384627</v>
      </c>
      <c r="AC43" s="102">
        <f>AC27/H43*AC29</f>
        <v>89.115384615384627</v>
      </c>
      <c r="AD43" s="103">
        <f>AD27/H43*AD29</f>
        <v>69.730769230769226</v>
      </c>
      <c r="AE43" s="103">
        <f>AE27/I43*AE29</f>
        <v>46.344827586206904</v>
      </c>
      <c r="AF43" s="113">
        <f>AF27/J43*AF29</f>
        <v>109.3448275862069</v>
      </c>
      <c r="AG43" s="22"/>
      <c r="AH43" s="100" t="s">
        <v>42</v>
      </c>
      <c r="AI43" s="163"/>
      <c r="AJ43" s="211"/>
    </row>
    <row r="44" spans="1:36" ht="27.75" thickTop="1" thickBot="1" x14ac:dyDescent="0.45">
      <c r="A44" s="236"/>
      <c r="B44" s="15"/>
      <c r="C44" s="15"/>
      <c r="D44" s="143" t="s">
        <v>43</v>
      </c>
      <c r="E44" s="125">
        <v>92990</v>
      </c>
      <c r="F44" s="126">
        <v>1</v>
      </c>
      <c r="G44" s="126">
        <v>4.7</v>
      </c>
      <c r="H44" s="126">
        <v>4.7</v>
      </c>
      <c r="I44" s="126">
        <v>3.1</v>
      </c>
      <c r="J44" s="126">
        <v>3.1</v>
      </c>
      <c r="K44" s="238">
        <v>3.1</v>
      </c>
      <c r="L44" s="291">
        <v>1.05</v>
      </c>
      <c r="M44" s="15"/>
      <c r="N44" s="121">
        <f xml:space="preserve"> ( O29 * F44) / L44</f>
        <v>440.95238095238091</v>
      </c>
      <c r="O44" s="122">
        <f xml:space="preserve"> N29 *N44</f>
        <v>1984.285714285714</v>
      </c>
      <c r="P44" s="123">
        <f xml:space="preserve"> P29 *N44</f>
        <v>6173.333333333333</v>
      </c>
      <c r="Q44" s="62"/>
      <c r="R44" s="121">
        <f xml:space="preserve"> ( S29 * F44 ) / L44</f>
        <v>742.85714285714278</v>
      </c>
      <c r="S44" s="122">
        <f xml:space="preserve"> R29 *R44</f>
        <v>4828.5714285714284</v>
      </c>
      <c r="T44" s="123">
        <f xml:space="preserve"> T29 *R44</f>
        <v>8171.4285714285706</v>
      </c>
      <c r="U44" s="22"/>
      <c r="V44" s="168">
        <f>V27/G44*V29</f>
        <v>44.457446808510632</v>
      </c>
      <c r="W44" s="118">
        <f>W27/H44*W29</f>
        <v>44.457446808510632</v>
      </c>
      <c r="X44" s="119">
        <f>X27/H44*X29</f>
        <v>38.202127659574472</v>
      </c>
      <c r="Y44" s="119">
        <f>Y27/I44*Y29</f>
        <v>62.322580645161288</v>
      </c>
      <c r="Z44" s="120">
        <f>Z27/J44*Z29</f>
        <v>79.935483870967744</v>
      </c>
      <c r="AA44" s="62"/>
      <c r="AB44" s="168">
        <f>AB27/G44*AB29</f>
        <v>73.946808510638292</v>
      </c>
      <c r="AC44" s="118">
        <f>AC27/H44*AC29</f>
        <v>73.946808510638292</v>
      </c>
      <c r="AD44" s="119">
        <f>AD27/H44*AD29</f>
        <v>57.861702127659576</v>
      </c>
      <c r="AE44" s="119">
        <f>AE27/I44*AE29</f>
        <v>43.354838709677423</v>
      </c>
      <c r="AF44" s="142">
        <f>AF27/J44*AF29</f>
        <v>102.29032258064517</v>
      </c>
      <c r="AG44" s="22"/>
      <c r="AH44" s="116" t="s">
        <v>43</v>
      </c>
      <c r="AI44" s="163"/>
      <c r="AJ44" s="211"/>
    </row>
    <row r="45" spans="1:36" ht="27.75" thickTop="1" thickBot="1" x14ac:dyDescent="0.45">
      <c r="A45" s="236"/>
      <c r="B45" s="15"/>
      <c r="C45" s="15"/>
      <c r="D45" s="115" t="s">
        <v>44</v>
      </c>
      <c r="E45" s="107">
        <v>255275</v>
      </c>
      <c r="F45" s="108">
        <v>2</v>
      </c>
      <c r="G45" s="108">
        <v>4.2300000000000004</v>
      </c>
      <c r="H45" s="108">
        <v>4.2300000000000004</v>
      </c>
      <c r="I45" s="108">
        <v>3.91</v>
      </c>
      <c r="J45" s="108">
        <v>3.91</v>
      </c>
      <c r="K45" s="239">
        <v>3.91</v>
      </c>
      <c r="L45" s="291">
        <v>2.2000000000000002</v>
      </c>
      <c r="M45" s="15"/>
      <c r="N45" s="105">
        <f xml:space="preserve"> ( O29 * F45) / L45</f>
        <v>420.90909090909088</v>
      </c>
      <c r="O45" s="93">
        <f xml:space="preserve"> N29 *N45</f>
        <v>1894.090909090909</v>
      </c>
      <c r="P45" s="94">
        <f xml:space="preserve"> P29 *N45</f>
        <v>5892.7272727272721</v>
      </c>
      <c r="Q45" s="62"/>
      <c r="R45" s="105">
        <f xml:space="preserve"> ( S29 * F45 ) / L45</f>
        <v>709.09090909090901</v>
      </c>
      <c r="S45" s="93">
        <f xml:space="preserve"> R29 *R45</f>
        <v>4609.0909090909081</v>
      </c>
      <c r="T45" s="94">
        <f xml:space="preserve"> T29 *R45</f>
        <v>7799.9999999999991</v>
      </c>
      <c r="U45" s="22"/>
      <c r="V45" s="169">
        <f>V27/G45*V29</f>
        <v>49.39716312056737</v>
      </c>
      <c r="W45" s="102">
        <f>W27/H45*W29</f>
        <v>49.39716312056737</v>
      </c>
      <c r="X45" s="103">
        <f>X27/H45*X29</f>
        <v>42.446808510638292</v>
      </c>
      <c r="Y45" s="103">
        <f>Y27/I45*Y29</f>
        <v>49.411764705882348</v>
      </c>
      <c r="Z45" s="104">
        <f>Z27/J45*Z29</f>
        <v>63.375959079283888</v>
      </c>
      <c r="AA45" s="62"/>
      <c r="AB45" s="169">
        <f>AB27/G45*AB29</f>
        <v>82.163120567375884</v>
      </c>
      <c r="AC45" s="102">
        <f>AC27/H45*AC29</f>
        <v>82.163120567375884</v>
      </c>
      <c r="AD45" s="103">
        <f>AD27/H45*AD29</f>
        <v>64.290780141843967</v>
      </c>
      <c r="AE45" s="103">
        <f>AE27/I45*AE29</f>
        <v>34.373401534526856</v>
      </c>
      <c r="AF45" s="113">
        <f>AF27/J45*AF29</f>
        <v>81.099744245524292</v>
      </c>
      <c r="AG45" s="22"/>
      <c r="AH45" s="100" t="s">
        <v>44</v>
      </c>
      <c r="AI45" s="163"/>
      <c r="AJ45" s="211"/>
    </row>
    <row r="46" spans="1:36" ht="27.75" thickTop="1" thickBot="1" x14ac:dyDescent="0.45">
      <c r="A46" s="236"/>
      <c r="B46" s="15"/>
      <c r="C46" s="15"/>
      <c r="D46" s="143" t="s">
        <v>45</v>
      </c>
      <c r="E46" s="125">
        <v>123940</v>
      </c>
      <c r="F46" s="126">
        <v>2</v>
      </c>
      <c r="G46" s="126">
        <v>3.88</v>
      </c>
      <c r="H46" s="126">
        <v>3.88</v>
      </c>
      <c r="I46" s="126">
        <v>2.93</v>
      </c>
      <c r="J46" s="126">
        <v>2.93</v>
      </c>
      <c r="K46" s="238">
        <v>2.93</v>
      </c>
      <c r="L46" s="291">
        <v>2.1</v>
      </c>
      <c r="M46" s="15"/>
      <c r="N46" s="121">
        <f xml:space="preserve"> ( O29 * F46) / L46</f>
        <v>440.95238095238091</v>
      </c>
      <c r="O46" s="122">
        <f xml:space="preserve"> N29 *N46</f>
        <v>1984.285714285714</v>
      </c>
      <c r="P46" s="123">
        <f xml:space="preserve"> P29 *N46</f>
        <v>6173.333333333333</v>
      </c>
      <c r="Q46" s="62"/>
      <c r="R46" s="121">
        <f xml:space="preserve"> ( S29 * F46 ) / L46</f>
        <v>742.85714285714278</v>
      </c>
      <c r="S46" s="122">
        <f xml:space="preserve"> R29 *R46</f>
        <v>4828.5714285714284</v>
      </c>
      <c r="T46" s="123">
        <f xml:space="preserve"> T29 *R46</f>
        <v>8171.4285714285706</v>
      </c>
      <c r="U46" s="22"/>
      <c r="V46" s="168">
        <f>V27/G46*V29</f>
        <v>53.853092783505154</v>
      </c>
      <c r="W46" s="118">
        <f>W27/H46*W29</f>
        <v>53.853092783505154</v>
      </c>
      <c r="X46" s="119">
        <f>X27/H46*X29</f>
        <v>46.275773195876297</v>
      </c>
      <c r="Y46" s="119">
        <f>Y27/I46*Y29</f>
        <v>65.938566552901023</v>
      </c>
      <c r="Z46" s="120">
        <f>Z27/J46*Z29</f>
        <v>84.573378839590447</v>
      </c>
      <c r="AA46" s="62"/>
      <c r="AB46" s="168">
        <f>AB27/G46*AB29</f>
        <v>89.574742268041248</v>
      </c>
      <c r="AC46" s="118">
        <f>AC27/H46*AC29</f>
        <v>89.574742268041248</v>
      </c>
      <c r="AD46" s="119">
        <f>AD27/H46*AD29</f>
        <v>70.090206185567013</v>
      </c>
      <c r="AE46" s="119">
        <f>AE27/I46*AE29</f>
        <v>45.870307167235495</v>
      </c>
      <c r="AF46" s="142">
        <f>AF27/J46*AF29</f>
        <v>108.22525597269625</v>
      </c>
      <c r="AG46" s="22"/>
      <c r="AH46" s="116" t="s">
        <v>45</v>
      </c>
      <c r="AI46" s="163"/>
      <c r="AJ46" s="211"/>
    </row>
    <row r="47" spans="1:36" ht="27.75" thickTop="1" thickBot="1" x14ac:dyDescent="0.45">
      <c r="A47" s="236"/>
      <c r="B47" s="15"/>
      <c r="C47" s="15"/>
      <c r="D47" s="115" t="s">
        <v>46</v>
      </c>
      <c r="E47" s="107">
        <v>188150</v>
      </c>
      <c r="F47" s="108">
        <v>3</v>
      </c>
      <c r="G47" s="108">
        <v>4.7</v>
      </c>
      <c r="H47" s="108">
        <v>4.7</v>
      </c>
      <c r="I47" s="108">
        <v>3.8</v>
      </c>
      <c r="J47" s="108">
        <v>3.8</v>
      </c>
      <c r="K47" s="239">
        <v>3.8</v>
      </c>
      <c r="L47" s="291">
        <v>3.5</v>
      </c>
      <c r="M47" s="15"/>
      <c r="N47" s="105">
        <f xml:space="preserve"> ( O29 * F47) / L47</f>
        <v>396.85714285714283</v>
      </c>
      <c r="O47" s="93">
        <f xml:space="preserve"> N29 *N47</f>
        <v>1785.8571428571427</v>
      </c>
      <c r="P47" s="94">
        <f xml:space="preserve"> P29 *N47</f>
        <v>5556</v>
      </c>
      <c r="Q47" s="62"/>
      <c r="R47" s="105">
        <f xml:space="preserve"> ( S29 * F47 ) / L47</f>
        <v>668.57142857142856</v>
      </c>
      <c r="S47" s="93">
        <f xml:space="preserve"> R29 *R47</f>
        <v>4345.7142857142853</v>
      </c>
      <c r="T47" s="94">
        <f xml:space="preserve"> T29 *R47</f>
        <v>7354.2857142857138</v>
      </c>
      <c r="U47" s="22"/>
      <c r="V47" s="169">
        <f>V27/G47*V29</f>
        <v>44.457446808510632</v>
      </c>
      <c r="W47" s="102">
        <f>W27/H47*W29</f>
        <v>44.457446808510632</v>
      </c>
      <c r="X47" s="103">
        <f>X27/H47*X29</f>
        <v>38.202127659574472</v>
      </c>
      <c r="Y47" s="103">
        <f>Y27/I47*Y29</f>
        <v>50.842105263157904</v>
      </c>
      <c r="Z47" s="104">
        <f>Z27/J47*Z29</f>
        <v>65.21052631578948</v>
      </c>
      <c r="AA47" s="62"/>
      <c r="AB47" s="169">
        <f>AB27/G47*AB29</f>
        <v>73.946808510638292</v>
      </c>
      <c r="AC47" s="102">
        <f>AC27/H47*AC29</f>
        <v>73.946808510638292</v>
      </c>
      <c r="AD47" s="103">
        <f>AD27/H47*AD29</f>
        <v>57.861702127659576</v>
      </c>
      <c r="AE47" s="103">
        <f>AE27/I47*AE29</f>
        <v>35.368421052631575</v>
      </c>
      <c r="AF47" s="113">
        <f>AF27/J47*AF29</f>
        <v>83.44736842105263</v>
      </c>
      <c r="AG47" s="22"/>
      <c r="AH47" s="100" t="s">
        <v>46</v>
      </c>
      <c r="AI47" s="163"/>
      <c r="AJ47" s="211"/>
    </row>
    <row r="48" spans="1:36" ht="27.75" thickTop="1" thickBot="1" x14ac:dyDescent="0.45">
      <c r="A48" s="236"/>
      <c r="B48" s="15"/>
      <c r="C48" s="15"/>
      <c r="D48" s="148" t="s">
        <v>33</v>
      </c>
      <c r="E48" s="138">
        <v>39840</v>
      </c>
      <c r="F48" s="139">
        <v>4</v>
      </c>
      <c r="G48" s="139">
        <v>4</v>
      </c>
      <c r="H48" s="139">
        <v>4.2</v>
      </c>
      <c r="I48" s="139">
        <v>5.5</v>
      </c>
      <c r="J48" s="139">
        <v>5.5</v>
      </c>
      <c r="K48" s="240">
        <v>5.5</v>
      </c>
      <c r="L48" s="292">
        <v>6.8</v>
      </c>
      <c r="M48" s="15"/>
      <c r="N48" s="134">
        <f xml:space="preserve"> ( O29 * F48) / L48</f>
        <v>272.35294117647061</v>
      </c>
      <c r="O48" s="135">
        <f xml:space="preserve"> N29 *N48</f>
        <v>1225.5882352941178</v>
      </c>
      <c r="P48" s="136">
        <f xml:space="preserve"> P29 *N48</f>
        <v>3812.9411764705883</v>
      </c>
      <c r="Q48" s="62"/>
      <c r="R48" s="134">
        <f xml:space="preserve"> ( S29 * F48 ) / L48</f>
        <v>458.8235294117647</v>
      </c>
      <c r="S48" s="135">
        <f xml:space="preserve"> R29 *R48</f>
        <v>2982.3529411764707</v>
      </c>
      <c r="T48" s="136">
        <f xml:space="preserve"> T29 *R48</f>
        <v>5047.0588235294117</v>
      </c>
      <c r="U48" s="22"/>
      <c r="V48" s="170">
        <f>V27/G48*V29</f>
        <v>52.237500000000004</v>
      </c>
      <c r="W48" s="146">
        <f>W27/H48*W29</f>
        <v>49.75</v>
      </c>
      <c r="X48" s="146">
        <f>X27/H48*X29</f>
        <v>42.75</v>
      </c>
      <c r="Y48" s="146">
        <f>Y27/I48*Y29</f>
        <v>35.127272727272725</v>
      </c>
      <c r="Z48" s="147">
        <f>Z27/J48*Z29</f>
        <v>45.054545454545455</v>
      </c>
      <c r="AA48" s="62"/>
      <c r="AB48" s="170">
        <f>AB27/G48*AB29</f>
        <v>86.887500000000003</v>
      </c>
      <c r="AC48" s="145">
        <f>AC27/H48*AC29</f>
        <v>82.75</v>
      </c>
      <c r="AD48" s="146">
        <f>AD27/H48*AD29</f>
        <v>64.75</v>
      </c>
      <c r="AE48" s="146">
        <f>AE27/I48*AE29</f>
        <v>24.436363636363637</v>
      </c>
      <c r="AF48" s="147">
        <f>AF27/J48*AF29</f>
        <v>57.654545454545456</v>
      </c>
      <c r="AG48" s="22"/>
      <c r="AH48" s="129" t="s">
        <v>33</v>
      </c>
      <c r="AI48" s="163"/>
      <c r="AJ48" s="211"/>
    </row>
    <row r="49" spans="1:36" ht="16.5" thickTop="1" thickBot="1" x14ac:dyDescent="0.3">
      <c r="A49" s="236"/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76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76"/>
      <c r="AI49" s="165"/>
      <c r="AJ49" s="211"/>
    </row>
    <row r="50" spans="1:36" ht="15.75" thickBot="1" x14ac:dyDescent="0.3">
      <c r="A50" s="212"/>
      <c r="B50" s="213"/>
      <c r="C50" s="213"/>
      <c r="D50" s="213"/>
      <c r="E50" s="213"/>
      <c r="F50" s="213"/>
      <c r="G50" s="213"/>
      <c r="H50" s="213"/>
      <c r="I50" s="213"/>
      <c r="J50" s="213"/>
      <c r="K50" s="213"/>
      <c r="L50" s="213"/>
      <c r="M50" s="213"/>
      <c r="N50" s="213"/>
      <c r="O50" s="213"/>
      <c r="P50" s="213"/>
      <c r="Q50" s="213"/>
      <c r="R50" s="213"/>
      <c r="S50" s="213"/>
      <c r="T50" s="213"/>
      <c r="U50" s="213"/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213"/>
      <c r="AG50" s="213"/>
      <c r="AH50" s="213"/>
      <c r="AI50" s="213"/>
      <c r="AJ50" s="214"/>
    </row>
    <row r="51" spans="1:36" ht="15.75" thickBot="1" x14ac:dyDescent="0.3">
      <c r="R51" s="222"/>
      <c r="S51" s="223"/>
      <c r="T51" s="223"/>
      <c r="U51" s="73"/>
      <c r="V51" s="73"/>
      <c r="W51" s="73"/>
    </row>
    <row r="52" spans="1:36" ht="34.5" customHeight="1" thickTop="1" x14ac:dyDescent="0.25">
      <c r="B52" s="445" t="s">
        <v>73</v>
      </c>
      <c r="C52" s="446"/>
      <c r="D52" s="447"/>
      <c r="Q52" s="224"/>
      <c r="R52" s="379" t="s">
        <v>2</v>
      </c>
      <c r="S52" s="379"/>
      <c r="T52" s="379"/>
      <c r="U52" s="220"/>
      <c r="V52" s="386" t="s">
        <v>68</v>
      </c>
      <c r="W52" s="386"/>
      <c r="X52" s="386"/>
      <c r="Y52" s="386"/>
      <c r="Z52" s="387"/>
    </row>
    <row r="53" spans="1:36" ht="45.75" customHeight="1" thickBot="1" x14ac:dyDescent="0.3">
      <c r="B53" s="448"/>
      <c r="C53" s="449"/>
      <c r="D53" s="450"/>
      <c r="Q53" s="224"/>
      <c r="R53" s="379"/>
      <c r="S53" s="379"/>
      <c r="T53" s="379"/>
      <c r="U53" s="221"/>
      <c r="V53" s="388"/>
      <c r="W53" s="388"/>
      <c r="X53" s="388"/>
      <c r="Y53" s="388"/>
      <c r="Z53" s="389"/>
    </row>
    <row r="54" spans="1:36" ht="45.75" customHeight="1" thickTop="1" thickBot="1" x14ac:dyDescent="0.3">
      <c r="B54" s="451" t="s">
        <v>78</v>
      </c>
      <c r="C54" s="424"/>
      <c r="D54" s="452"/>
      <c r="O54" s="72"/>
      <c r="P54" s="72"/>
      <c r="Q54" s="72"/>
      <c r="R54" s="219"/>
      <c r="S54" s="218" t="s">
        <v>69</v>
      </c>
      <c r="T54" s="380" t="s">
        <v>2</v>
      </c>
      <c r="U54" s="381"/>
      <c r="V54" s="215" t="s">
        <v>57</v>
      </c>
      <c r="W54" s="215" t="s">
        <v>56</v>
      </c>
      <c r="X54" s="215" t="s">
        <v>47</v>
      </c>
      <c r="Y54" s="215" t="s">
        <v>48</v>
      </c>
      <c r="Z54" s="216" t="s">
        <v>49</v>
      </c>
    </row>
    <row r="55" spans="1:36" ht="45.75" customHeight="1" thickTop="1" thickBot="1" x14ac:dyDescent="0.55000000000000004">
      <c r="B55" s="453" t="s">
        <v>79</v>
      </c>
      <c r="C55" s="454"/>
      <c r="D55" s="455"/>
      <c r="O55" s="72"/>
      <c r="P55" s="72"/>
      <c r="Q55" s="72"/>
      <c r="R55" s="72"/>
      <c r="S55" s="235">
        <v>3.3</v>
      </c>
      <c r="T55" s="375" t="s">
        <v>31</v>
      </c>
      <c r="U55" s="376"/>
      <c r="V55" s="233">
        <f>G33/V29</f>
        <v>3.714285714285714</v>
      </c>
      <c r="W55" s="233">
        <f>H33/W29</f>
        <v>3.714285714285714</v>
      </c>
      <c r="X55" s="233">
        <f>I33/X29</f>
        <v>3.2380952380952377</v>
      </c>
      <c r="Y55" s="233">
        <f>J33/Y29</f>
        <v>3.2380952380952377</v>
      </c>
      <c r="Z55" s="234">
        <f>K33/Z29</f>
        <v>3.2380952380952377</v>
      </c>
    </row>
    <row r="56" spans="1:36" ht="45.75" customHeight="1" thickTop="1" thickBot="1" x14ac:dyDescent="0.55000000000000004">
      <c r="B56" s="456" t="s">
        <v>80</v>
      </c>
      <c r="C56" s="457"/>
      <c r="D56" s="458"/>
      <c r="O56" s="72"/>
      <c r="P56" s="72"/>
      <c r="Q56" s="72"/>
      <c r="R56" s="72"/>
      <c r="S56" s="229">
        <v>3.9</v>
      </c>
      <c r="T56" s="377" t="s">
        <v>32</v>
      </c>
      <c r="U56" s="378"/>
      <c r="V56" s="227">
        <f>G34/V29</f>
        <v>3.1285714285714286</v>
      </c>
      <c r="W56" s="227">
        <f>H34/W29</f>
        <v>3.1285714285714286</v>
      </c>
      <c r="X56" s="227">
        <f>I34/X29</f>
        <v>2.9771428571428569</v>
      </c>
      <c r="Y56" s="227">
        <f>J34/Y29</f>
        <v>2.9771428571428569</v>
      </c>
      <c r="Z56" s="228">
        <f>K34/Z29</f>
        <v>2.9771428571428569</v>
      </c>
    </row>
    <row r="57" spans="1:36" ht="45.75" customHeight="1" thickTop="1" thickBot="1" x14ac:dyDescent="0.55000000000000004">
      <c r="B57" s="459" t="s">
        <v>75</v>
      </c>
      <c r="C57" s="460"/>
      <c r="D57" s="461"/>
      <c r="O57" s="72"/>
      <c r="P57" s="72"/>
      <c r="Q57" s="72"/>
      <c r="R57" s="72"/>
      <c r="S57" s="229">
        <v>3.65</v>
      </c>
      <c r="T57" s="375" t="s">
        <v>34</v>
      </c>
      <c r="U57" s="376"/>
      <c r="V57" s="227">
        <f>G35/V29</f>
        <v>3.5685714285714285</v>
      </c>
      <c r="W57" s="227">
        <f>H35/W29</f>
        <v>3.5685714285714285</v>
      </c>
      <c r="X57" s="227">
        <f>I35/X29</f>
        <v>3.1276190476190475</v>
      </c>
      <c r="Y57" s="227">
        <f>J35/Y29</f>
        <v>3.1276190476190475</v>
      </c>
      <c r="Z57" s="228">
        <f>K35/Z29</f>
        <v>3.1276190476190475</v>
      </c>
      <c r="AB57" s="393" t="s">
        <v>72</v>
      </c>
      <c r="AC57" s="394"/>
      <c r="AD57" s="394"/>
      <c r="AE57" s="394"/>
      <c r="AF57" s="394"/>
      <c r="AG57" s="394"/>
      <c r="AH57" s="395"/>
    </row>
    <row r="58" spans="1:36" ht="45.75" customHeight="1" thickTop="1" thickBot="1" x14ac:dyDescent="0.55000000000000004">
      <c r="B58" s="436" t="s">
        <v>76</v>
      </c>
      <c r="C58" s="437"/>
      <c r="D58" s="438"/>
      <c r="O58" s="72"/>
      <c r="P58" s="72"/>
      <c r="Q58" s="72"/>
      <c r="R58" s="72"/>
      <c r="S58" s="229">
        <v>4.6500000000000004</v>
      </c>
      <c r="T58" s="377" t="s">
        <v>35</v>
      </c>
      <c r="U58" s="378"/>
      <c r="V58" s="227">
        <f>G36/V29</f>
        <v>4.3809523809523805</v>
      </c>
      <c r="W58" s="227">
        <f>H36/W29</f>
        <v>4.5714285714285712</v>
      </c>
      <c r="X58" s="227">
        <f>I36/X29</f>
        <v>3.9047619047619042</v>
      </c>
      <c r="Y58" s="227">
        <f>J36/Y29</f>
        <v>3.9047619047619042</v>
      </c>
      <c r="Z58" s="228">
        <f>K36/Z29</f>
        <v>3.9047619047619042</v>
      </c>
      <c r="AB58" s="396"/>
      <c r="AC58" s="397"/>
      <c r="AD58" s="397"/>
      <c r="AE58" s="397"/>
      <c r="AF58" s="397"/>
      <c r="AG58" s="397"/>
      <c r="AH58" s="398"/>
    </row>
    <row r="59" spans="1:36" ht="45.75" customHeight="1" thickTop="1" thickBot="1" x14ac:dyDescent="0.55000000000000004">
      <c r="B59" s="439" t="s">
        <v>74</v>
      </c>
      <c r="C59" s="440"/>
      <c r="D59" s="441"/>
      <c r="O59" s="72"/>
      <c r="P59" s="72"/>
      <c r="Q59" s="72"/>
      <c r="R59" s="72"/>
      <c r="S59" s="229">
        <v>2.6</v>
      </c>
      <c r="T59" s="375" t="s">
        <v>36</v>
      </c>
      <c r="U59" s="376"/>
      <c r="V59" s="227">
        <f>G37/V29</f>
        <v>4.0952380952380949</v>
      </c>
      <c r="W59" s="227">
        <f>H37/W29</f>
        <v>4.0952380952380949</v>
      </c>
      <c r="X59" s="227">
        <f>I37/X29</f>
        <v>2.8571428571428572</v>
      </c>
      <c r="Y59" s="227">
        <f>J37/Y29</f>
        <v>2.8571428571428572</v>
      </c>
      <c r="Z59" s="228">
        <f>K37/Z29</f>
        <v>2.8571428571428572</v>
      </c>
      <c r="AB59" s="396"/>
      <c r="AC59" s="397"/>
      <c r="AD59" s="397"/>
      <c r="AE59" s="397"/>
      <c r="AF59" s="397"/>
      <c r="AG59" s="397"/>
      <c r="AH59" s="398"/>
    </row>
    <row r="60" spans="1:36" ht="45.75" customHeight="1" thickTop="1" thickBot="1" x14ac:dyDescent="0.55000000000000004">
      <c r="B60" s="442" t="s">
        <v>77</v>
      </c>
      <c r="C60" s="443"/>
      <c r="D60" s="444"/>
      <c r="S60" s="229">
        <v>2.7</v>
      </c>
      <c r="T60" s="377" t="s">
        <v>37</v>
      </c>
      <c r="U60" s="378"/>
      <c r="V60" s="227">
        <f>G38/V29</f>
        <v>4.8571428571428568</v>
      </c>
      <c r="W60" s="227">
        <f>H38/W29</f>
        <v>4.8571428571428568</v>
      </c>
      <c r="X60" s="227">
        <f>I38/X29</f>
        <v>3.1428571428571423</v>
      </c>
      <c r="Y60" s="227">
        <f>J38/Y29</f>
        <v>3.1428571428571423</v>
      </c>
      <c r="Z60" s="228">
        <f>K38/Z29</f>
        <v>3.1428571428571423</v>
      </c>
      <c r="AB60" s="399"/>
      <c r="AC60" s="400"/>
      <c r="AD60" s="400"/>
      <c r="AE60" s="400"/>
      <c r="AF60" s="400"/>
      <c r="AG60" s="400"/>
      <c r="AH60" s="401"/>
    </row>
    <row r="61" spans="1:36" ht="45.75" customHeight="1" thickTop="1" thickBot="1" x14ac:dyDescent="0.55000000000000004">
      <c r="S61" s="229">
        <v>3.6</v>
      </c>
      <c r="T61" s="375" t="s">
        <v>38</v>
      </c>
      <c r="U61" s="376"/>
      <c r="V61" s="227">
        <f>G39/V29</f>
        <v>3.4999999999999996</v>
      </c>
      <c r="W61" s="227">
        <f>H39/W29</f>
        <v>3.4999999999999996</v>
      </c>
      <c r="X61" s="227">
        <f>I39/X29</f>
        <v>3.4333333333333331</v>
      </c>
      <c r="Y61" s="227">
        <f>J39/Y29</f>
        <v>3.4333333333333331</v>
      </c>
      <c r="Z61" s="228">
        <f>K39/Z29</f>
        <v>3.4333333333333331</v>
      </c>
    </row>
    <row r="62" spans="1:36" ht="33" thickTop="1" thickBot="1" x14ac:dyDescent="0.55000000000000004">
      <c r="S62" s="229">
        <v>3.55</v>
      </c>
      <c r="T62" s="377" t="s">
        <v>39</v>
      </c>
      <c r="U62" s="378"/>
      <c r="V62" s="227">
        <f>G40/V29</f>
        <v>3.5238095238095237</v>
      </c>
      <c r="W62" s="227">
        <f>H40/W29</f>
        <v>2.5714285714285716</v>
      </c>
      <c r="X62" s="227">
        <f>I40/X29</f>
        <v>3.8095238095238093</v>
      </c>
      <c r="Y62" s="227">
        <f>J40/Y29</f>
        <v>4.2857142857142856</v>
      </c>
      <c r="Z62" s="228">
        <f>K40/Z29</f>
        <v>3.6190476190476186</v>
      </c>
    </row>
    <row r="63" spans="1:36" ht="33" thickTop="1" thickBot="1" x14ac:dyDescent="0.55000000000000004">
      <c r="S63" s="229">
        <v>3.7</v>
      </c>
      <c r="T63" s="375" t="s">
        <v>40</v>
      </c>
      <c r="U63" s="376"/>
      <c r="V63" s="227">
        <f>G41/V29</f>
        <v>4.1904761904761907</v>
      </c>
      <c r="W63" s="227">
        <f>H41/W29</f>
        <v>2.8571428571428572</v>
      </c>
      <c r="X63" s="227">
        <f>I41/X29</f>
        <v>4.0952380952380949</v>
      </c>
      <c r="Y63" s="227">
        <f>J41/Y29</f>
        <v>4.7619047619047619</v>
      </c>
      <c r="Z63" s="228">
        <f>K41/Z29</f>
        <v>3.8095238095238093</v>
      </c>
    </row>
    <row r="64" spans="1:36" ht="33" thickTop="1" thickBot="1" x14ac:dyDescent="0.55000000000000004">
      <c r="S64" s="229">
        <v>3.35</v>
      </c>
      <c r="T64" s="382" t="s">
        <v>105</v>
      </c>
      <c r="U64" s="383"/>
      <c r="V64" s="227">
        <f>G42/V29</f>
        <v>3.7619047619047619</v>
      </c>
      <c r="W64" s="227">
        <f>H42/W29</f>
        <v>3.7619047619047619</v>
      </c>
      <c r="X64" s="227">
        <f>I42/X29</f>
        <v>2.8666666666666663</v>
      </c>
      <c r="Y64" s="227">
        <f>J42/Y29</f>
        <v>2.8666666666666663</v>
      </c>
      <c r="Z64" s="228">
        <f>K42/Z29</f>
        <v>2.8666666666666663</v>
      </c>
    </row>
    <row r="65" spans="19:26" ht="33" thickTop="1" thickBot="1" x14ac:dyDescent="0.55000000000000004">
      <c r="S65" s="229">
        <v>1</v>
      </c>
      <c r="T65" s="384" t="s">
        <v>42</v>
      </c>
      <c r="U65" s="385"/>
      <c r="V65" s="227">
        <f>G43/V29</f>
        <v>3.714285714285714</v>
      </c>
      <c r="W65" s="227">
        <f>H43/W29</f>
        <v>3.714285714285714</v>
      </c>
      <c r="X65" s="227">
        <f>I43/X29</f>
        <v>2.7619047619047619</v>
      </c>
      <c r="Y65" s="227">
        <f>J43/Y29</f>
        <v>2.7619047619047619</v>
      </c>
      <c r="Z65" s="228">
        <f>K43/Z29</f>
        <v>2.7619047619047619</v>
      </c>
    </row>
    <row r="66" spans="19:26" ht="33" thickTop="1" thickBot="1" x14ac:dyDescent="0.55000000000000004">
      <c r="S66" s="229">
        <v>1.05</v>
      </c>
      <c r="T66" s="377" t="s">
        <v>43</v>
      </c>
      <c r="U66" s="378"/>
      <c r="V66" s="227">
        <f>G44/V29</f>
        <v>4.4761904761904763</v>
      </c>
      <c r="W66" s="227">
        <f>H44/W29</f>
        <v>4.4761904761904763</v>
      </c>
      <c r="X66" s="227">
        <f>I44/X29</f>
        <v>2.9523809523809526</v>
      </c>
      <c r="Y66" s="227">
        <f>J44/Y29</f>
        <v>2.9523809523809526</v>
      </c>
      <c r="Z66" s="228">
        <f>K44/Z29</f>
        <v>2.9523809523809526</v>
      </c>
    </row>
    <row r="67" spans="19:26" ht="33" thickTop="1" thickBot="1" x14ac:dyDescent="0.55000000000000004">
      <c r="S67" s="229">
        <v>2.2000000000000002</v>
      </c>
      <c r="T67" s="375" t="s">
        <v>44</v>
      </c>
      <c r="U67" s="376"/>
      <c r="V67" s="227">
        <f>G45/V29</f>
        <v>4.0285714285714285</v>
      </c>
      <c r="W67" s="227">
        <f>H45/W29</f>
        <v>4.0285714285714285</v>
      </c>
      <c r="X67" s="227">
        <f>I45/X29</f>
        <v>3.7238095238095239</v>
      </c>
      <c r="Y67" s="227">
        <f>J45/Y29</f>
        <v>3.7238095238095239</v>
      </c>
      <c r="Z67" s="228">
        <f>K45/Z29</f>
        <v>3.7238095238095239</v>
      </c>
    </row>
    <row r="68" spans="19:26" ht="33" thickTop="1" thickBot="1" x14ac:dyDescent="0.55000000000000004">
      <c r="S68" s="229">
        <v>2.1</v>
      </c>
      <c r="T68" s="382" t="s">
        <v>45</v>
      </c>
      <c r="U68" s="383"/>
      <c r="V68" s="227">
        <f>G46/V29</f>
        <v>3.695238095238095</v>
      </c>
      <c r="W68" s="227">
        <f>H46/W29</f>
        <v>3.695238095238095</v>
      </c>
      <c r="X68" s="227">
        <f>I46/X29</f>
        <v>2.7904761904761903</v>
      </c>
      <c r="Y68" s="227">
        <f>J46/Y29</f>
        <v>2.7904761904761903</v>
      </c>
      <c r="Z68" s="228">
        <f>K46/Z29</f>
        <v>2.7904761904761903</v>
      </c>
    </row>
    <row r="69" spans="19:26" ht="33" thickTop="1" thickBot="1" x14ac:dyDescent="0.55000000000000004">
      <c r="S69" s="229">
        <v>3.5</v>
      </c>
      <c r="T69" s="375" t="s">
        <v>46</v>
      </c>
      <c r="U69" s="376"/>
      <c r="V69" s="227">
        <f>G47/V29</f>
        <v>4.4761904761904763</v>
      </c>
      <c r="W69" s="227">
        <f>H47/W29</f>
        <v>4.4761904761904763</v>
      </c>
      <c r="X69" s="227">
        <f>I47/X29</f>
        <v>3.6190476190476186</v>
      </c>
      <c r="Y69" s="227">
        <f>J47/Y29</f>
        <v>3.6190476190476186</v>
      </c>
      <c r="Z69" s="228">
        <f>K47/Z29</f>
        <v>3.6190476190476186</v>
      </c>
    </row>
    <row r="70" spans="19:26" ht="33" thickTop="1" thickBot="1" x14ac:dyDescent="0.55000000000000004">
      <c r="S70" s="230">
        <v>6.8</v>
      </c>
      <c r="T70" s="377" t="s">
        <v>33</v>
      </c>
      <c r="U70" s="378"/>
      <c r="V70" s="231">
        <f>G48/V29</f>
        <v>3.8095238095238093</v>
      </c>
      <c r="W70" s="231">
        <f>H48/W29</f>
        <v>4</v>
      </c>
      <c r="X70" s="231">
        <f>I48/X29</f>
        <v>5.2380952380952381</v>
      </c>
      <c r="Y70" s="231">
        <f>J48/Y29</f>
        <v>5.2380952380952381</v>
      </c>
      <c r="Z70" s="232">
        <f>K48/Z29</f>
        <v>5.2380952380952381</v>
      </c>
    </row>
    <row r="71" spans="19:26" ht="15.75" thickTop="1" x14ac:dyDescent="0.25"/>
  </sheetData>
  <mergeCells count="57">
    <mergeCell ref="M3:M5"/>
    <mergeCell ref="M26:M29"/>
    <mergeCell ref="B58:D58"/>
    <mergeCell ref="B59:D59"/>
    <mergeCell ref="B60:D60"/>
    <mergeCell ref="B52:D53"/>
    <mergeCell ref="B54:D54"/>
    <mergeCell ref="B55:D55"/>
    <mergeCell ref="B56:D56"/>
    <mergeCell ref="B57:D57"/>
    <mergeCell ref="E3:I6"/>
    <mergeCell ref="F29:K31"/>
    <mergeCell ref="H28:K28"/>
    <mergeCell ref="H27:K27"/>
    <mergeCell ref="H26:K26"/>
    <mergeCell ref="L3:L6"/>
    <mergeCell ref="AB7:AF7"/>
    <mergeCell ref="V7:Z7"/>
    <mergeCell ref="V31:Z31"/>
    <mergeCell ref="N3:P3"/>
    <mergeCell ref="N4:P4"/>
    <mergeCell ref="N31:P31"/>
    <mergeCell ref="R31:T31"/>
    <mergeCell ref="N7:P7"/>
    <mergeCell ref="R7:T7"/>
    <mergeCell ref="V3:Z3"/>
    <mergeCell ref="AB3:AF3"/>
    <mergeCell ref="V26:Z26"/>
    <mergeCell ref="AB26:AF26"/>
    <mergeCell ref="R3:T3"/>
    <mergeCell ref="R4:T4"/>
    <mergeCell ref="V52:Z53"/>
    <mergeCell ref="V28:Z28"/>
    <mergeCell ref="AB57:AH60"/>
    <mergeCell ref="R26:T27"/>
    <mergeCell ref="N26:P27"/>
    <mergeCell ref="AB28:AF28"/>
    <mergeCell ref="AB31:AF31"/>
    <mergeCell ref="T55:U55"/>
    <mergeCell ref="T56:U56"/>
    <mergeCell ref="T57:U57"/>
    <mergeCell ref="T58:U58"/>
    <mergeCell ref="T59:U59"/>
    <mergeCell ref="T60:U60"/>
    <mergeCell ref="L26:L29"/>
    <mergeCell ref="T61:U61"/>
    <mergeCell ref="T62:U62"/>
    <mergeCell ref="T70:U70"/>
    <mergeCell ref="R52:T53"/>
    <mergeCell ref="T54:U54"/>
    <mergeCell ref="T67:U67"/>
    <mergeCell ref="T68:U68"/>
    <mergeCell ref="T69:U69"/>
    <mergeCell ref="T63:U63"/>
    <mergeCell ref="T64:U64"/>
    <mergeCell ref="T65:U65"/>
    <mergeCell ref="T66:U6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1CF9D-CE20-4B9C-8C5C-53AB4FA9DFDF}">
  <dimension ref="A5:AK32"/>
  <sheetViews>
    <sheetView tabSelected="1" zoomScaleNormal="100" workbookViewId="0">
      <pane xSplit="3" topLeftCell="D1" activePane="topRight" state="frozen"/>
      <selection pane="topRight" activeCell="H28" sqref="H28"/>
    </sheetView>
  </sheetViews>
  <sheetFormatPr defaultRowHeight="15" x14ac:dyDescent="0.25"/>
  <cols>
    <col min="2" max="2" width="2.85546875" customWidth="1"/>
    <col min="3" max="3" width="47" customWidth="1"/>
    <col min="4" max="4" width="21.140625" customWidth="1"/>
    <col min="5" max="5" width="29.85546875" customWidth="1"/>
    <col min="6" max="6" width="35.85546875" customWidth="1"/>
    <col min="7" max="7" width="42" customWidth="1"/>
    <col min="8" max="9" width="24.42578125" customWidth="1"/>
    <col min="10" max="10" width="25.28515625" customWidth="1"/>
    <col min="11" max="11" width="41.140625" customWidth="1"/>
    <col min="12" max="12" width="2.7109375" customWidth="1"/>
    <col min="13" max="13" width="30.85546875" customWidth="1"/>
    <col min="14" max="14" width="36.42578125" customWidth="1"/>
    <col min="15" max="15" width="30.85546875" customWidth="1"/>
    <col min="16" max="16" width="2.85546875" customWidth="1"/>
    <col min="17" max="17" width="39" customWidth="1"/>
    <col min="18" max="18" width="41.140625" customWidth="1"/>
    <col min="19" max="19" width="33.85546875" customWidth="1"/>
    <col min="20" max="20" width="2.85546875" customWidth="1"/>
    <col min="21" max="21" width="32.85546875" customWidth="1"/>
    <col min="22" max="22" width="32.5703125" customWidth="1"/>
    <col min="23" max="25" width="30.140625" customWidth="1"/>
    <col min="26" max="26" width="3.28515625" customWidth="1"/>
    <col min="27" max="27" width="33" customWidth="1"/>
    <col min="28" max="28" width="31.7109375" customWidth="1"/>
    <col min="29" max="31" width="30.140625" customWidth="1"/>
    <col min="32" max="32" width="3.42578125" customWidth="1"/>
    <col min="33" max="33" width="41.7109375" customWidth="1"/>
    <col min="34" max="35" width="3.28515625" customWidth="1"/>
  </cols>
  <sheetData>
    <row r="5" spans="1:37" ht="15.75" thickBot="1" x14ac:dyDescent="0.3"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</row>
    <row r="6" spans="1:37" ht="16.5" thickTop="1" thickBot="1" x14ac:dyDescent="0.3">
      <c r="B6" s="308"/>
      <c r="C6" s="15"/>
      <c r="D6" s="15"/>
      <c r="E6" s="275"/>
      <c r="F6" s="275"/>
      <c r="G6" s="275"/>
      <c r="H6" s="275"/>
      <c r="I6" s="275"/>
      <c r="J6" s="275"/>
      <c r="K6" s="275"/>
      <c r="L6" s="275"/>
      <c r="M6" s="275"/>
      <c r="N6" s="275"/>
      <c r="O6" s="275"/>
      <c r="P6" s="15"/>
      <c r="Q6" s="15"/>
      <c r="R6" s="15"/>
      <c r="S6" s="15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58"/>
    </row>
    <row r="7" spans="1:37" ht="39" customHeight="1" thickTop="1" thickBot="1" x14ac:dyDescent="0.4">
      <c r="A7" s="23"/>
      <c r="B7" s="281"/>
      <c r="C7" s="15"/>
      <c r="D7" s="22"/>
      <c r="E7" s="306" t="s">
        <v>67</v>
      </c>
      <c r="F7" s="307">
        <v>1</v>
      </c>
      <c r="G7" s="477" t="s">
        <v>66</v>
      </c>
      <c r="H7" s="478"/>
      <c r="I7" s="478"/>
      <c r="J7" s="479"/>
      <c r="K7" s="373" t="s">
        <v>13</v>
      </c>
      <c r="L7" s="433"/>
      <c r="M7" s="402" t="s">
        <v>85</v>
      </c>
      <c r="N7" s="403"/>
      <c r="O7" s="404"/>
      <c r="P7" s="15"/>
      <c r="Q7" s="402" t="s">
        <v>86</v>
      </c>
      <c r="R7" s="403"/>
      <c r="S7" s="404"/>
      <c r="T7" s="22"/>
      <c r="U7" s="426" t="s">
        <v>108</v>
      </c>
      <c r="V7" s="427"/>
      <c r="W7" s="427"/>
      <c r="X7" s="427"/>
      <c r="Y7" s="428"/>
      <c r="Z7" s="68"/>
      <c r="AA7" s="429" t="s">
        <v>107</v>
      </c>
      <c r="AB7" s="430"/>
      <c r="AC7" s="430"/>
      <c r="AD7" s="430"/>
      <c r="AE7" s="431"/>
      <c r="AF7" s="15"/>
      <c r="AG7" s="15"/>
      <c r="AH7" s="162"/>
      <c r="AI7" s="16"/>
      <c r="AJ7" s="16"/>
      <c r="AK7" s="18"/>
    </row>
    <row r="8" spans="1:37" ht="39" customHeight="1" thickTop="1" thickBot="1" x14ac:dyDescent="0.4">
      <c r="A8" s="23"/>
      <c r="B8" s="15"/>
      <c r="C8" s="15"/>
      <c r="D8" s="15"/>
      <c r="E8" s="190"/>
      <c r="F8" s="149"/>
      <c r="G8" s="477"/>
      <c r="H8" s="478"/>
      <c r="I8" s="478"/>
      <c r="J8" s="479"/>
      <c r="K8" s="373"/>
      <c r="L8" s="433"/>
      <c r="M8" s="405"/>
      <c r="N8" s="406"/>
      <c r="O8" s="407"/>
      <c r="P8" s="15"/>
      <c r="Q8" s="405"/>
      <c r="R8" s="406"/>
      <c r="S8" s="407"/>
      <c r="T8" s="22"/>
      <c r="U8" s="202">
        <v>2397.2739999999999</v>
      </c>
      <c r="V8" s="201">
        <v>2397.2739999999999</v>
      </c>
      <c r="W8" s="202">
        <v>1802.12</v>
      </c>
      <c r="X8" s="201">
        <v>2340.0129999999999</v>
      </c>
      <c r="Y8" s="202">
        <v>1825.299</v>
      </c>
      <c r="Z8" s="68"/>
      <c r="AA8" s="202">
        <v>2803.308</v>
      </c>
      <c r="AB8" s="202">
        <v>2803.308</v>
      </c>
      <c r="AC8" s="202">
        <v>2151.893</v>
      </c>
      <c r="AD8" s="204">
        <v>2794.9279999999999</v>
      </c>
      <c r="AE8" s="202">
        <v>2178.3000000000002</v>
      </c>
      <c r="AF8" s="15"/>
      <c r="AG8" s="15"/>
      <c r="AH8" s="162"/>
      <c r="AI8" s="16"/>
      <c r="AJ8" s="16"/>
      <c r="AK8" s="18"/>
    </row>
    <row r="9" spans="1:37" ht="35.25" customHeight="1" thickTop="1" thickBot="1" x14ac:dyDescent="0.4">
      <c r="A9" s="23"/>
      <c r="B9" s="15"/>
      <c r="C9" s="15"/>
      <c r="D9" s="15"/>
      <c r="E9" s="225" t="s">
        <v>12</v>
      </c>
      <c r="F9" s="154">
        <v>1</v>
      </c>
      <c r="G9" s="477" t="s">
        <v>58</v>
      </c>
      <c r="H9" s="478"/>
      <c r="I9" s="478"/>
      <c r="J9" s="479"/>
      <c r="K9" s="373"/>
      <c r="L9" s="433"/>
      <c r="M9" s="192" t="s">
        <v>62</v>
      </c>
      <c r="N9" s="196" t="s">
        <v>15</v>
      </c>
      <c r="O9" s="195" t="s">
        <v>63</v>
      </c>
      <c r="P9" s="15"/>
      <c r="Q9" s="199" t="s">
        <v>62</v>
      </c>
      <c r="R9" s="197" t="s">
        <v>15</v>
      </c>
      <c r="S9" s="200" t="s">
        <v>63</v>
      </c>
      <c r="T9" s="22"/>
      <c r="U9" s="390" t="s">
        <v>71</v>
      </c>
      <c r="V9" s="391"/>
      <c r="W9" s="391"/>
      <c r="X9" s="391"/>
      <c r="Y9" s="392"/>
      <c r="Z9" s="75"/>
      <c r="AA9" s="408" t="s">
        <v>64</v>
      </c>
      <c r="AB9" s="409"/>
      <c r="AC9" s="409"/>
      <c r="AD9" s="409"/>
      <c r="AE9" s="410"/>
      <c r="AF9" s="15"/>
      <c r="AG9" s="15"/>
      <c r="AH9" s="162"/>
      <c r="AI9" s="16"/>
      <c r="AJ9" s="16"/>
      <c r="AK9" s="18"/>
    </row>
    <row r="10" spans="1:37" ht="27.75" customHeight="1" thickTop="1" thickBot="1" x14ac:dyDescent="0.3">
      <c r="A10" s="23"/>
      <c r="B10" s="15"/>
      <c r="C10" s="217" t="s">
        <v>59</v>
      </c>
      <c r="D10" s="15"/>
      <c r="E10" s="468" t="s">
        <v>70</v>
      </c>
      <c r="F10" s="469"/>
      <c r="G10" s="469"/>
      <c r="H10" s="469"/>
      <c r="I10" s="469"/>
      <c r="J10" s="470"/>
      <c r="K10" s="374"/>
      <c r="L10" s="434"/>
      <c r="M10" s="288">
        <v>2</v>
      </c>
      <c r="N10" s="191">
        <v>15571</v>
      </c>
      <c r="O10" s="289">
        <v>30</v>
      </c>
      <c r="P10" s="15"/>
      <c r="Q10" s="188">
        <v>2.5</v>
      </c>
      <c r="R10" s="198">
        <v>13877</v>
      </c>
      <c r="S10" s="189">
        <v>38</v>
      </c>
      <c r="T10" s="15"/>
      <c r="U10" s="243">
        <v>1</v>
      </c>
      <c r="V10" s="243">
        <v>1</v>
      </c>
      <c r="W10" s="243">
        <v>1</v>
      </c>
      <c r="X10" s="243">
        <v>1</v>
      </c>
      <c r="Y10" s="243">
        <v>1</v>
      </c>
      <c r="Z10" s="242"/>
      <c r="AA10" s="188">
        <f>U10</f>
        <v>1</v>
      </c>
      <c r="AB10" s="191">
        <f>V10</f>
        <v>1</v>
      </c>
      <c r="AC10" s="191">
        <f>W10</f>
        <v>1</v>
      </c>
      <c r="AD10" s="191">
        <f>X10</f>
        <v>1</v>
      </c>
      <c r="AE10" s="191">
        <f>Y10</f>
        <v>1</v>
      </c>
      <c r="AF10" s="15"/>
      <c r="AG10" s="187" t="s">
        <v>60</v>
      </c>
      <c r="AH10" s="162"/>
      <c r="AI10" s="16"/>
      <c r="AJ10" s="16"/>
      <c r="AK10" s="18"/>
    </row>
    <row r="11" spans="1:37" ht="16.5" customHeight="1" thickTop="1" thickBot="1" x14ac:dyDescent="0.3">
      <c r="A11" s="23"/>
      <c r="B11" s="15"/>
      <c r="C11" s="15"/>
      <c r="D11" s="152"/>
      <c r="E11" s="471"/>
      <c r="F11" s="472"/>
      <c r="G11" s="472"/>
      <c r="H11" s="472"/>
      <c r="I11" s="472"/>
      <c r="J11" s="473"/>
      <c r="K11" s="206"/>
      <c r="L11" s="15"/>
      <c r="M11" s="15"/>
      <c r="N11" s="44"/>
      <c r="O11" s="15"/>
      <c r="P11" s="15"/>
      <c r="Q11" s="15"/>
      <c r="R11" s="44"/>
      <c r="S11" s="15"/>
      <c r="T11" s="15"/>
      <c r="U11" s="44"/>
      <c r="V11" s="44"/>
      <c r="W11" s="44"/>
      <c r="X11" s="15"/>
      <c r="Y11" s="44"/>
      <c r="Z11" s="15"/>
      <c r="AA11" s="44"/>
      <c r="AB11" s="44"/>
      <c r="AC11" s="44"/>
      <c r="AD11" s="44"/>
      <c r="AE11" s="44"/>
      <c r="AF11" s="15"/>
      <c r="AG11" s="15"/>
      <c r="AH11" s="162"/>
      <c r="AI11" s="16"/>
      <c r="AJ11" s="16"/>
      <c r="AK11" s="18"/>
    </row>
    <row r="12" spans="1:37" ht="35.25" customHeight="1" thickTop="1" thickBot="1" x14ac:dyDescent="0.55000000000000004">
      <c r="A12" s="23"/>
      <c r="B12" s="17"/>
      <c r="C12" s="153"/>
      <c r="D12" s="153"/>
      <c r="E12" s="474"/>
      <c r="F12" s="475"/>
      <c r="G12" s="475"/>
      <c r="H12" s="475"/>
      <c r="I12" s="475"/>
      <c r="J12" s="476"/>
      <c r="K12" s="153"/>
      <c r="L12" s="15"/>
      <c r="M12" s="417" t="s">
        <v>20</v>
      </c>
      <c r="N12" s="418"/>
      <c r="O12" s="419"/>
      <c r="P12" s="65"/>
      <c r="Q12" s="417" t="s">
        <v>21</v>
      </c>
      <c r="R12" s="418"/>
      <c r="S12" s="419"/>
      <c r="T12" s="22"/>
      <c r="U12" s="417" t="s">
        <v>50</v>
      </c>
      <c r="V12" s="418"/>
      <c r="W12" s="418"/>
      <c r="X12" s="418"/>
      <c r="Y12" s="419"/>
      <c r="Z12" s="65"/>
      <c r="AA12" s="411" t="s">
        <v>53</v>
      </c>
      <c r="AB12" s="412"/>
      <c r="AC12" s="412"/>
      <c r="AD12" s="412"/>
      <c r="AE12" s="413"/>
      <c r="AF12" s="15"/>
      <c r="AG12" s="44"/>
      <c r="AH12" s="162"/>
      <c r="AI12" s="16"/>
      <c r="AJ12" s="16"/>
      <c r="AK12" s="18"/>
    </row>
    <row r="13" spans="1:37" ht="30" customHeight="1" thickTop="1" thickBot="1" x14ac:dyDescent="0.5">
      <c r="A13" s="23"/>
      <c r="B13" s="46"/>
      <c r="C13" s="80" t="s">
        <v>2</v>
      </c>
      <c r="D13" s="69" t="s">
        <v>24</v>
      </c>
      <c r="E13" s="155" t="s">
        <v>14</v>
      </c>
      <c r="F13" s="155" t="s">
        <v>57</v>
      </c>
      <c r="G13" s="155" t="s">
        <v>56</v>
      </c>
      <c r="H13" s="155" t="s">
        <v>48</v>
      </c>
      <c r="I13" s="155" t="s">
        <v>47</v>
      </c>
      <c r="J13" s="155" t="s">
        <v>49</v>
      </c>
      <c r="K13" s="241" t="s">
        <v>69</v>
      </c>
      <c r="L13" s="22"/>
      <c r="M13" s="81" t="s">
        <v>15</v>
      </c>
      <c r="N13" s="82" t="s">
        <v>16</v>
      </c>
      <c r="O13" s="83" t="s">
        <v>17</v>
      </c>
      <c r="P13" s="61"/>
      <c r="Q13" s="81" t="s">
        <v>15</v>
      </c>
      <c r="R13" s="82" t="s">
        <v>16</v>
      </c>
      <c r="S13" s="83" t="s">
        <v>17</v>
      </c>
      <c r="T13" s="22"/>
      <c r="U13" s="84" t="s">
        <v>57</v>
      </c>
      <c r="V13" s="85" t="s">
        <v>56</v>
      </c>
      <c r="W13" s="82" t="s">
        <v>47</v>
      </c>
      <c r="X13" s="86" t="s">
        <v>48</v>
      </c>
      <c r="Y13" s="86" t="s">
        <v>49</v>
      </c>
      <c r="Z13" s="61"/>
      <c r="AA13" s="81" t="s">
        <v>57</v>
      </c>
      <c r="AB13" s="85" t="s">
        <v>56</v>
      </c>
      <c r="AC13" s="82" t="s">
        <v>47</v>
      </c>
      <c r="AD13" s="86" t="s">
        <v>48</v>
      </c>
      <c r="AE13" s="83" t="s">
        <v>49</v>
      </c>
      <c r="AF13" s="22"/>
      <c r="AG13" s="78" t="s">
        <v>2</v>
      </c>
      <c r="AH13" s="163"/>
      <c r="AI13" s="16"/>
      <c r="AJ13" s="16"/>
      <c r="AK13" s="18"/>
    </row>
    <row r="14" spans="1:37" ht="27.75" thickTop="1" thickBot="1" x14ac:dyDescent="0.45">
      <c r="A14" s="23"/>
      <c r="B14" s="47"/>
      <c r="C14" s="114" t="s">
        <v>89</v>
      </c>
      <c r="D14" s="89"/>
      <c r="E14" s="90">
        <v>6</v>
      </c>
      <c r="F14" s="90">
        <v>64.128</v>
      </c>
      <c r="G14" s="90">
        <v>64.128</v>
      </c>
      <c r="H14" s="90">
        <v>342.923</v>
      </c>
      <c r="I14" s="90">
        <v>342.923</v>
      </c>
      <c r="J14" s="237">
        <v>342.923</v>
      </c>
      <c r="K14" s="291">
        <v>256</v>
      </c>
      <c r="L14" s="15"/>
      <c r="M14" s="92">
        <f xml:space="preserve"> ( N10 * E14 ) / K14</f>
        <v>364.9453125</v>
      </c>
      <c r="N14" s="93">
        <f xml:space="preserve"> M10 *M14</f>
        <v>729.890625</v>
      </c>
      <c r="O14" s="94">
        <f xml:space="preserve"> O10 *M14</f>
        <v>10948.359375</v>
      </c>
      <c r="P14" s="62"/>
      <c r="Q14" s="92">
        <f xml:space="preserve"> ( R10 * E14 ) / K14</f>
        <v>325.2421875</v>
      </c>
      <c r="R14" s="93">
        <f xml:space="preserve"> Q10 *Q14</f>
        <v>813.10546875</v>
      </c>
      <c r="S14" s="94">
        <f xml:space="preserve"> S10 *Q14</f>
        <v>12359.203125</v>
      </c>
      <c r="T14" s="22"/>
      <c r="U14" s="167">
        <f>(U8/F14) *U10</f>
        <v>37.382640968063868</v>
      </c>
      <c r="V14" s="96">
        <f>(V8/G14) *V10</f>
        <v>37.382640968063868</v>
      </c>
      <c r="W14" s="97">
        <f>W8/G14*W10</f>
        <v>28.101921157684629</v>
      </c>
      <c r="X14" s="97">
        <f>X8/H14*X10</f>
        <v>6.8237271924017922</v>
      </c>
      <c r="Y14" s="98">
        <f>Y8/I14*Y10</f>
        <v>5.322766335299761</v>
      </c>
      <c r="Z14" s="62"/>
      <c r="AA14" s="167">
        <f>AA8/F14*AA10</f>
        <v>43.714258982035929</v>
      </c>
      <c r="AB14" s="96">
        <f>AB8/G14*AB10</f>
        <v>43.714258982035929</v>
      </c>
      <c r="AC14" s="97">
        <f>AC8/G14*AC10</f>
        <v>33.556215693612778</v>
      </c>
      <c r="AD14" s="97">
        <f>AD8/H14*AD10</f>
        <v>8.1503077950443679</v>
      </c>
      <c r="AE14" s="111">
        <f>AE8/I14*AE10</f>
        <v>6.3521548569212332</v>
      </c>
      <c r="AF14" s="22"/>
      <c r="AG14" s="293" t="s">
        <v>89</v>
      </c>
      <c r="AH14" s="162"/>
      <c r="AI14" s="16"/>
      <c r="AJ14" s="16"/>
      <c r="AK14" s="18"/>
    </row>
    <row r="15" spans="1:37" ht="27.75" thickTop="1" thickBot="1" x14ac:dyDescent="0.45">
      <c r="A15" s="23"/>
      <c r="B15" s="47"/>
      <c r="C15" s="143" t="s">
        <v>90</v>
      </c>
      <c r="D15" s="125"/>
      <c r="E15" s="126">
        <v>6</v>
      </c>
      <c r="F15" s="126">
        <v>64.128</v>
      </c>
      <c r="G15" s="126">
        <v>64.128</v>
      </c>
      <c r="H15" s="126">
        <v>342.923</v>
      </c>
      <c r="I15" s="126">
        <v>342.923</v>
      </c>
      <c r="J15" s="238">
        <v>342.923</v>
      </c>
      <c r="K15" s="291">
        <v>256</v>
      </c>
      <c r="L15" s="15"/>
      <c r="M15" s="121">
        <f xml:space="preserve"> ( N10 * E15) / K15</f>
        <v>364.9453125</v>
      </c>
      <c r="N15" s="122">
        <f xml:space="preserve"> M10 *M15</f>
        <v>729.890625</v>
      </c>
      <c r="O15" s="123">
        <f xml:space="preserve"> O10 *M15</f>
        <v>10948.359375</v>
      </c>
      <c r="P15" s="62"/>
      <c r="Q15" s="128">
        <f xml:space="preserve"> ( R10 * E15 ) / K15</f>
        <v>325.2421875</v>
      </c>
      <c r="R15" s="122">
        <f xml:space="preserve"> Q10 *Q15</f>
        <v>813.10546875</v>
      </c>
      <c r="S15" s="123">
        <f xml:space="preserve"> S10 *Q15</f>
        <v>12359.203125</v>
      </c>
      <c r="T15" s="22"/>
      <c r="U15" s="168">
        <f>U8/F15*U10</f>
        <v>37.382640968063868</v>
      </c>
      <c r="V15" s="118">
        <f>V8/G15*V10</f>
        <v>37.382640968063868</v>
      </c>
      <c r="W15" s="119">
        <f>W8/G15*W10</f>
        <v>28.101921157684629</v>
      </c>
      <c r="X15" s="119">
        <f>X8/H15*X10</f>
        <v>6.8237271924017922</v>
      </c>
      <c r="Y15" s="120">
        <f>Y8/I15*Y10</f>
        <v>5.322766335299761</v>
      </c>
      <c r="Z15" s="62"/>
      <c r="AA15" s="168">
        <f>AA8/F15*AA10</f>
        <v>43.714258982035929</v>
      </c>
      <c r="AB15" s="118">
        <f>AB8/G15*AB10</f>
        <v>43.714258982035929</v>
      </c>
      <c r="AC15" s="119">
        <f>AC8/G15*AC10</f>
        <v>33.556215693612778</v>
      </c>
      <c r="AD15" s="119">
        <f>AD8/H15*AD10</f>
        <v>8.1503077950443679</v>
      </c>
      <c r="AE15" s="142">
        <f>AE8/I15*AE10</f>
        <v>6.3521548569212332</v>
      </c>
      <c r="AF15" s="22"/>
      <c r="AG15" s="116" t="s">
        <v>90</v>
      </c>
      <c r="AH15" s="162"/>
      <c r="AI15" s="16"/>
      <c r="AJ15" s="16"/>
      <c r="AK15" s="18"/>
    </row>
    <row r="16" spans="1:37" ht="27.75" thickTop="1" thickBot="1" x14ac:dyDescent="0.45">
      <c r="A16" s="23"/>
      <c r="B16" s="47"/>
      <c r="C16" s="115" t="s">
        <v>91</v>
      </c>
      <c r="D16" s="107"/>
      <c r="E16" s="108">
        <v>6</v>
      </c>
      <c r="F16" s="108">
        <v>64.128</v>
      </c>
      <c r="G16" s="108">
        <v>64.128</v>
      </c>
      <c r="H16" s="108">
        <v>342.923</v>
      </c>
      <c r="I16" s="108">
        <v>342.923</v>
      </c>
      <c r="J16" s="239">
        <v>342.923</v>
      </c>
      <c r="K16" s="291">
        <v>256</v>
      </c>
      <c r="L16" s="15"/>
      <c r="M16" s="92">
        <f xml:space="preserve"> ( N10 * E16 ) / K16</f>
        <v>364.9453125</v>
      </c>
      <c r="N16" s="93">
        <f xml:space="preserve"> M10 *M16</f>
        <v>729.890625</v>
      </c>
      <c r="O16" s="94">
        <f xml:space="preserve"> O10 *M16</f>
        <v>10948.359375</v>
      </c>
      <c r="P16" s="62"/>
      <c r="Q16" s="105">
        <f xml:space="preserve"> ( R10 * E16 ) / K16</f>
        <v>325.2421875</v>
      </c>
      <c r="R16" s="93">
        <f xml:space="preserve"> Q10 *Q16</f>
        <v>813.10546875</v>
      </c>
      <c r="S16" s="94">
        <f xml:space="preserve"> S10 *Q16</f>
        <v>12359.203125</v>
      </c>
      <c r="T16" s="22"/>
      <c r="U16" s="169">
        <f>U8/F16*U10</f>
        <v>37.382640968063868</v>
      </c>
      <c r="V16" s="102">
        <f>V8/G16*V10</f>
        <v>37.382640968063868</v>
      </c>
      <c r="W16" s="103">
        <f>W8/G16*W10</f>
        <v>28.101921157684629</v>
      </c>
      <c r="X16" s="103">
        <f>X8/H16*X10</f>
        <v>6.8237271924017922</v>
      </c>
      <c r="Y16" s="104">
        <f>Y8/I16*Y10</f>
        <v>5.322766335299761</v>
      </c>
      <c r="Z16" s="62"/>
      <c r="AA16" s="169">
        <f>AA8/F16*AA10</f>
        <v>43.714258982035929</v>
      </c>
      <c r="AB16" s="102">
        <f>AB8/G16*AB10</f>
        <v>43.714258982035929</v>
      </c>
      <c r="AC16" s="103">
        <f>AC8/G16*AC10</f>
        <v>33.556215693612778</v>
      </c>
      <c r="AD16" s="103">
        <f>AD8/H16*AD10</f>
        <v>8.1503077950443679</v>
      </c>
      <c r="AE16" s="113">
        <f>AE8/I16*AE10</f>
        <v>6.3521548569212332</v>
      </c>
      <c r="AF16" s="22"/>
      <c r="AG16" s="100" t="s">
        <v>91</v>
      </c>
      <c r="AH16" s="162"/>
      <c r="AI16" s="16"/>
      <c r="AJ16" s="16"/>
      <c r="AK16" s="18"/>
    </row>
    <row r="17" spans="1:37" ht="27.75" thickTop="1" thickBot="1" x14ac:dyDescent="0.45">
      <c r="A17" s="23"/>
      <c r="B17" s="47"/>
      <c r="C17" s="143" t="s">
        <v>92</v>
      </c>
      <c r="D17" s="125"/>
      <c r="E17" s="126">
        <v>6</v>
      </c>
      <c r="F17" s="126">
        <v>64.128</v>
      </c>
      <c r="G17" s="126">
        <v>64.128</v>
      </c>
      <c r="H17" s="126">
        <v>342.923</v>
      </c>
      <c r="I17" s="126">
        <v>342.923</v>
      </c>
      <c r="J17" s="238">
        <v>342.923</v>
      </c>
      <c r="K17" s="291">
        <v>256</v>
      </c>
      <c r="L17" s="15"/>
      <c r="M17" s="121">
        <f xml:space="preserve"> ( N10 * E17) / K17</f>
        <v>364.9453125</v>
      </c>
      <c r="N17" s="122">
        <f xml:space="preserve"> M10 *M17</f>
        <v>729.890625</v>
      </c>
      <c r="O17" s="123">
        <f xml:space="preserve"> O10 *M17</f>
        <v>10948.359375</v>
      </c>
      <c r="P17" s="62"/>
      <c r="Q17" s="121">
        <f xml:space="preserve"> ( R10 * E17 ) / K17</f>
        <v>325.2421875</v>
      </c>
      <c r="R17" s="122">
        <f xml:space="preserve"> Q10 *Q17</f>
        <v>813.10546875</v>
      </c>
      <c r="S17" s="123">
        <f xml:space="preserve"> S10 *Q17</f>
        <v>12359.203125</v>
      </c>
      <c r="T17" s="22"/>
      <c r="U17" s="168">
        <f>U8/F17*U10</f>
        <v>37.382640968063868</v>
      </c>
      <c r="V17" s="118">
        <f>V8/G17*V10</f>
        <v>37.382640968063868</v>
      </c>
      <c r="W17" s="119">
        <f>W8/G17*W10</f>
        <v>28.101921157684629</v>
      </c>
      <c r="X17" s="119">
        <f>X8/H17*X10</f>
        <v>6.8237271924017922</v>
      </c>
      <c r="Y17" s="120">
        <f>Y8/I17*Y10</f>
        <v>5.322766335299761</v>
      </c>
      <c r="Z17" s="62"/>
      <c r="AA17" s="168">
        <f>AA8/F17*AA10</f>
        <v>43.714258982035929</v>
      </c>
      <c r="AB17" s="118">
        <f>AB8/G17*AB10</f>
        <v>43.714258982035929</v>
      </c>
      <c r="AC17" s="119">
        <f>AC8/G17*AC10</f>
        <v>33.556215693612778</v>
      </c>
      <c r="AD17" s="119">
        <f>AD8/H17*AD10</f>
        <v>8.1503077950443679</v>
      </c>
      <c r="AE17" s="142">
        <f>AE8/I17*AE10</f>
        <v>6.3521548569212332</v>
      </c>
      <c r="AF17" s="22"/>
      <c r="AG17" s="116" t="s">
        <v>92</v>
      </c>
      <c r="AH17" s="162"/>
      <c r="AI17" s="16"/>
      <c r="AJ17" s="16"/>
      <c r="AK17" s="18"/>
    </row>
    <row r="18" spans="1:37" ht="27.75" thickTop="1" thickBot="1" x14ac:dyDescent="0.45">
      <c r="A18" s="23"/>
      <c r="B18" s="47"/>
      <c r="C18" s="115" t="s">
        <v>93</v>
      </c>
      <c r="D18" s="107"/>
      <c r="E18" s="108">
        <v>8</v>
      </c>
      <c r="F18" s="108">
        <v>459.822</v>
      </c>
      <c r="G18" s="108">
        <v>459.822</v>
      </c>
      <c r="H18" s="108">
        <v>1034.528</v>
      </c>
      <c r="I18" s="108">
        <v>1034.528</v>
      </c>
      <c r="J18" s="108">
        <v>1034.528</v>
      </c>
      <c r="K18" s="291">
        <v>427.39600000000002</v>
      </c>
      <c r="L18" s="15"/>
      <c r="M18" s="92">
        <f xml:space="preserve"> ( N10 * E18 ) / K18</f>
        <v>291.45803891473014</v>
      </c>
      <c r="N18" s="93">
        <f xml:space="preserve"> M10 *M18</f>
        <v>582.91607782946028</v>
      </c>
      <c r="O18" s="94">
        <f xml:space="preserve"> O10 *M18</f>
        <v>8743.7411674419036</v>
      </c>
      <c r="P18" s="62"/>
      <c r="Q18" s="105">
        <f xml:space="preserve"> ( R10 * E18 ) / K18</f>
        <v>259.74974028769572</v>
      </c>
      <c r="R18" s="93">
        <f xml:space="preserve"> Q10 *Q18</f>
        <v>649.37435071923926</v>
      </c>
      <c r="S18" s="94">
        <f xml:space="preserve"> S10 *Q18</f>
        <v>9870.4901309324378</v>
      </c>
      <c r="T18" s="22"/>
      <c r="U18" s="169">
        <f>U8/F18*U10</f>
        <v>5.2134826084876318</v>
      </c>
      <c r="V18" s="102">
        <f>V8/G18*V10</f>
        <v>5.2134826084876318</v>
      </c>
      <c r="W18" s="103">
        <f>W8/G18*W10</f>
        <v>3.9191687218097435</v>
      </c>
      <c r="X18" s="103">
        <f>X8/H18*X10</f>
        <v>2.2619136456432303</v>
      </c>
      <c r="Y18" s="104">
        <f>Y8/I18*Y10</f>
        <v>1.7643785378452781</v>
      </c>
      <c r="Z18" s="62"/>
      <c r="AA18" s="169">
        <f>AA8/F18*AA10</f>
        <v>6.0965069091952975</v>
      </c>
      <c r="AB18" s="102">
        <f>AB8/G18*AB10</f>
        <v>6.0965069091952975</v>
      </c>
      <c r="AC18" s="103">
        <f>AC8/G18*AC10</f>
        <v>4.679839155151341</v>
      </c>
      <c r="AD18" s="103">
        <f>AD8/H18*AD10</f>
        <v>2.701645581366575</v>
      </c>
      <c r="AE18" s="113">
        <f>AE8/I18*AE10</f>
        <v>2.1055979151845094</v>
      </c>
      <c r="AF18" s="22"/>
      <c r="AG18" s="100" t="s">
        <v>93</v>
      </c>
      <c r="AH18" s="162"/>
      <c r="AI18" s="16"/>
      <c r="AJ18" s="16"/>
      <c r="AK18" s="18"/>
    </row>
    <row r="19" spans="1:37" ht="27.75" thickTop="1" thickBot="1" x14ac:dyDescent="0.45">
      <c r="A19" s="23"/>
      <c r="B19" s="47"/>
      <c r="C19" s="143" t="s">
        <v>109</v>
      </c>
      <c r="D19" s="125"/>
      <c r="E19" s="126">
        <v>6</v>
      </c>
      <c r="F19" s="126">
        <v>371</v>
      </c>
      <c r="G19" s="126">
        <v>371</v>
      </c>
      <c r="H19" s="126">
        <v>559</v>
      </c>
      <c r="I19" s="126">
        <v>559</v>
      </c>
      <c r="J19" s="238">
        <v>559</v>
      </c>
      <c r="K19" s="291">
        <v>690</v>
      </c>
      <c r="L19" s="15"/>
      <c r="M19" s="121">
        <f xml:space="preserve"> IFERROR( ( N10 * E19) / K19,0)</f>
        <v>135.4</v>
      </c>
      <c r="N19" s="122">
        <f xml:space="preserve"> M10 *M19</f>
        <v>270.8</v>
      </c>
      <c r="O19" s="123">
        <f xml:space="preserve"> O10 *M19</f>
        <v>4062</v>
      </c>
      <c r="P19" s="62"/>
      <c r="Q19" s="128">
        <f xml:space="preserve"> IFERROR( ( R10 * E19 ) / K19,0)</f>
        <v>120.66956521739131</v>
      </c>
      <c r="R19" s="122">
        <f xml:space="preserve"> Q10 *Q19</f>
        <v>301.67391304347825</v>
      </c>
      <c r="S19" s="123">
        <f xml:space="preserve"> S10 *Q19</f>
        <v>4585.4434782608696</v>
      </c>
      <c r="T19" s="22"/>
      <c r="U19" s="168">
        <f xml:space="preserve"> IFERROR(U8/F19*U10,0)</f>
        <v>6.4616549865229107</v>
      </c>
      <c r="V19" s="118">
        <f xml:space="preserve"> IFERROR(V8/G19*V10,0)</f>
        <v>6.4616549865229107</v>
      </c>
      <c r="W19" s="119">
        <f xml:space="preserve"> IFERROR(W8/G19*W10,0)</f>
        <v>4.8574663072776278</v>
      </c>
      <c r="X19" s="119">
        <f xml:space="preserve"> IFERROR(X8/H19*X10,0)</f>
        <v>4.1860697674418601</v>
      </c>
      <c r="Y19" s="120">
        <f xml:space="preserve"> IFERROR(Y8/I19*Y10,0)</f>
        <v>3.2652933810375671</v>
      </c>
      <c r="Z19" s="62"/>
      <c r="AA19" s="168">
        <f xml:space="preserve"> IFERROR(AA8/F19*AA10,0)</f>
        <v>7.5560862533692719</v>
      </c>
      <c r="AB19" s="118">
        <f xml:space="preserve"> IFERROR(AB8/G19*AB10,0)</f>
        <v>7.5560862533692719</v>
      </c>
      <c r="AC19" s="119">
        <f xml:space="preserve"> IFERROR(AC8/G19*AC10,0)</f>
        <v>5.8002506738544479</v>
      </c>
      <c r="AD19" s="119">
        <f xml:space="preserve"> IFERROR(AD8/H19*AD10,0)</f>
        <v>4.9998711985688731</v>
      </c>
      <c r="AE19" s="142">
        <f xml:space="preserve"> IFERROR(AE8/I19*AE10,0)</f>
        <v>3.896779964221825</v>
      </c>
      <c r="AF19" s="22"/>
      <c r="AG19" s="116" t="s">
        <v>109</v>
      </c>
      <c r="AH19" s="162"/>
      <c r="AI19" s="16"/>
      <c r="AJ19" s="16"/>
      <c r="AK19" s="18"/>
    </row>
    <row r="20" spans="1:37" ht="27.75" thickTop="1" thickBot="1" x14ac:dyDescent="0.45">
      <c r="A20" s="23"/>
      <c r="B20" s="47"/>
      <c r="C20" s="115" t="s">
        <v>94</v>
      </c>
      <c r="D20" s="107"/>
      <c r="E20" s="108">
        <v>8</v>
      </c>
      <c r="F20" s="108">
        <v>459.822</v>
      </c>
      <c r="G20" s="108">
        <v>459.822</v>
      </c>
      <c r="H20" s="108">
        <v>1034.528</v>
      </c>
      <c r="I20" s="108">
        <v>1034.528</v>
      </c>
      <c r="J20" s="108">
        <v>1034.528</v>
      </c>
      <c r="K20" s="291">
        <v>235</v>
      </c>
      <c r="L20" s="15"/>
      <c r="M20" s="92">
        <f xml:space="preserve"> ( M30 * E20 ) / K20</f>
        <v>179.84680851063831</v>
      </c>
      <c r="N20" s="93">
        <f xml:space="preserve"> M31 *M20</f>
        <v>359.69361702127662</v>
      </c>
      <c r="O20" s="94">
        <f xml:space="preserve"> O31 *M20</f>
        <v>5395.4042553191493</v>
      </c>
      <c r="P20" s="62"/>
      <c r="Q20" s="92">
        <f xml:space="preserve"> IFERROR( ( Q30 * E20 ) / K20,0)</f>
        <v>157.99148936170212</v>
      </c>
      <c r="R20" s="93">
        <f xml:space="preserve"> Q31 *Q20</f>
        <v>394.97872340425533</v>
      </c>
      <c r="S20" s="94">
        <f xml:space="preserve"> S31 *Q20</f>
        <v>6477.6510638297868</v>
      </c>
      <c r="T20" s="22"/>
      <c r="U20" s="169">
        <f>U8/F20*U10</f>
        <v>5.2134826084876318</v>
      </c>
      <c r="V20" s="102">
        <f>V8/G20*V10</f>
        <v>5.2134826084876318</v>
      </c>
      <c r="W20" s="103">
        <f>W8/G20*W10</f>
        <v>3.9191687218097435</v>
      </c>
      <c r="X20" s="103">
        <f>X8/H20*X10</f>
        <v>2.2619136456432303</v>
      </c>
      <c r="Y20" s="104">
        <f>Y8/I20*Y10</f>
        <v>1.7643785378452781</v>
      </c>
      <c r="Z20" s="62"/>
      <c r="AA20" s="169">
        <f>AA8/F20*AA10</f>
        <v>6.0965069091952975</v>
      </c>
      <c r="AB20" s="102">
        <f>AB8/G20*AB10</f>
        <v>6.0965069091952975</v>
      </c>
      <c r="AC20" s="103">
        <f>AC8/G20*AC10</f>
        <v>4.679839155151341</v>
      </c>
      <c r="AD20" s="103">
        <f>AD8/H20*AD10</f>
        <v>2.701645581366575</v>
      </c>
      <c r="AE20" s="113">
        <f>AE8/I20*AE10</f>
        <v>2.1055979151845094</v>
      </c>
      <c r="AF20" s="22"/>
      <c r="AG20" s="100" t="s">
        <v>94</v>
      </c>
      <c r="AH20" s="162"/>
      <c r="AI20" s="16"/>
      <c r="AJ20" s="16"/>
      <c r="AK20" s="18"/>
    </row>
    <row r="21" spans="1:37" ht="27.75" thickTop="1" thickBot="1" x14ac:dyDescent="0.45">
      <c r="A21" s="23"/>
      <c r="B21" s="47"/>
      <c r="C21" s="143"/>
      <c r="D21" s="125"/>
      <c r="E21" s="126"/>
      <c r="F21" s="126"/>
      <c r="G21" s="126"/>
      <c r="H21" s="126"/>
      <c r="I21" s="126"/>
      <c r="J21" s="238"/>
      <c r="K21" s="291"/>
      <c r="L21" s="15"/>
      <c r="M21" s="121">
        <f xml:space="preserve"> IFERROR( ( N10 * E21) / K21,0)</f>
        <v>0</v>
      </c>
      <c r="N21" s="122">
        <f xml:space="preserve"> M10 *M21</f>
        <v>0</v>
      </c>
      <c r="O21" s="123">
        <f xml:space="preserve"> O10 *M21</f>
        <v>0</v>
      </c>
      <c r="P21" s="62"/>
      <c r="Q21" s="121">
        <f xml:space="preserve"> IFERROR( ( R10 * E21 ) / K21,0)</f>
        <v>0</v>
      </c>
      <c r="R21" s="122">
        <f xml:space="preserve"> Q10 *Q21</f>
        <v>0</v>
      </c>
      <c r="S21" s="123">
        <f xml:space="preserve"> S10 *Q21</f>
        <v>0</v>
      </c>
      <c r="T21" s="22"/>
      <c r="U21" s="168">
        <f xml:space="preserve"> IFERROR(U8/F21*U10,0)</f>
        <v>0</v>
      </c>
      <c r="V21" s="118">
        <f xml:space="preserve"> IFERROR(V8/G21*V10,0)</f>
        <v>0</v>
      </c>
      <c r="W21" s="119">
        <f xml:space="preserve"> IFERROR(W8/G21*W10,0)</f>
        <v>0</v>
      </c>
      <c r="X21" s="119">
        <f xml:space="preserve"> IFERROR(X8/H21*X10,0)</f>
        <v>0</v>
      </c>
      <c r="Y21" s="120">
        <f xml:space="preserve"> IFERROR(Y8/I21*Y10,0)</f>
        <v>0</v>
      </c>
      <c r="Z21" s="62"/>
      <c r="AA21" s="168">
        <f xml:space="preserve"> IFERROR(AA8/F21*AA10,0)</f>
        <v>0</v>
      </c>
      <c r="AB21" s="118">
        <f xml:space="preserve"> IFERROR(AB8/G21*AB10,0)</f>
        <v>0</v>
      </c>
      <c r="AC21" s="119">
        <f xml:space="preserve"> IFERROR(AC8/G21*AC10,0)</f>
        <v>0</v>
      </c>
      <c r="AD21" s="119">
        <f xml:space="preserve"> IFERROR(AD8/H21*AD10,0)</f>
        <v>0</v>
      </c>
      <c r="AE21" s="142">
        <f xml:space="preserve"> IFERROR(AE8/I21*AE10,0)</f>
        <v>0</v>
      </c>
      <c r="AF21" s="22"/>
      <c r="AG21" s="116"/>
      <c r="AH21" s="163"/>
      <c r="AI21" s="16"/>
      <c r="AJ21" s="16"/>
      <c r="AK21" s="18"/>
    </row>
    <row r="22" spans="1:37" ht="27.75" thickTop="1" thickBot="1" x14ac:dyDescent="0.45">
      <c r="A22" s="23"/>
      <c r="B22" s="62"/>
      <c r="C22" s="302"/>
      <c r="D22" s="303"/>
      <c r="E22" s="304"/>
      <c r="F22" s="304"/>
      <c r="G22" s="304"/>
      <c r="H22" s="304"/>
      <c r="I22" s="304"/>
      <c r="J22" s="305"/>
      <c r="K22" s="292"/>
      <c r="L22" s="15"/>
      <c r="M22" s="299">
        <f xml:space="preserve"> IFERROR( ( N10 * E22) / K22,0)</f>
        <v>0</v>
      </c>
      <c r="N22" s="300">
        <f xml:space="preserve"> M10 *M22</f>
        <v>0</v>
      </c>
      <c r="O22" s="301">
        <f xml:space="preserve"> O10 *M22</f>
        <v>0</v>
      </c>
      <c r="P22" s="62"/>
      <c r="Q22" s="299">
        <f xml:space="preserve"> IFERROR( ( R10 * E22 ) / K22,0)</f>
        <v>0</v>
      </c>
      <c r="R22" s="300">
        <f xml:space="preserve"> Q10 *Q22</f>
        <v>0</v>
      </c>
      <c r="S22" s="301">
        <f xml:space="preserve"> S10 *Q22</f>
        <v>0</v>
      </c>
      <c r="T22" s="22"/>
      <c r="U22" s="295">
        <f xml:space="preserve"> IFERROR(U8/F22*U10,0)</f>
        <v>0</v>
      </c>
      <c r="V22" s="296">
        <f xml:space="preserve"> IFERROR(V8/G22*V10,0)</f>
        <v>0</v>
      </c>
      <c r="W22" s="297">
        <f xml:space="preserve"> IFERROR(W8/G22*W10,0)</f>
        <v>0</v>
      </c>
      <c r="X22" s="297">
        <f xml:space="preserve"> IFERROR(X8/H22*X10,0)</f>
        <v>0</v>
      </c>
      <c r="Y22" s="298">
        <f xml:space="preserve"> IFERROR(Y8/I22*Y10,0)</f>
        <v>0</v>
      </c>
      <c r="Z22" s="62"/>
      <c r="AA22" s="295">
        <f xml:space="preserve"> IFERROR(AA8/F22*AA10,0)</f>
        <v>0</v>
      </c>
      <c r="AB22" s="296">
        <f xml:space="preserve"> IFERROR(AB8/G22*AB10,0)</f>
        <v>0</v>
      </c>
      <c r="AC22" s="297">
        <f xml:space="preserve"> IFERROR(AC8/G22*AC10,0)</f>
        <v>0</v>
      </c>
      <c r="AD22" s="297">
        <f xml:space="preserve"> IFERROR(AD8/H22*AD10,0)</f>
        <v>0</v>
      </c>
      <c r="AE22" s="298">
        <f xml:space="preserve"> IFERROR(AE8/I22*AE10,0)</f>
        <v>0</v>
      </c>
      <c r="AF22" s="22"/>
      <c r="AG22" s="294"/>
      <c r="AH22" s="163"/>
      <c r="AI22" s="16"/>
      <c r="AJ22" s="16"/>
      <c r="AK22" s="18"/>
    </row>
    <row r="23" spans="1:37" ht="16.5" thickTop="1" thickBot="1" x14ac:dyDescent="0.3">
      <c r="B23" s="253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8"/>
      <c r="AI23" s="58"/>
    </row>
    <row r="24" spans="1:37" ht="15.75" thickTop="1" x14ac:dyDescent="0.25"/>
    <row r="25" spans="1:37" ht="39" customHeight="1" thickBot="1" x14ac:dyDescent="0.5">
      <c r="F25" s="511" t="s">
        <v>110</v>
      </c>
      <c r="G25" s="511"/>
      <c r="H25" s="511"/>
      <c r="I25" s="511"/>
      <c r="J25" s="511"/>
      <c r="K25" s="512"/>
    </row>
    <row r="26" spans="1:37" ht="27.75" thickTop="1" thickBot="1" x14ac:dyDescent="0.45">
      <c r="D26" s="513" t="s">
        <v>93</v>
      </c>
      <c r="E26" s="514"/>
      <c r="F26" s="108">
        <v>459.822</v>
      </c>
      <c r="G26" s="108">
        <v>459.822</v>
      </c>
      <c r="H26" s="108">
        <v>1034.528</v>
      </c>
      <c r="I26" s="108">
        <v>1034.528</v>
      </c>
      <c r="J26" s="108">
        <v>1034.528</v>
      </c>
      <c r="K26" s="291">
        <v>427.39600000000002</v>
      </c>
    </row>
    <row r="27" spans="1:37" ht="15.75" thickTop="1" x14ac:dyDescent="0.25"/>
    <row r="28" spans="1:37" ht="27.75" customHeight="1" thickBot="1" x14ac:dyDescent="0.3"/>
    <row r="29" spans="1:37" ht="27.75" thickTop="1" thickBot="1" x14ac:dyDescent="0.45">
      <c r="K29" s="490" t="s">
        <v>95</v>
      </c>
      <c r="L29" s="491"/>
      <c r="M29" s="484" t="s">
        <v>99</v>
      </c>
      <c r="N29" s="485"/>
      <c r="O29" s="485"/>
      <c r="P29" s="486"/>
      <c r="Q29" s="487" t="s">
        <v>100</v>
      </c>
      <c r="R29" s="488"/>
      <c r="S29" s="489"/>
    </row>
    <row r="30" spans="1:37" ht="27.75" thickTop="1" thickBot="1" x14ac:dyDescent="0.45">
      <c r="K30" s="492"/>
      <c r="L30" s="493"/>
      <c r="M30" s="309">
        <v>5283</v>
      </c>
      <c r="N30" s="310"/>
      <c r="O30" s="310">
        <v>5591</v>
      </c>
      <c r="P30" s="311"/>
      <c r="Q30" s="309">
        <v>4641</v>
      </c>
      <c r="R30" s="309"/>
      <c r="S30" s="309">
        <v>4357</v>
      </c>
    </row>
    <row r="31" spans="1:37" ht="27.75" thickTop="1" thickBot="1" x14ac:dyDescent="0.45">
      <c r="K31" s="494"/>
      <c r="L31" s="495"/>
      <c r="M31" s="312">
        <v>2</v>
      </c>
      <c r="N31" s="310"/>
      <c r="O31" s="310">
        <v>30</v>
      </c>
      <c r="P31" s="313"/>
      <c r="Q31" s="314">
        <v>2.5</v>
      </c>
      <c r="R31" s="310"/>
      <c r="S31" s="315">
        <v>41</v>
      </c>
    </row>
    <row r="32" spans="1:37" ht="15.75" thickTop="1" x14ac:dyDescent="0.25"/>
  </sheetData>
  <mergeCells count="21">
    <mergeCell ref="M7:O8"/>
    <mergeCell ref="Q7:S8"/>
    <mergeCell ref="U7:Y7"/>
    <mergeCell ref="F25:K25"/>
    <mergeCell ref="D26:E26"/>
    <mergeCell ref="M29:P29"/>
    <mergeCell ref="Q29:S29"/>
    <mergeCell ref="K29:L31"/>
    <mergeCell ref="AA7:AE7"/>
    <mergeCell ref="G8:J8"/>
    <mergeCell ref="G9:J9"/>
    <mergeCell ref="U9:Y9"/>
    <mergeCell ref="AA9:AE9"/>
    <mergeCell ref="E10:J12"/>
    <mergeCell ref="M12:O12"/>
    <mergeCell ref="Q12:S12"/>
    <mergeCell ref="U12:Y12"/>
    <mergeCell ref="AA12:AE12"/>
    <mergeCell ref="G7:J7"/>
    <mergeCell ref="K7:K10"/>
    <mergeCell ref="L7:L10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D961-34ED-43F9-BEEB-6019B5653A05}">
  <dimension ref="A5:R47"/>
  <sheetViews>
    <sheetView topLeftCell="A28" workbookViewId="0">
      <selection activeCell="C44" sqref="C44:K46"/>
    </sheetView>
  </sheetViews>
  <sheetFormatPr defaultRowHeight="15" x14ac:dyDescent="0.25"/>
  <cols>
    <col min="2" max="2" width="2.42578125" customWidth="1"/>
    <col min="3" max="3" width="41.85546875" customWidth="1"/>
    <col min="4" max="5" width="25.5703125" customWidth="1"/>
    <col min="6" max="7" width="31.85546875" customWidth="1"/>
    <col min="8" max="8" width="2.28515625" customWidth="1"/>
    <col min="9" max="10" width="31.140625" customWidth="1"/>
    <col min="11" max="12" width="27.7109375" customWidth="1"/>
    <col min="13" max="13" width="2" customWidth="1"/>
    <col min="14" max="15" width="31.7109375" customWidth="1"/>
    <col min="16" max="16" width="27.140625" customWidth="1"/>
    <col min="17" max="17" width="27.28515625" customWidth="1"/>
    <col min="18" max="18" width="2.5703125" customWidth="1"/>
  </cols>
  <sheetData>
    <row r="5" spans="1:18" ht="15.75" thickBot="1" x14ac:dyDescent="0.3"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8" ht="13.5" customHeight="1" thickTop="1" thickBot="1" x14ac:dyDescent="0.45">
      <c r="A6" s="23"/>
      <c r="B6" s="15"/>
      <c r="C6" s="8"/>
      <c r="D6" s="8"/>
      <c r="E6" s="9"/>
      <c r="F6" s="9"/>
      <c r="G6" s="9"/>
      <c r="H6" s="9"/>
      <c r="I6" s="9"/>
      <c r="J6" s="9"/>
      <c r="K6" s="9"/>
      <c r="L6" s="15"/>
      <c r="M6" s="63"/>
      <c r="N6" s="496" t="s">
        <v>101</v>
      </c>
      <c r="O6" s="497"/>
      <c r="P6" s="497"/>
      <c r="Q6" s="498"/>
    </row>
    <row r="7" spans="1:18" ht="37.5" customHeight="1" thickTop="1" thickBot="1" x14ac:dyDescent="0.45">
      <c r="A7" s="23"/>
      <c r="B7" s="15"/>
      <c r="C7" s="332" t="s">
        <v>13</v>
      </c>
      <c r="D7" s="333"/>
      <c r="E7" s="505" t="s">
        <v>85</v>
      </c>
      <c r="F7" s="506"/>
      <c r="G7" s="506"/>
      <c r="H7" s="507"/>
      <c r="I7" s="508" t="s">
        <v>86</v>
      </c>
      <c r="J7" s="509"/>
      <c r="K7" s="510"/>
      <c r="L7" s="15"/>
      <c r="M7" s="15"/>
      <c r="N7" s="499"/>
      <c r="O7" s="500"/>
      <c r="P7" s="500"/>
      <c r="Q7" s="501"/>
    </row>
    <row r="8" spans="1:18" ht="27.75" thickTop="1" thickBot="1" x14ac:dyDescent="0.45">
      <c r="A8" s="23"/>
      <c r="B8" s="15"/>
      <c r="C8" s="334"/>
      <c r="D8" s="335"/>
      <c r="E8" s="277">
        <v>15571</v>
      </c>
      <c r="F8" s="277">
        <v>16028</v>
      </c>
      <c r="G8" s="277"/>
      <c r="H8" s="282"/>
      <c r="I8" s="277">
        <v>13877</v>
      </c>
      <c r="J8" s="277">
        <v>12490</v>
      </c>
      <c r="K8" s="277"/>
      <c r="L8" s="281"/>
      <c r="M8" s="15"/>
      <c r="N8" s="502"/>
      <c r="O8" s="503"/>
      <c r="P8" s="503"/>
      <c r="Q8" s="504"/>
    </row>
    <row r="9" spans="1:18" ht="27.75" thickTop="1" thickBot="1" x14ac:dyDescent="0.45">
      <c r="A9" s="23"/>
      <c r="B9" s="15"/>
      <c r="C9" s="336"/>
      <c r="D9" s="337"/>
      <c r="E9" s="55">
        <v>2</v>
      </c>
      <c r="F9" s="55"/>
      <c r="G9" s="279">
        <v>30</v>
      </c>
      <c r="H9" s="283"/>
      <c r="I9" s="55">
        <v>2.5</v>
      </c>
      <c r="J9" s="55"/>
      <c r="K9" s="56">
        <v>38</v>
      </c>
      <c r="L9" s="15"/>
      <c r="M9" s="22"/>
      <c r="N9" s="49"/>
      <c r="O9" s="50"/>
      <c r="P9" s="50"/>
      <c r="Q9" s="50"/>
    </row>
    <row r="10" spans="1:18" ht="12" customHeight="1" thickTop="1" thickBot="1" x14ac:dyDescent="0.3">
      <c r="A10" s="23"/>
      <c r="B10" s="15"/>
      <c r="C10" s="327" t="s">
        <v>84</v>
      </c>
      <c r="D10" s="327"/>
      <c r="E10" s="327"/>
      <c r="F10" s="327"/>
      <c r="G10" s="24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21"/>
    </row>
    <row r="11" spans="1:18" ht="48" thickTop="1" thickBot="1" x14ac:dyDescent="0.55000000000000004">
      <c r="A11" s="23"/>
      <c r="B11" s="15"/>
      <c r="C11" s="327"/>
      <c r="D11" s="327"/>
      <c r="E11" s="327"/>
      <c r="F11" s="327"/>
      <c r="G11" s="245"/>
      <c r="H11" s="14"/>
      <c r="I11" s="318" t="s">
        <v>81</v>
      </c>
      <c r="J11" s="319"/>
      <c r="K11" s="319"/>
      <c r="L11" s="320"/>
      <c r="M11" s="17"/>
      <c r="N11" s="318" t="s">
        <v>82</v>
      </c>
      <c r="O11" s="319"/>
      <c r="P11" s="319"/>
      <c r="Q11" s="320"/>
      <c r="R11" s="22"/>
    </row>
    <row r="12" spans="1:18" ht="27" thickBot="1" x14ac:dyDescent="0.45">
      <c r="A12" s="23"/>
      <c r="B12" s="15"/>
      <c r="C12" s="260" t="s">
        <v>2</v>
      </c>
      <c r="D12" s="261" t="s">
        <v>24</v>
      </c>
      <c r="E12" s="262" t="s">
        <v>14</v>
      </c>
      <c r="F12" s="263" t="s">
        <v>12</v>
      </c>
      <c r="G12" s="264" t="s">
        <v>97</v>
      </c>
      <c r="H12" s="10"/>
      <c r="I12" s="36" t="s">
        <v>15</v>
      </c>
      <c r="J12" s="3" t="s">
        <v>98</v>
      </c>
      <c r="K12" s="3" t="s">
        <v>16</v>
      </c>
      <c r="L12" s="37" t="s">
        <v>17</v>
      </c>
      <c r="M12" s="19"/>
      <c r="N12" s="36" t="s">
        <v>15</v>
      </c>
      <c r="O12" s="3" t="s">
        <v>98</v>
      </c>
      <c r="P12" s="3" t="s">
        <v>16</v>
      </c>
      <c r="Q12" s="37" t="s">
        <v>17</v>
      </c>
      <c r="R12" s="22"/>
    </row>
    <row r="13" spans="1:18" ht="27" thickTop="1" x14ac:dyDescent="0.4">
      <c r="A13" s="23"/>
      <c r="B13" s="15"/>
      <c r="C13" s="265" t="s">
        <v>89</v>
      </c>
      <c r="D13" s="5"/>
      <c r="E13" s="2">
        <v>6</v>
      </c>
      <c r="F13" s="258">
        <v>256</v>
      </c>
      <c r="G13" s="266">
        <v>330</v>
      </c>
      <c r="H13" s="10"/>
      <c r="I13" s="38">
        <f xml:space="preserve"> ( E8 * E13 ) / F13</f>
        <v>364.9453125</v>
      </c>
      <c r="J13" s="4">
        <f xml:space="preserve"> F8 * E13 / G13</f>
        <v>291.41818181818184</v>
      </c>
      <c r="K13" s="4">
        <f xml:space="preserve"> E9 *I13</f>
        <v>729.890625</v>
      </c>
      <c r="L13" s="39">
        <f xml:space="preserve"> G9 *I13</f>
        <v>10948.359375</v>
      </c>
      <c r="M13" s="10"/>
      <c r="N13" s="38">
        <f xml:space="preserve"> IF(( I8 * E13 ) / F13, ( I8 * E13 ) / F13, 0)</f>
        <v>325.2421875</v>
      </c>
      <c r="O13" s="4">
        <f xml:space="preserve"> I8 * E13 / G13</f>
        <v>252.30909090909091</v>
      </c>
      <c r="P13" s="4">
        <f xml:space="preserve"> I9 *N13</f>
        <v>813.10546875</v>
      </c>
      <c r="Q13" s="39">
        <f xml:space="preserve"> K9 *N13</f>
        <v>12359.203125</v>
      </c>
      <c r="R13" s="22"/>
    </row>
    <row r="14" spans="1:18" ht="26.25" x14ac:dyDescent="0.4">
      <c r="A14" s="23"/>
      <c r="B14" s="15"/>
      <c r="C14" s="267" t="s">
        <v>90</v>
      </c>
      <c r="D14" s="6"/>
      <c r="E14" s="1">
        <v>6</v>
      </c>
      <c r="F14" s="259">
        <v>256</v>
      </c>
      <c r="G14" s="268">
        <v>330</v>
      </c>
      <c r="H14" s="10"/>
      <c r="I14" s="40">
        <f xml:space="preserve"> ( E8 * E14) / F14</f>
        <v>364.9453125</v>
      </c>
      <c r="J14" s="4">
        <f xml:space="preserve"> F8 * E14 / G14</f>
        <v>291.41818181818184</v>
      </c>
      <c r="K14" s="4">
        <f xml:space="preserve"> E9 *I14</f>
        <v>729.890625</v>
      </c>
      <c r="L14" s="39">
        <f xml:space="preserve"> G9 *I14</f>
        <v>10948.359375</v>
      </c>
      <c r="M14" s="10"/>
      <c r="N14" s="38">
        <f xml:space="preserve"> ( I8 * E14 ) / F14</f>
        <v>325.2421875</v>
      </c>
      <c r="O14" s="4">
        <f xml:space="preserve"> I8 * E14 / G14</f>
        <v>252.30909090909091</v>
      </c>
      <c r="P14" s="4">
        <f xml:space="preserve"> I9 *N14</f>
        <v>813.10546875</v>
      </c>
      <c r="Q14" s="39">
        <f xml:space="preserve"> K9 *N14</f>
        <v>12359.203125</v>
      </c>
      <c r="R14" s="22"/>
    </row>
    <row r="15" spans="1:18" ht="26.25" x14ac:dyDescent="0.4">
      <c r="A15" s="23"/>
      <c r="B15" s="15"/>
      <c r="C15" s="267" t="s">
        <v>91</v>
      </c>
      <c r="D15" s="6"/>
      <c r="E15" s="1">
        <v>6</v>
      </c>
      <c r="F15" s="259">
        <v>256</v>
      </c>
      <c r="G15" s="268">
        <v>330</v>
      </c>
      <c r="H15" s="10"/>
      <c r="I15" s="38">
        <f xml:space="preserve"> ( E8 * E15 ) / F15</f>
        <v>364.9453125</v>
      </c>
      <c r="J15" s="4">
        <f xml:space="preserve"> F8 * E15 / G15</f>
        <v>291.41818181818184</v>
      </c>
      <c r="K15" s="4">
        <f xml:space="preserve"> E9 *I15</f>
        <v>729.890625</v>
      </c>
      <c r="L15" s="39">
        <f xml:space="preserve"> G9 *I15</f>
        <v>10948.359375</v>
      </c>
      <c r="M15" s="10"/>
      <c r="N15" s="40">
        <f xml:space="preserve"> ( I8 * E15 ) / F15</f>
        <v>325.2421875</v>
      </c>
      <c r="O15" s="4">
        <f xml:space="preserve">  I8 * E15 / G15</f>
        <v>252.30909090909091</v>
      </c>
      <c r="P15" s="4">
        <f xml:space="preserve"> I9 *N15</f>
        <v>813.10546875</v>
      </c>
      <c r="Q15" s="39">
        <f xml:space="preserve"> K9 *N15</f>
        <v>12359.203125</v>
      </c>
      <c r="R15" s="22"/>
    </row>
    <row r="16" spans="1:18" ht="26.25" x14ac:dyDescent="0.4">
      <c r="A16" s="23"/>
      <c r="B16" s="15"/>
      <c r="C16" s="267" t="s">
        <v>92</v>
      </c>
      <c r="D16" s="6"/>
      <c r="E16" s="1">
        <v>6</v>
      </c>
      <c r="F16" s="259">
        <v>256</v>
      </c>
      <c r="G16" s="268">
        <v>330</v>
      </c>
      <c r="H16" s="10"/>
      <c r="I16" s="40">
        <f xml:space="preserve"> ( E8 * E16) / F16</f>
        <v>364.9453125</v>
      </c>
      <c r="J16" s="4">
        <f xml:space="preserve"> F8 * E16 / G16</f>
        <v>291.41818181818184</v>
      </c>
      <c r="K16" s="4">
        <f xml:space="preserve"> E9 *I16</f>
        <v>729.890625</v>
      </c>
      <c r="L16" s="39">
        <f xml:space="preserve"> G9 *I16</f>
        <v>10948.359375</v>
      </c>
      <c r="M16" s="10"/>
      <c r="N16" s="40">
        <f xml:space="preserve"> ( I8 * E16 ) / F16</f>
        <v>325.2421875</v>
      </c>
      <c r="O16" s="4">
        <f xml:space="preserve">  I8 * E16 / G16</f>
        <v>252.30909090909091</v>
      </c>
      <c r="P16" s="4">
        <f xml:space="preserve"> I9 *N16</f>
        <v>813.10546875</v>
      </c>
      <c r="Q16" s="39">
        <f xml:space="preserve"> K9 *N16</f>
        <v>12359.203125</v>
      </c>
      <c r="R16" s="22"/>
    </row>
    <row r="17" spans="1:18" ht="26.25" x14ac:dyDescent="0.4">
      <c r="A17" s="23"/>
      <c r="B17" s="7"/>
      <c r="C17" s="267" t="s">
        <v>93</v>
      </c>
      <c r="D17" s="6"/>
      <c r="E17" s="1">
        <v>8</v>
      </c>
      <c r="F17" s="259">
        <v>427.39600000000002</v>
      </c>
      <c r="G17" s="268">
        <v>1065.5840000000001</v>
      </c>
      <c r="H17" s="10"/>
      <c r="I17" s="38">
        <f xml:space="preserve"> ( E8 * E17 ) / F17</f>
        <v>291.45803891473014</v>
      </c>
      <c r="J17" s="4">
        <f xml:space="preserve"> F8 * E17 / G17</f>
        <v>120.33213711917595</v>
      </c>
      <c r="K17" s="4">
        <f xml:space="preserve"> E9 *I17</f>
        <v>582.91607782946028</v>
      </c>
      <c r="L17" s="39">
        <f xml:space="preserve"> G9 *I17</f>
        <v>8743.7411674419036</v>
      </c>
      <c r="M17" s="10"/>
      <c r="N17" s="40">
        <f xml:space="preserve"> ( I8 * E17 ) / F17</f>
        <v>259.74974028769572</v>
      </c>
      <c r="O17" s="4">
        <f xml:space="preserve">  I8 * E17 / G17</f>
        <v>104.1832459946846</v>
      </c>
      <c r="P17" s="4">
        <f xml:space="preserve"> I9 *N17</f>
        <v>649.37435071923926</v>
      </c>
      <c r="Q17" s="39">
        <f xml:space="preserve"> K9 *N17</f>
        <v>9870.4901309324378</v>
      </c>
      <c r="R17" s="22"/>
    </row>
    <row r="18" spans="1:18" ht="26.25" x14ac:dyDescent="0.4">
      <c r="A18" s="23"/>
      <c r="B18" s="7"/>
      <c r="C18" s="267"/>
      <c r="D18" s="6"/>
      <c r="E18" s="1"/>
      <c r="F18" s="259"/>
      <c r="G18" s="268"/>
      <c r="H18" s="10"/>
      <c r="I18" s="40">
        <f xml:space="preserve"> IFERROR(( E8 * E18) / F18,0)</f>
        <v>0</v>
      </c>
      <c r="J18" s="4">
        <f xml:space="preserve"> IFERROR(F8 * E18 / G18,0)</f>
        <v>0</v>
      </c>
      <c r="K18" s="4">
        <f xml:space="preserve"> IFERROR( E9 *I18,0)</f>
        <v>0</v>
      </c>
      <c r="L18" s="39">
        <f xml:space="preserve"> G9 *I18</f>
        <v>0</v>
      </c>
      <c r="M18" s="10"/>
      <c r="N18" s="38">
        <f xml:space="preserve"> IFERROR( ( I8 * E18 ) / F18,0)</f>
        <v>0</v>
      </c>
      <c r="O18" s="4">
        <f xml:space="preserve"> IFERROR( I8 * E18 / G18,0)</f>
        <v>0</v>
      </c>
      <c r="P18" s="4">
        <f xml:space="preserve"> I9 *N18</f>
        <v>0</v>
      </c>
      <c r="Q18" s="39">
        <f xml:space="preserve"> K9 *N18</f>
        <v>0</v>
      </c>
      <c r="R18" s="22"/>
    </row>
    <row r="19" spans="1:18" ht="26.25" x14ac:dyDescent="0.4">
      <c r="A19" s="23"/>
      <c r="B19" s="7"/>
      <c r="C19" s="267" t="s">
        <v>94</v>
      </c>
      <c r="D19" s="6"/>
      <c r="E19" s="1">
        <v>8</v>
      </c>
      <c r="F19" s="259">
        <v>427.39600000000002</v>
      </c>
      <c r="G19" s="268">
        <v>1065.5840000000001</v>
      </c>
      <c r="H19" s="10"/>
      <c r="I19" s="38">
        <f xml:space="preserve"> IFERROR( ( E45 * E19 ) / F19,0)</f>
        <v>98.887214667427855</v>
      </c>
      <c r="J19" s="4">
        <f xml:space="preserve"> IFERROR( F45 * E19 / G19,0)</f>
        <v>41.975104731302267</v>
      </c>
      <c r="K19" s="4">
        <f xml:space="preserve"> E46 *I19</f>
        <v>197.77442933485571</v>
      </c>
      <c r="L19" s="39">
        <f xml:space="preserve"> G46 *I19</f>
        <v>2966.6164400228358</v>
      </c>
      <c r="M19" s="10"/>
      <c r="N19" s="38">
        <f xml:space="preserve"> IFERROR( ( I45 * E19 ) / F19,0)</f>
        <v>86.870256155883538</v>
      </c>
      <c r="O19" s="4">
        <f xml:space="preserve"> IFERROR(  J45 * E19 / G19,0)</f>
        <v>32.710701361882307</v>
      </c>
      <c r="P19" s="4">
        <f xml:space="preserve"> I46 *N19</f>
        <v>217.17564038970886</v>
      </c>
      <c r="Q19" s="39">
        <f xml:space="preserve"> K46 *N19</f>
        <v>3561.6805023912252</v>
      </c>
      <c r="R19" s="22"/>
    </row>
    <row r="20" spans="1:18" ht="27.75" customHeight="1" x14ac:dyDescent="0.4">
      <c r="A20" s="23"/>
      <c r="B20" s="7"/>
      <c r="C20" s="267"/>
      <c r="D20" s="6"/>
      <c r="E20" s="1"/>
      <c r="F20" s="259"/>
      <c r="G20" s="268"/>
      <c r="H20" s="10"/>
      <c r="I20" s="40">
        <f xml:space="preserve"> IFERROR( ( E8 * E20) / F20,0)</f>
        <v>0</v>
      </c>
      <c r="J20" s="4">
        <f xml:space="preserve"> IFERROR( F8 * E20 / G20,0)</f>
        <v>0</v>
      </c>
      <c r="K20" s="4">
        <f xml:space="preserve"> E9 *I20</f>
        <v>0</v>
      </c>
      <c r="L20" s="39">
        <f xml:space="preserve"> G9 *I20</f>
        <v>0</v>
      </c>
      <c r="M20" s="10"/>
      <c r="N20" s="38">
        <f xml:space="preserve"> IFERROR( ( I8 * E20 ) / F20,0)</f>
        <v>0</v>
      </c>
      <c r="O20" s="4">
        <f xml:space="preserve"> IFERROR(  I8 * E20 / G20,0)</f>
        <v>0</v>
      </c>
      <c r="P20" s="4">
        <f xml:space="preserve"> I9 *N20</f>
        <v>0</v>
      </c>
      <c r="Q20" s="39">
        <f xml:space="preserve"> K9 *N20</f>
        <v>0</v>
      </c>
      <c r="R20" s="22"/>
    </row>
    <row r="21" spans="1:18" ht="30" customHeight="1" x14ac:dyDescent="0.4">
      <c r="A21" s="23"/>
      <c r="B21" s="7"/>
      <c r="C21" s="267"/>
      <c r="D21" s="6"/>
      <c r="E21" s="1"/>
      <c r="F21" s="259"/>
      <c r="G21" s="268"/>
      <c r="H21" s="10"/>
      <c r="I21" s="40">
        <f xml:space="preserve"> IFERROR( ( E8 * E21) / F21,0)</f>
        <v>0</v>
      </c>
      <c r="J21" s="4">
        <f xml:space="preserve"> IFERROR( F8 * E21 / G21,0)</f>
        <v>0</v>
      </c>
      <c r="K21" s="4">
        <f xml:space="preserve"> E9 *I21</f>
        <v>0</v>
      </c>
      <c r="L21" s="39">
        <f xml:space="preserve"> G9 *I21</f>
        <v>0</v>
      </c>
      <c r="M21" s="10"/>
      <c r="N21" s="38">
        <f xml:space="preserve"> IFERROR( ( I8 * E21 ) / F21,0)</f>
        <v>0</v>
      </c>
      <c r="O21" s="4">
        <f xml:space="preserve"> IFERROR( I8 * E21 / G21,0)</f>
        <v>0</v>
      </c>
      <c r="P21" s="4">
        <f xml:space="preserve"> I9 *N21</f>
        <v>0</v>
      </c>
      <c r="Q21" s="39">
        <f xml:space="preserve"> K9 *N21</f>
        <v>0</v>
      </c>
      <c r="R21" s="22"/>
    </row>
    <row r="22" spans="1:18" ht="27" customHeight="1" thickBot="1" x14ac:dyDescent="0.45">
      <c r="A22" s="23"/>
      <c r="B22" s="7"/>
      <c r="C22" s="269"/>
      <c r="D22" s="270"/>
      <c r="E22" s="271"/>
      <c r="F22" s="272"/>
      <c r="G22" s="273"/>
      <c r="H22" s="10"/>
      <c r="I22" s="41">
        <f xml:space="preserve"> IFERROR( ( E8 * E22) / F22,0)</f>
        <v>0</v>
      </c>
      <c r="J22" s="256">
        <f xml:space="preserve"> IFERROR( F8 * E22 / G22,0)</f>
        <v>0</v>
      </c>
      <c r="K22" s="42">
        <f xml:space="preserve"> E9 *I22</f>
        <v>0</v>
      </c>
      <c r="L22" s="43">
        <f xml:space="preserve"> G9 *I22</f>
        <v>0</v>
      </c>
      <c r="M22" s="10"/>
      <c r="N22" s="252">
        <f xml:space="preserve"> IFERROR( ( I8 * E22 ) / F22,0)</f>
        <v>0</v>
      </c>
      <c r="O22" s="274">
        <f xml:space="preserve"> IFERROR(  I8 * E22 / G22,0)</f>
        <v>0</v>
      </c>
      <c r="P22" s="42">
        <f xml:space="preserve"> I9 *N22</f>
        <v>0</v>
      </c>
      <c r="Q22" s="43">
        <f xml:space="preserve"> K9 *N22</f>
        <v>0</v>
      </c>
      <c r="R22" s="22"/>
    </row>
    <row r="23" spans="1:18" ht="12.75" customHeight="1" thickTop="1" thickBot="1" x14ac:dyDescent="0.45">
      <c r="A23" s="23"/>
      <c r="B23" s="15"/>
      <c r="C23" s="8"/>
      <c r="D23" s="8"/>
      <c r="E23" s="9"/>
      <c r="F23" s="9"/>
      <c r="G23" s="9"/>
      <c r="H23" s="9"/>
      <c r="I23" s="9"/>
      <c r="J23" s="9"/>
      <c r="K23" s="9"/>
      <c r="L23" s="15"/>
      <c r="M23" s="15"/>
      <c r="N23" s="44"/>
      <c r="O23" s="275"/>
      <c r="P23" s="44"/>
      <c r="Q23" s="44"/>
      <c r="R23" s="22"/>
    </row>
    <row r="24" spans="1:18" ht="45" customHeight="1" thickTop="1" thickBot="1" x14ac:dyDescent="0.45">
      <c r="A24" s="23"/>
      <c r="B24" s="15"/>
      <c r="C24" s="332" t="s">
        <v>13</v>
      </c>
      <c r="D24" s="333"/>
      <c r="E24" s="505" t="s">
        <v>85</v>
      </c>
      <c r="F24" s="506"/>
      <c r="G24" s="506"/>
      <c r="H24" s="507"/>
      <c r="I24" s="508" t="s">
        <v>86</v>
      </c>
      <c r="J24" s="509"/>
      <c r="K24" s="510"/>
      <c r="L24" s="15"/>
      <c r="M24" s="22"/>
      <c r="N24" s="246"/>
      <c r="O24" s="247"/>
      <c r="P24" s="247"/>
      <c r="Q24" s="248"/>
      <c r="R24" s="22"/>
    </row>
    <row r="25" spans="1:18" ht="27.75" thickTop="1" thickBot="1" x14ac:dyDescent="0.45">
      <c r="A25" s="23"/>
      <c r="B25" s="15"/>
      <c r="C25" s="334"/>
      <c r="D25" s="335"/>
      <c r="E25" s="277">
        <v>15571</v>
      </c>
      <c r="F25" s="277">
        <v>16028</v>
      </c>
      <c r="G25" s="277"/>
      <c r="H25" s="278"/>
      <c r="I25" s="277">
        <v>13877</v>
      </c>
      <c r="J25" s="277">
        <v>12490</v>
      </c>
      <c r="K25" s="277"/>
      <c r="L25" s="281"/>
      <c r="M25" s="22"/>
      <c r="N25" s="249"/>
      <c r="O25" s="276"/>
      <c r="P25" s="16"/>
      <c r="Q25" s="250"/>
      <c r="R25" s="22"/>
    </row>
    <row r="26" spans="1:18" ht="27.75" thickTop="1" thickBot="1" x14ac:dyDescent="0.45">
      <c r="A26" s="23"/>
      <c r="B26" s="15"/>
      <c r="C26" s="336"/>
      <c r="D26" s="337"/>
      <c r="E26" s="53">
        <v>2</v>
      </c>
      <c r="F26" s="52"/>
      <c r="G26" s="279">
        <v>30</v>
      </c>
      <c r="H26" s="280"/>
      <c r="I26" s="53">
        <v>2.5</v>
      </c>
      <c r="J26" s="52"/>
      <c r="K26" s="279">
        <v>38</v>
      </c>
      <c r="L26" s="281"/>
      <c r="M26" s="22"/>
      <c r="N26" s="49"/>
      <c r="O26" s="50"/>
      <c r="P26" s="50"/>
      <c r="Q26" s="251"/>
      <c r="R26" s="22"/>
    </row>
    <row r="27" spans="1:18" ht="12.75" customHeight="1" thickTop="1" thickBot="1" x14ac:dyDescent="0.3">
      <c r="A27" s="23"/>
      <c r="B27" s="15"/>
      <c r="C27" s="327" t="s">
        <v>83</v>
      </c>
      <c r="D27" s="327"/>
      <c r="E27" s="327"/>
      <c r="F27" s="327"/>
      <c r="G27" s="24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22"/>
    </row>
    <row r="28" spans="1:18" ht="48" thickTop="1" thickBot="1" x14ac:dyDescent="0.55000000000000004">
      <c r="A28" s="23"/>
      <c r="B28" s="15"/>
      <c r="C28" s="327"/>
      <c r="D28" s="327"/>
      <c r="E28" s="327"/>
      <c r="F28" s="327"/>
      <c r="G28" s="245"/>
      <c r="H28" s="15"/>
      <c r="I28" s="318" t="s">
        <v>87</v>
      </c>
      <c r="J28" s="319"/>
      <c r="K28" s="319"/>
      <c r="L28" s="320"/>
      <c r="M28" s="17"/>
      <c r="N28" s="318" t="s">
        <v>88</v>
      </c>
      <c r="O28" s="319"/>
      <c r="P28" s="319"/>
      <c r="Q28" s="320"/>
      <c r="R28" s="22"/>
    </row>
    <row r="29" spans="1:18" ht="27" thickBot="1" x14ac:dyDescent="0.45">
      <c r="A29" s="23"/>
      <c r="B29" s="15"/>
      <c r="C29" s="260" t="s">
        <v>2</v>
      </c>
      <c r="D29" s="261" t="s">
        <v>24</v>
      </c>
      <c r="E29" s="262" t="s">
        <v>14</v>
      </c>
      <c r="F29" s="263" t="s">
        <v>23</v>
      </c>
      <c r="G29" s="264" t="s">
        <v>96</v>
      </c>
      <c r="H29" s="15"/>
      <c r="I29" s="36" t="s">
        <v>15</v>
      </c>
      <c r="J29" s="3" t="s">
        <v>98</v>
      </c>
      <c r="K29" s="3" t="s">
        <v>16</v>
      </c>
      <c r="L29" s="37" t="s">
        <v>17</v>
      </c>
      <c r="M29" s="19"/>
      <c r="N29" s="36" t="s">
        <v>15</v>
      </c>
      <c r="O29" s="3" t="s">
        <v>98</v>
      </c>
      <c r="P29" s="3" t="s">
        <v>16</v>
      </c>
      <c r="Q29" s="37" t="s">
        <v>17</v>
      </c>
      <c r="R29" s="22"/>
    </row>
    <row r="30" spans="1:18" ht="27" thickTop="1" x14ac:dyDescent="0.4">
      <c r="A30" s="23"/>
      <c r="B30" s="15"/>
      <c r="C30" s="265" t="s">
        <v>89</v>
      </c>
      <c r="D30" s="5"/>
      <c r="E30" s="2">
        <v>6</v>
      </c>
      <c r="F30" s="258">
        <v>256</v>
      </c>
      <c r="G30" s="266">
        <v>330</v>
      </c>
      <c r="H30" s="15"/>
      <c r="I30" s="38">
        <f xml:space="preserve"> ( E25 * E30 ) / F30</f>
        <v>364.9453125</v>
      </c>
      <c r="J30" s="4">
        <f xml:space="preserve"> F25 * E30 / G30</f>
        <v>291.41818181818184</v>
      </c>
      <c r="K30" s="4">
        <f xml:space="preserve"> E26 *I30</f>
        <v>729.890625</v>
      </c>
      <c r="L30" s="39">
        <f xml:space="preserve"> G26 *I30</f>
        <v>10948.359375</v>
      </c>
      <c r="M30" s="10"/>
      <c r="N30" s="38">
        <f xml:space="preserve"> ( I25 * E30 ) / F30</f>
        <v>325.2421875</v>
      </c>
      <c r="O30" s="4">
        <f xml:space="preserve"> I25 * E30 / G30</f>
        <v>252.30909090909091</v>
      </c>
      <c r="P30" s="4">
        <f xml:space="preserve"> I26 *N30</f>
        <v>813.10546875</v>
      </c>
      <c r="Q30" s="51">
        <f xml:space="preserve"> K26 *N30</f>
        <v>12359.203125</v>
      </c>
      <c r="R30" s="22"/>
    </row>
    <row r="31" spans="1:18" ht="26.25" x14ac:dyDescent="0.4">
      <c r="A31" s="23"/>
      <c r="B31" s="15"/>
      <c r="C31" s="267" t="s">
        <v>90</v>
      </c>
      <c r="D31" s="6"/>
      <c r="E31" s="1">
        <v>6</v>
      </c>
      <c r="F31" s="259">
        <v>256</v>
      </c>
      <c r="G31" s="268">
        <v>330</v>
      </c>
      <c r="H31" s="15"/>
      <c r="I31" s="40">
        <f xml:space="preserve"> ( E25 * E31) / F31</f>
        <v>364.9453125</v>
      </c>
      <c r="J31" s="4">
        <f xml:space="preserve"> F25 * E31 / G31</f>
        <v>291.41818181818184</v>
      </c>
      <c r="K31" s="4">
        <f xml:space="preserve"> E26 *I31</f>
        <v>729.890625</v>
      </c>
      <c r="L31" s="39">
        <f xml:space="preserve"> G26 *I31</f>
        <v>10948.359375</v>
      </c>
      <c r="M31" s="10"/>
      <c r="N31" s="38">
        <f xml:space="preserve"> ( I25 * E31 ) / F31</f>
        <v>325.2421875</v>
      </c>
      <c r="O31" s="4">
        <f xml:space="preserve"> I25 * E31 / G31</f>
        <v>252.30909090909091</v>
      </c>
      <c r="P31" s="4">
        <f xml:space="preserve"> I26 *N31</f>
        <v>813.10546875</v>
      </c>
      <c r="Q31" s="39">
        <f xml:space="preserve"> K26 *N31</f>
        <v>12359.203125</v>
      </c>
      <c r="R31" s="22"/>
    </row>
    <row r="32" spans="1:18" ht="26.25" x14ac:dyDescent="0.4">
      <c r="A32" s="23"/>
      <c r="B32" s="15"/>
      <c r="C32" s="267" t="s">
        <v>91</v>
      </c>
      <c r="D32" s="6"/>
      <c r="E32" s="1">
        <v>6</v>
      </c>
      <c r="F32" s="259">
        <v>256</v>
      </c>
      <c r="G32" s="268">
        <v>330</v>
      </c>
      <c r="H32" s="15"/>
      <c r="I32" s="38">
        <f xml:space="preserve"> ( E25 * E32 ) / F32</f>
        <v>364.9453125</v>
      </c>
      <c r="J32" s="4">
        <f xml:space="preserve"> F25 * E32 / G32</f>
        <v>291.41818181818184</v>
      </c>
      <c r="K32" s="4">
        <f xml:space="preserve"> E26 *I32</f>
        <v>729.890625</v>
      </c>
      <c r="L32" s="39">
        <f xml:space="preserve"> G26 *I32</f>
        <v>10948.359375</v>
      </c>
      <c r="M32" s="10"/>
      <c r="N32" s="40">
        <f xml:space="preserve"> ( I25 * E32 ) / F32</f>
        <v>325.2421875</v>
      </c>
      <c r="O32" s="4">
        <f xml:space="preserve">  I25 * E32 / G32</f>
        <v>252.30909090909091</v>
      </c>
      <c r="P32" s="4">
        <f xml:space="preserve"> I26 *N32</f>
        <v>813.10546875</v>
      </c>
      <c r="Q32" s="39">
        <f xml:space="preserve"> K26 *N32</f>
        <v>12359.203125</v>
      </c>
      <c r="R32" s="22"/>
    </row>
    <row r="33" spans="1:18" ht="26.25" x14ac:dyDescent="0.4">
      <c r="A33" s="23"/>
      <c r="B33" s="15"/>
      <c r="C33" s="267" t="s">
        <v>92</v>
      </c>
      <c r="D33" s="6"/>
      <c r="E33" s="1">
        <v>6</v>
      </c>
      <c r="F33" s="259">
        <v>256</v>
      </c>
      <c r="G33" s="268">
        <v>330</v>
      </c>
      <c r="H33" s="15"/>
      <c r="I33" s="40">
        <f xml:space="preserve"> ( E25 * E33) / F33</f>
        <v>364.9453125</v>
      </c>
      <c r="J33" s="4">
        <f xml:space="preserve"> F25 * E33 / G33</f>
        <v>291.41818181818184</v>
      </c>
      <c r="K33" s="4">
        <f xml:space="preserve"> E26 *I33</f>
        <v>729.890625</v>
      </c>
      <c r="L33" s="39">
        <f xml:space="preserve"> G26 *I33</f>
        <v>10948.359375</v>
      </c>
      <c r="M33" s="10"/>
      <c r="N33" s="40">
        <f xml:space="preserve"> ( I25 * E33 ) / F33</f>
        <v>325.2421875</v>
      </c>
      <c r="O33" s="4">
        <f xml:space="preserve">  I25 * E33 / G33</f>
        <v>252.30909090909091</v>
      </c>
      <c r="P33" s="4">
        <f xml:space="preserve"> I26 *N33</f>
        <v>813.10546875</v>
      </c>
      <c r="Q33" s="39">
        <f xml:space="preserve"> K26 *N33</f>
        <v>12359.203125</v>
      </c>
      <c r="R33" s="22"/>
    </row>
    <row r="34" spans="1:18" ht="26.25" x14ac:dyDescent="0.4">
      <c r="A34" s="23"/>
      <c r="B34" s="15"/>
      <c r="C34" s="267" t="s">
        <v>93</v>
      </c>
      <c r="D34" s="6"/>
      <c r="E34" s="1">
        <v>8</v>
      </c>
      <c r="F34" s="259">
        <v>427.39600000000002</v>
      </c>
      <c r="G34" s="290">
        <v>1065.5840000000001</v>
      </c>
      <c r="H34" s="15"/>
      <c r="I34" s="38">
        <f xml:space="preserve"> ( E25 * E34 ) / F34</f>
        <v>291.45803891473014</v>
      </c>
      <c r="J34" s="4">
        <f xml:space="preserve"> F25 * E34 / G34</f>
        <v>120.33213711917595</v>
      </c>
      <c r="K34" s="4">
        <f xml:space="preserve"> E26 *I34</f>
        <v>582.91607782946028</v>
      </c>
      <c r="L34" s="39">
        <f xml:space="preserve"> G26 *I34</f>
        <v>8743.7411674419036</v>
      </c>
      <c r="M34" s="10"/>
      <c r="N34" s="40">
        <f xml:space="preserve"> ( I25 * E34 ) / F34</f>
        <v>259.74974028769572</v>
      </c>
      <c r="O34" s="4">
        <f xml:space="preserve">  I25 * E34 / G34</f>
        <v>104.1832459946846</v>
      </c>
      <c r="P34" s="4">
        <f xml:space="preserve"> I26 *N34</f>
        <v>649.37435071923926</v>
      </c>
      <c r="Q34" s="39">
        <f xml:space="preserve"> K26 *N34</f>
        <v>9870.4901309324378</v>
      </c>
      <c r="R34" s="22"/>
    </row>
    <row r="35" spans="1:18" ht="26.25" x14ac:dyDescent="0.4">
      <c r="A35" s="23"/>
      <c r="B35" s="7"/>
      <c r="C35" s="267"/>
      <c r="D35" s="6"/>
      <c r="E35" s="1"/>
      <c r="F35" s="259"/>
      <c r="G35" s="268"/>
      <c r="H35" s="10"/>
      <c r="I35" s="40">
        <f xml:space="preserve"> IFERROR( ( E25 * E35) / F35,0)</f>
        <v>0</v>
      </c>
      <c r="J35" s="4">
        <f xml:space="preserve"> IFERROR( F25 * E35 / G35,0)</f>
        <v>0</v>
      </c>
      <c r="K35" s="4">
        <f xml:space="preserve"> E26 *I35</f>
        <v>0</v>
      </c>
      <c r="L35" s="39">
        <f xml:space="preserve"> G26 *I35</f>
        <v>0</v>
      </c>
      <c r="M35" s="10"/>
      <c r="N35" s="38">
        <f xml:space="preserve"> IFERROR( ( I25 * E35 ) / F35,0)</f>
        <v>0</v>
      </c>
      <c r="O35" s="4">
        <f xml:space="preserve"> IFERROR(  I25 * E35 / G35,0)</f>
        <v>0</v>
      </c>
      <c r="P35" s="4">
        <f xml:space="preserve"> I26 *N35</f>
        <v>0</v>
      </c>
      <c r="Q35" s="39">
        <f xml:space="preserve"> K26 *N35</f>
        <v>0</v>
      </c>
      <c r="R35" s="22"/>
    </row>
    <row r="36" spans="1:18" ht="26.25" x14ac:dyDescent="0.4">
      <c r="A36" s="23"/>
      <c r="B36" s="7"/>
      <c r="C36" s="267" t="s">
        <v>94</v>
      </c>
      <c r="D36" s="6"/>
      <c r="E36" s="1">
        <v>8</v>
      </c>
      <c r="F36" s="259">
        <v>235</v>
      </c>
      <c r="G36" s="290">
        <v>565</v>
      </c>
      <c r="H36" s="10"/>
      <c r="I36" s="38">
        <f xml:space="preserve"> IFERROR( ( E45 * E36 ) / F36,0)</f>
        <v>179.84680851063831</v>
      </c>
      <c r="J36" s="4">
        <f xml:space="preserve"> IFERROR( F45 * E36 / G36,0)</f>
        <v>79.164601769911499</v>
      </c>
      <c r="K36" s="4">
        <f xml:space="preserve"> E46 *I36</f>
        <v>359.69361702127662</v>
      </c>
      <c r="L36" s="39">
        <f xml:space="preserve"> G46 *I36</f>
        <v>5395.4042553191493</v>
      </c>
      <c r="M36" s="10"/>
      <c r="N36" s="38">
        <f xml:space="preserve"> IFERROR( ( I45 * E36 ) / F36,0)</f>
        <v>157.99148936170212</v>
      </c>
      <c r="O36" s="4">
        <f xml:space="preserve"> IFERROR(  J45 * E36 / G36,0)</f>
        <v>61.69203539823009</v>
      </c>
      <c r="P36" s="4">
        <f xml:space="preserve"> I46 *N36</f>
        <v>394.97872340425533</v>
      </c>
      <c r="Q36" s="39">
        <f xml:space="preserve"> K46 *N36</f>
        <v>6477.6510638297868</v>
      </c>
      <c r="R36" s="22"/>
    </row>
    <row r="37" spans="1:18" ht="29.25" customHeight="1" x14ac:dyDescent="0.4">
      <c r="A37" s="23"/>
      <c r="B37" s="7"/>
      <c r="C37" s="267"/>
      <c r="D37" s="6"/>
      <c r="E37" s="1"/>
      <c r="F37" s="259"/>
      <c r="G37" s="268"/>
      <c r="H37" s="10"/>
      <c r="I37" s="40">
        <f xml:space="preserve"> IFERROR(( E25 * E37) / F37,0)</f>
        <v>0</v>
      </c>
      <c r="J37" s="4">
        <f xml:space="preserve"> IFERROR( F25 * E37 / G37,0)</f>
        <v>0</v>
      </c>
      <c r="K37" s="4">
        <f xml:space="preserve"> E26 *I37</f>
        <v>0</v>
      </c>
      <c r="L37" s="39">
        <f xml:space="preserve"> G26 *I37</f>
        <v>0</v>
      </c>
      <c r="M37" s="10"/>
      <c r="N37" s="38">
        <f xml:space="preserve"> IFERROR( ( I25 * E37 ) / F37,0)</f>
        <v>0</v>
      </c>
      <c r="O37" s="4">
        <f xml:space="preserve"> IFERROR(  I25 * E37 / G37,0)</f>
        <v>0</v>
      </c>
      <c r="P37" s="4">
        <f xml:space="preserve"> I26 *N37</f>
        <v>0</v>
      </c>
      <c r="Q37" s="39">
        <f xml:space="preserve"> K26 *N37</f>
        <v>0</v>
      </c>
      <c r="R37" s="22"/>
    </row>
    <row r="38" spans="1:18" ht="26.25" x14ac:dyDescent="0.4">
      <c r="A38" s="23"/>
      <c r="B38" s="7"/>
      <c r="C38" s="267"/>
      <c r="D38" s="6"/>
      <c r="E38" s="1"/>
      <c r="F38" s="259"/>
      <c r="G38" s="268"/>
      <c r="H38" s="10"/>
      <c r="I38" s="40">
        <f xml:space="preserve"> IFERROR( ( E25 * E38) / F38,0)</f>
        <v>0</v>
      </c>
      <c r="J38" s="4">
        <f xml:space="preserve"> IFERROR( F25 * E38 / G38,0)</f>
        <v>0</v>
      </c>
      <c r="K38" s="4">
        <f xml:space="preserve"> E26 *I38</f>
        <v>0</v>
      </c>
      <c r="L38" s="39">
        <f xml:space="preserve"> G26 *I38</f>
        <v>0</v>
      </c>
      <c r="M38" s="10"/>
      <c r="N38" s="38">
        <f xml:space="preserve"> IFERROR( ( I25 * E38 ) / F38,0)</f>
        <v>0</v>
      </c>
      <c r="O38" s="4">
        <f xml:space="preserve"> IFERROR(  I25 * E38 / G38,0)</f>
        <v>0</v>
      </c>
      <c r="P38" s="4">
        <f xml:space="preserve"> I26 *N38</f>
        <v>0</v>
      </c>
      <c r="Q38" s="39">
        <f xml:space="preserve"> K26 *N38</f>
        <v>0</v>
      </c>
      <c r="R38" s="22"/>
    </row>
    <row r="39" spans="1:18" ht="27" thickBot="1" x14ac:dyDescent="0.45">
      <c r="A39" s="23"/>
      <c r="B39" s="7"/>
      <c r="C39" s="269"/>
      <c r="D39" s="270"/>
      <c r="E39" s="271"/>
      <c r="F39" s="272"/>
      <c r="G39" s="273"/>
      <c r="H39" s="10"/>
      <c r="I39" s="41">
        <f xml:space="preserve"> IFERROR(( E25 * E39) / F39,0)</f>
        <v>0</v>
      </c>
      <c r="J39" s="256">
        <f xml:space="preserve"> IFERROR( F25 * E39 / G39,0)</f>
        <v>0</v>
      </c>
      <c r="K39" s="42">
        <f xml:space="preserve"> E26 *I39</f>
        <v>0</v>
      </c>
      <c r="L39" s="43">
        <f xml:space="preserve"> G26 *I39</f>
        <v>0</v>
      </c>
      <c r="M39" s="10"/>
      <c r="N39" s="41">
        <f xml:space="preserve"> IFERROR( ( I25 * E39 ) / F39,0)</f>
        <v>0</v>
      </c>
      <c r="O39" s="274">
        <f xml:space="preserve"> IFERROR(  I25 * E39 / G39,0)</f>
        <v>0</v>
      </c>
      <c r="P39" s="256">
        <f xml:space="preserve"> I26 *N39</f>
        <v>0</v>
      </c>
      <c r="Q39" s="257">
        <f xml:space="preserve"> K26 *N39</f>
        <v>0</v>
      </c>
      <c r="R39" s="22"/>
    </row>
    <row r="40" spans="1:18" ht="12.75" customHeight="1" thickTop="1" thickBot="1" x14ac:dyDescent="0.45">
      <c r="A40" s="23"/>
      <c r="B40" s="253"/>
      <c r="C40" s="254"/>
      <c r="D40" s="254"/>
      <c r="E40" s="255"/>
      <c r="F40" s="255"/>
      <c r="G40" s="255"/>
      <c r="H40" s="255"/>
      <c r="I40" s="255"/>
      <c r="J40" s="255"/>
      <c r="K40" s="255"/>
      <c r="L40" s="44"/>
      <c r="M40" s="44"/>
      <c r="N40" s="44"/>
      <c r="O40" s="275"/>
      <c r="P40" s="44"/>
      <c r="Q40" s="44"/>
      <c r="R40" s="48"/>
    </row>
    <row r="41" spans="1:18" ht="15.75" thickTop="1" x14ac:dyDescent="0.25"/>
    <row r="43" spans="1:18" ht="15.75" thickBot="1" x14ac:dyDescent="0.3"/>
    <row r="44" spans="1:18" ht="45" customHeight="1" thickTop="1" thickBot="1" x14ac:dyDescent="0.45">
      <c r="C44" s="332" t="s">
        <v>95</v>
      </c>
      <c r="D44" s="333"/>
      <c r="E44" s="505" t="s">
        <v>99</v>
      </c>
      <c r="F44" s="506"/>
      <c r="G44" s="506"/>
      <c r="H44" s="507"/>
      <c r="I44" s="508" t="s">
        <v>100</v>
      </c>
      <c r="J44" s="509"/>
      <c r="K44" s="510"/>
    </row>
    <row r="45" spans="1:18" ht="27.75" thickTop="1" thickBot="1" x14ac:dyDescent="0.45">
      <c r="C45" s="334"/>
      <c r="D45" s="335"/>
      <c r="E45" s="277">
        <v>5283</v>
      </c>
      <c r="F45" s="279">
        <v>5591</v>
      </c>
      <c r="G45" s="279"/>
      <c r="H45" s="278"/>
      <c r="I45" s="277">
        <v>4641</v>
      </c>
      <c r="J45" s="277">
        <v>4357</v>
      </c>
      <c r="K45" s="277"/>
      <c r="L45" s="58"/>
    </row>
    <row r="46" spans="1:18" ht="27.75" thickTop="1" thickBot="1" x14ac:dyDescent="0.45">
      <c r="C46" s="336"/>
      <c r="D46" s="337"/>
      <c r="E46" s="52">
        <v>2</v>
      </c>
      <c r="F46" s="279"/>
      <c r="G46" s="279">
        <v>30</v>
      </c>
      <c r="H46" s="285"/>
      <c r="I46" s="284">
        <v>2.5</v>
      </c>
      <c r="J46" s="279"/>
      <c r="K46" s="287">
        <v>41</v>
      </c>
    </row>
    <row r="47" spans="1:18" ht="15.75" thickTop="1" x14ac:dyDescent="0.25">
      <c r="H47" s="286"/>
    </row>
  </sheetData>
  <mergeCells count="16">
    <mergeCell ref="N6:Q8"/>
    <mergeCell ref="C44:D46"/>
    <mergeCell ref="E44:H44"/>
    <mergeCell ref="I44:K44"/>
    <mergeCell ref="C7:D9"/>
    <mergeCell ref="E7:H7"/>
    <mergeCell ref="I7:K7"/>
    <mergeCell ref="C27:F28"/>
    <mergeCell ref="I28:L28"/>
    <mergeCell ref="N28:Q28"/>
    <mergeCell ref="C10:F11"/>
    <mergeCell ref="I11:L11"/>
    <mergeCell ref="N11:Q11"/>
    <mergeCell ref="C24:D26"/>
    <mergeCell ref="E24:H24"/>
    <mergeCell ref="I24:K24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2B9D-5716-457A-BB48-F48719B31897}">
  <dimension ref="B5:D15"/>
  <sheetViews>
    <sheetView workbookViewId="0">
      <selection activeCell="B37" sqref="B37"/>
    </sheetView>
  </sheetViews>
  <sheetFormatPr defaultRowHeight="15" x14ac:dyDescent="0.25"/>
  <cols>
    <col min="2" max="2" width="19" customWidth="1"/>
    <col min="3" max="3" width="21" customWidth="1"/>
    <col min="4" max="4" width="23.85546875" customWidth="1"/>
  </cols>
  <sheetData>
    <row r="5" spans="2:4" ht="15.75" thickBot="1" x14ac:dyDescent="0.3"/>
    <row r="6" spans="2:4" ht="45.75" customHeight="1" thickTop="1" x14ac:dyDescent="0.25">
      <c r="B6" s="445" t="s">
        <v>73</v>
      </c>
      <c r="C6" s="446"/>
      <c r="D6" s="447"/>
    </row>
    <row r="7" spans="2:4" ht="15.75" thickBot="1" x14ac:dyDescent="0.3">
      <c r="B7" s="448"/>
      <c r="C7" s="449"/>
      <c r="D7" s="450"/>
    </row>
    <row r="8" spans="2:4" ht="27.75" thickTop="1" thickBot="1" x14ac:dyDescent="0.3">
      <c r="B8" s="451" t="s">
        <v>78</v>
      </c>
      <c r="C8" s="424"/>
      <c r="D8" s="452"/>
    </row>
    <row r="9" spans="2:4" ht="27" thickTop="1" thickBot="1" x14ac:dyDescent="0.3">
      <c r="B9" s="453" t="s">
        <v>79</v>
      </c>
      <c r="C9" s="454"/>
      <c r="D9" s="455"/>
    </row>
    <row r="10" spans="2:4" ht="24.75" thickTop="1" thickBot="1" x14ac:dyDescent="0.3">
      <c r="B10" s="456" t="s">
        <v>80</v>
      </c>
      <c r="C10" s="457"/>
      <c r="D10" s="458"/>
    </row>
    <row r="11" spans="2:4" ht="24.75" thickTop="1" thickBot="1" x14ac:dyDescent="0.4">
      <c r="B11" s="459" t="s">
        <v>75</v>
      </c>
      <c r="C11" s="460"/>
      <c r="D11" s="461"/>
    </row>
    <row r="12" spans="2:4" ht="24.75" thickTop="1" thickBot="1" x14ac:dyDescent="0.4">
      <c r="B12" s="436" t="s">
        <v>76</v>
      </c>
      <c r="C12" s="437"/>
      <c r="D12" s="438"/>
    </row>
    <row r="13" spans="2:4" ht="24.75" thickTop="1" thickBot="1" x14ac:dyDescent="0.4">
      <c r="B13" s="439" t="s">
        <v>74</v>
      </c>
      <c r="C13" s="440"/>
      <c r="D13" s="441"/>
    </row>
    <row r="14" spans="2:4" ht="24.75" thickTop="1" thickBot="1" x14ac:dyDescent="0.4">
      <c r="B14" s="442" t="s">
        <v>77</v>
      </c>
      <c r="C14" s="443"/>
      <c r="D14" s="444"/>
    </row>
    <row r="15" spans="2:4" ht="15.75" thickTop="1" x14ac:dyDescent="0.25"/>
  </sheetData>
  <mergeCells count="8">
    <mergeCell ref="B13:D13"/>
    <mergeCell ref="B14:D14"/>
    <mergeCell ref="B6:D7"/>
    <mergeCell ref="B8:D8"/>
    <mergeCell ref="B9:D9"/>
    <mergeCell ref="B10:D10"/>
    <mergeCell ref="B11:D11"/>
    <mergeCell ref="B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Scout Ships</vt:lpstr>
      <vt:lpstr>Advanced Scouts</vt:lpstr>
      <vt:lpstr>Interceptors</vt:lpstr>
      <vt:lpstr>XL Manueverability</vt:lpstr>
      <vt:lpstr>Mobile Mining Base</vt:lpstr>
      <vt:lpstr>Color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Tax</dc:creator>
  <cp:lastModifiedBy>Tax</cp:lastModifiedBy>
  <dcterms:created xsi:type="dcterms:W3CDTF">2022-04-02T04:43:50Z</dcterms:created>
  <dcterms:modified xsi:type="dcterms:W3CDTF">2022-04-08T07:45:59Z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3b8361d9-dfd8-49e1-a305-f5e895c2f6b2</vt:lpwstr>
  </property>
</Properties>
</file>