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namedSheetViews/namedSheetView1.xml" ContentType="application/vnd.ms-excel.namedsheetviews+xml"/>
  <Override PartName="/xl/tables/table6.xml" ContentType="application/vnd.openxmlformats-officedocument.spreadsheetml.table+xml"/>
  <Override PartName="/xl/comments2.xml" ContentType="application/vnd.openxmlformats-officedocument.spreadsheetml.comments+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24226"/>
  <mc:AlternateContent xmlns:mc="http://schemas.openxmlformats.org/markup-compatibility/2006">
    <mc:Choice Requires="x15">
      <x15ac:absPath xmlns:x15ac="http://schemas.microsoft.com/office/spreadsheetml/2010/11/ac" url="https://uniwa.sharepoint.com/teams/ELEC5550SEM-22025-Team0-26/Shared Documents/Team 0-26/01 Requirements/"/>
    </mc:Choice>
  </mc:AlternateContent>
  <xr:revisionPtr revIDLastSave="2595" documentId="13_ncr:1_{82FDCA4B-EB66-3440-AC52-2FA848F2DC43}" xr6:coauthVersionLast="47" xr6:coauthVersionMax="47" xr10:uidLastSave="{101B51CA-8D7D-FC4B-8E89-1282C345EFF3}"/>
  <bookViews>
    <workbookView xWindow="0" yWindow="660" windowWidth="34560" windowHeight="21680" tabRatio="849" firstSheet="4" activeTab="4" xr2:uid="{3AB6A7B7-3803-A146-9923-A27615912400}"/>
  </bookViews>
  <sheets>
    <sheet name="Cover" sheetId="5" r:id="rId1"/>
    <sheet name="Goals" sheetId="3" r:id="rId2"/>
    <sheet name="Objectives" sheetId="4" r:id="rId3"/>
    <sheet name="Systems" sheetId="7" r:id="rId4"/>
    <sheet name="Requirements 3.0" sheetId="15" r:id="rId5"/>
    <sheet name="Requirements 2.0" sheetId="6" r:id="rId6"/>
    <sheet name="RqRankings" sheetId="8" r:id="rId7"/>
    <sheet name="Requirement Submission" sheetId="14" r:id="rId8"/>
    <sheet name="Requirement 1-10 (Varen)" sheetId="10" r:id="rId9"/>
    <sheet name="Requirement 11-20 (Hannah)" sheetId="11" r:id="rId10"/>
    <sheet name="Requirement 21-30 (Tom)" sheetId="13" state="hidden" r:id="rId11"/>
    <sheet name="Requirement Analysis List" sheetId="1" r:id="rId12"/>
  </sheets>
  <externalReferences>
    <externalReference r:id="rId13"/>
    <externalReference r:id="rId14"/>
    <externalReference r:id="rId15"/>
  </externalReferences>
  <definedNames>
    <definedName name="APPROVED_BY">[1]Info!$C$12</definedName>
    <definedName name="DATE_APPR">[1]Info!$C$13</definedName>
    <definedName name="DATE_PREP">[1]Info!$C$9</definedName>
    <definedName name="PREPARED_BY">[1]Info!$C$8</definedName>
    <definedName name="_xlnm.Print_Area" localSheetId="0">Cover!$A$1:$G$26</definedName>
    <definedName name="PROY_CODE">[1]Info!$C$6</definedName>
    <definedName name="PROY_NAME">[1]Info!$C$5</definedName>
    <definedName name="REV">[1]Info!$C$7</definedName>
    <definedName name="Team">[2]!TeamTbl[Team]</definedName>
    <definedName name="Types">[2]!TypeTbl[Type]</definedName>
    <definedName name="vehicle">'[3]Risk Register'!#REF!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2" i="15" l="1"/>
  <c r="C32" i="15"/>
  <c r="P32" i="15" a="1"/>
  <c r="P32" i="15" s="1"/>
  <c r="U32" i="15"/>
  <c r="W32" i="15"/>
  <c r="Y32" i="15"/>
  <c r="AA32" i="15"/>
  <c r="C5" i="15"/>
  <c r="B9" i="15"/>
  <c r="C9" i="15"/>
  <c r="N9" i="15" a="1"/>
  <c r="N9" i="15" s="1"/>
  <c r="P9" i="15" a="1"/>
  <c r="P9" i="15" s="1"/>
  <c r="U9" i="15"/>
  <c r="W9" i="15"/>
  <c r="Y9" i="15"/>
  <c r="AA9" i="15"/>
  <c r="B3" i="15"/>
  <c r="C3" i="15"/>
  <c r="L3" i="15" a="1"/>
  <c r="L3" i="15" s="1"/>
  <c r="N3" i="15" a="1"/>
  <c r="N3" i="15" s="1"/>
  <c r="P3" i="15" a="1"/>
  <c r="P3" i="15" s="1"/>
  <c r="U3" i="15"/>
  <c r="W3" i="15"/>
  <c r="Y3" i="15"/>
  <c r="AA3" i="15"/>
  <c r="L9" i="15" a="1"/>
  <c r="N32" i="15" a="1"/>
  <c r="L32" i="15" a="1"/>
  <c r="AB3" i="15" l="1"/>
  <c r="AB32" i="15"/>
  <c r="N32" i="15"/>
  <c r="L32" i="15"/>
  <c r="AB9" i="15"/>
  <c r="L9" i="15"/>
  <c r="B18" i="15"/>
  <c r="C18" i="15"/>
  <c r="L18" i="15" a="1"/>
  <c r="L18" i="15" s="1"/>
  <c r="N18" i="15" a="1"/>
  <c r="N18" i="15" s="1"/>
  <c r="P18" i="15" a="1"/>
  <c r="P18" i="15" s="1"/>
  <c r="U18" i="15"/>
  <c r="W18" i="15"/>
  <c r="Y18" i="15"/>
  <c r="AA18" i="15"/>
  <c r="U29" i="15"/>
  <c r="W29" i="15"/>
  <c r="Y29" i="15"/>
  <c r="AA29" i="15"/>
  <c r="AA24" i="15"/>
  <c r="Y24" i="15"/>
  <c r="W24" i="15"/>
  <c r="U24" i="15"/>
  <c r="P24" i="15" a="1"/>
  <c r="P24" i="15" s="1"/>
  <c r="N24" i="15" a="1"/>
  <c r="N24" i="15" s="1"/>
  <c r="L24" i="15" a="1"/>
  <c r="L24" i="15" s="1"/>
  <c r="C24" i="15"/>
  <c r="B24" i="15"/>
  <c r="B26" i="15"/>
  <c r="C26" i="15"/>
  <c r="N26" i="15" a="1"/>
  <c r="N26" i="15" s="1"/>
  <c r="P26" i="15" a="1"/>
  <c r="P26" i="15" s="1"/>
  <c r="U26" i="15"/>
  <c r="W26" i="15"/>
  <c r="Y26" i="15"/>
  <c r="AA26" i="15"/>
  <c r="B22" i="15"/>
  <c r="C22" i="15"/>
  <c r="P22" i="15" a="1"/>
  <c r="P22" i="15" s="1"/>
  <c r="U22" i="15"/>
  <c r="W22" i="15"/>
  <c r="Y22" i="15"/>
  <c r="AA22" i="15"/>
  <c r="AA39" i="15"/>
  <c r="Y39" i="15"/>
  <c r="W39" i="15"/>
  <c r="U39" i="15"/>
  <c r="P39" i="15" a="1"/>
  <c r="P39" i="15" s="1"/>
  <c r="N39" i="15" a="1"/>
  <c r="N39" i="15" s="1"/>
  <c r="L39" i="15" a="1"/>
  <c r="L39" i="15" s="1"/>
  <c r="C39" i="15"/>
  <c r="B39" i="15"/>
  <c r="AA38" i="15"/>
  <c r="Y38" i="15"/>
  <c r="W38" i="15"/>
  <c r="U38" i="15"/>
  <c r="P38" i="15" a="1"/>
  <c r="P38" i="15" s="1"/>
  <c r="N38" i="15" a="1"/>
  <c r="N38" i="15" s="1"/>
  <c r="C38" i="15"/>
  <c r="B38" i="15"/>
  <c r="AA37" i="15"/>
  <c r="Y37" i="15"/>
  <c r="W37" i="15"/>
  <c r="U37" i="15"/>
  <c r="P37" i="15" a="1"/>
  <c r="P37" i="15" s="1"/>
  <c r="N37" i="15" a="1"/>
  <c r="N37" i="15" s="1"/>
  <c r="C37" i="15"/>
  <c r="B37" i="15"/>
  <c r="AA36" i="15"/>
  <c r="Y36" i="15"/>
  <c r="W36" i="15"/>
  <c r="U36" i="15"/>
  <c r="P36" i="15" a="1"/>
  <c r="P36" i="15" s="1"/>
  <c r="N36" i="15" a="1"/>
  <c r="N36" i="15" s="1"/>
  <c r="L36" i="15" a="1"/>
  <c r="L36" i="15" s="1"/>
  <c r="C36" i="15"/>
  <c r="B36" i="15"/>
  <c r="AA35" i="15"/>
  <c r="Y35" i="15"/>
  <c r="W35" i="15"/>
  <c r="U35" i="15"/>
  <c r="P35" i="15" a="1"/>
  <c r="P35" i="15" s="1"/>
  <c r="N35" i="15" a="1"/>
  <c r="N35" i="15" s="1"/>
  <c r="L35" i="15" a="1"/>
  <c r="L35" i="15" s="1"/>
  <c r="C35" i="15"/>
  <c r="B35" i="15"/>
  <c r="AA34" i="15"/>
  <c r="Y34" i="15"/>
  <c r="W34" i="15"/>
  <c r="U34" i="15"/>
  <c r="P34" i="15" a="1"/>
  <c r="P34" i="15" s="1"/>
  <c r="N34" i="15" a="1"/>
  <c r="N34" i="15" s="1"/>
  <c r="C34" i="15"/>
  <c r="B34" i="15"/>
  <c r="AA33" i="15"/>
  <c r="Y33" i="15"/>
  <c r="W33" i="15"/>
  <c r="U33" i="15"/>
  <c r="P33" i="15" a="1"/>
  <c r="P33" i="15" s="1"/>
  <c r="N33" i="15" a="1"/>
  <c r="N33" i="15" s="1"/>
  <c r="C33" i="15"/>
  <c r="B33" i="15"/>
  <c r="AA31" i="15"/>
  <c r="Y31" i="15"/>
  <c r="W31" i="15"/>
  <c r="U31" i="15"/>
  <c r="P31" i="15" a="1"/>
  <c r="P31" i="15" s="1"/>
  <c r="N31" i="15" a="1"/>
  <c r="N31" i="15" s="1"/>
  <c r="L31" i="15" a="1"/>
  <c r="L31" i="15" s="1"/>
  <c r="C31" i="15"/>
  <c r="B31" i="15"/>
  <c r="AA30" i="15"/>
  <c r="Y30" i="15"/>
  <c r="W30" i="15"/>
  <c r="U30" i="15"/>
  <c r="P30" i="15" a="1"/>
  <c r="P30" i="15" s="1"/>
  <c r="L30" i="15" a="1"/>
  <c r="L30" i="15" s="1"/>
  <c r="C30" i="15"/>
  <c r="B30" i="15"/>
  <c r="AA28" i="15"/>
  <c r="Y28" i="15"/>
  <c r="W28" i="15"/>
  <c r="U28" i="15"/>
  <c r="P28" i="15" a="1"/>
  <c r="P28" i="15" s="1"/>
  <c r="N28" i="15" a="1"/>
  <c r="N28" i="15" s="1"/>
  <c r="C28" i="15"/>
  <c r="B28" i="15"/>
  <c r="AA27" i="15"/>
  <c r="Y27" i="15"/>
  <c r="W27" i="15"/>
  <c r="U27" i="15"/>
  <c r="P27" i="15" a="1"/>
  <c r="P27" i="15" s="1"/>
  <c r="N27" i="15" a="1"/>
  <c r="N27" i="15" s="1"/>
  <c r="L27" i="15" a="1"/>
  <c r="L27" i="15" s="1"/>
  <c r="C27" i="15"/>
  <c r="B27" i="15"/>
  <c r="AA25" i="15"/>
  <c r="Y25" i="15"/>
  <c r="W25" i="15"/>
  <c r="U25" i="15"/>
  <c r="P25" i="15" a="1"/>
  <c r="P25" i="15" s="1"/>
  <c r="N25" i="15" a="1"/>
  <c r="N25" i="15" s="1"/>
  <c r="C25" i="15"/>
  <c r="B25" i="15"/>
  <c r="P29" i="15" a="1"/>
  <c r="P29" i="15" s="1"/>
  <c r="N29" i="15" a="1"/>
  <c r="N29" i="15" s="1"/>
  <c r="L29" i="15" a="1"/>
  <c r="L29" i="15" s="1"/>
  <c r="C29" i="15"/>
  <c r="B29" i="15"/>
  <c r="AA23" i="15"/>
  <c r="Y23" i="15"/>
  <c r="W23" i="15"/>
  <c r="U23" i="15"/>
  <c r="P23" i="15" a="1"/>
  <c r="P23" i="15" s="1"/>
  <c r="N23" i="15" a="1"/>
  <c r="N23" i="15" s="1"/>
  <c r="C23" i="15"/>
  <c r="B23" i="15"/>
  <c r="AA21" i="15"/>
  <c r="Y21" i="15"/>
  <c r="W21" i="15"/>
  <c r="U21" i="15"/>
  <c r="P21" i="15" a="1"/>
  <c r="P21" i="15" s="1"/>
  <c r="N21" i="15" a="1"/>
  <c r="N21" i="15" s="1"/>
  <c r="L21" i="15" a="1"/>
  <c r="L21" i="15" s="1"/>
  <c r="C21" i="15"/>
  <c r="B21" i="15"/>
  <c r="AA20" i="15"/>
  <c r="Y20" i="15"/>
  <c r="W20" i="15"/>
  <c r="U20" i="15"/>
  <c r="P20" i="15" a="1"/>
  <c r="P20" i="15" s="1"/>
  <c r="N20" i="15" a="1"/>
  <c r="N20" i="15" s="1"/>
  <c r="L20" i="15" a="1"/>
  <c r="L20" i="15" s="1"/>
  <c r="C20" i="15"/>
  <c r="B20" i="15"/>
  <c r="AA19" i="15"/>
  <c r="Y19" i="15"/>
  <c r="W19" i="15"/>
  <c r="U19" i="15"/>
  <c r="P19" i="15" a="1"/>
  <c r="P19" i="15" s="1"/>
  <c r="N19" i="15" a="1"/>
  <c r="N19" i="15" s="1"/>
  <c r="C19" i="15"/>
  <c r="B19" i="15"/>
  <c r="AA17" i="15"/>
  <c r="Y17" i="15"/>
  <c r="W17" i="15"/>
  <c r="U17" i="15"/>
  <c r="P17" i="15" a="1"/>
  <c r="P17" i="15" s="1"/>
  <c r="N17" i="15" a="1"/>
  <c r="N17" i="15" s="1"/>
  <c r="C17" i="15"/>
  <c r="B17" i="15"/>
  <c r="AA16" i="15"/>
  <c r="Y16" i="15"/>
  <c r="W16" i="15"/>
  <c r="U16" i="15"/>
  <c r="P16" i="15" a="1"/>
  <c r="P16" i="15" s="1"/>
  <c r="N16" i="15" a="1"/>
  <c r="N16" i="15" s="1"/>
  <c r="C16" i="15"/>
  <c r="B16" i="15"/>
  <c r="AA15" i="15"/>
  <c r="Y15" i="15"/>
  <c r="W15" i="15"/>
  <c r="U15" i="15"/>
  <c r="P15" i="15" a="1"/>
  <c r="P15" i="15" s="1"/>
  <c r="N15" i="15" a="1"/>
  <c r="N15" i="15" s="1"/>
  <c r="C15" i="15"/>
  <c r="B15" i="15"/>
  <c r="AA14" i="15"/>
  <c r="Y14" i="15"/>
  <c r="W14" i="15"/>
  <c r="U14" i="15"/>
  <c r="P14" i="15" a="1"/>
  <c r="P14" i="15" s="1"/>
  <c r="N14" i="15" a="1"/>
  <c r="N14" i="15" s="1"/>
  <c r="C14" i="15"/>
  <c r="B14" i="15"/>
  <c r="AA13" i="15"/>
  <c r="Y13" i="15"/>
  <c r="W13" i="15"/>
  <c r="U13" i="15"/>
  <c r="P13" i="15" a="1"/>
  <c r="P13" i="15" s="1"/>
  <c r="N13" i="15" a="1"/>
  <c r="N13" i="15" s="1"/>
  <c r="C13" i="15"/>
  <c r="B13" i="15"/>
  <c r="AA12" i="15"/>
  <c r="Y12" i="15"/>
  <c r="W12" i="15"/>
  <c r="U12" i="15"/>
  <c r="P12" i="15" a="1"/>
  <c r="P12" i="15" s="1"/>
  <c r="N12" i="15" a="1"/>
  <c r="N12" i="15" s="1"/>
  <c r="C12" i="15"/>
  <c r="B12" i="15"/>
  <c r="AA11" i="15"/>
  <c r="Y11" i="15"/>
  <c r="W11" i="15"/>
  <c r="U11" i="15"/>
  <c r="P11" i="15" a="1"/>
  <c r="P11" i="15" s="1"/>
  <c r="N11" i="15" a="1"/>
  <c r="N11" i="15" s="1"/>
  <c r="C11" i="15"/>
  <c r="B11" i="15"/>
  <c r="AA10" i="15"/>
  <c r="Y10" i="15"/>
  <c r="W10" i="15"/>
  <c r="U10" i="15"/>
  <c r="P10" i="15" a="1"/>
  <c r="P10" i="15" s="1"/>
  <c r="N10" i="15" a="1"/>
  <c r="N10" i="15" s="1"/>
  <c r="L10" i="15" a="1"/>
  <c r="L10" i="15" s="1"/>
  <c r="C10" i="15"/>
  <c r="B10" i="15"/>
  <c r="AA8" i="15"/>
  <c r="Y8" i="15"/>
  <c r="W8" i="15"/>
  <c r="U8" i="15"/>
  <c r="P8" i="15" a="1"/>
  <c r="P8" i="15" s="1"/>
  <c r="N8" i="15" a="1"/>
  <c r="N8" i="15" s="1"/>
  <c r="C8" i="15"/>
  <c r="B8" i="15"/>
  <c r="AA7" i="15"/>
  <c r="Y7" i="15"/>
  <c r="W7" i="15"/>
  <c r="U7" i="15"/>
  <c r="P7" i="15" a="1"/>
  <c r="P7" i="15" s="1"/>
  <c r="N7" i="15" a="1"/>
  <c r="N7" i="15" s="1"/>
  <c r="C7" i="15"/>
  <c r="B7" i="15"/>
  <c r="AA6" i="15"/>
  <c r="Y6" i="15"/>
  <c r="W6" i="15"/>
  <c r="U6" i="15"/>
  <c r="P6" i="15" a="1"/>
  <c r="P6" i="15" s="1"/>
  <c r="N6" i="15" a="1"/>
  <c r="N6" i="15" s="1"/>
  <c r="L6" i="15" a="1"/>
  <c r="L6" i="15" s="1"/>
  <c r="C6" i="15"/>
  <c r="B6" i="15"/>
  <c r="AA5" i="15"/>
  <c r="Y5" i="15"/>
  <c r="W5" i="15"/>
  <c r="U5" i="15"/>
  <c r="P5" i="15" a="1"/>
  <c r="P5" i="15" s="1"/>
  <c r="N5" i="15" a="1"/>
  <c r="N5" i="15" s="1"/>
  <c r="B5" i="15"/>
  <c r="AA4" i="15"/>
  <c r="Y4" i="15"/>
  <c r="W4" i="15"/>
  <c r="U4" i="15"/>
  <c r="P4" i="15" a="1"/>
  <c r="P4" i="15" s="1"/>
  <c r="N4" i="15" a="1"/>
  <c r="N4" i="15" s="1"/>
  <c r="C4" i="15"/>
  <c r="B4" i="15"/>
  <c r="AA23" i="6"/>
  <c r="AA5" i="6"/>
  <c r="AA6" i="6"/>
  <c r="AA21" i="6"/>
  <c r="AA3" i="6"/>
  <c r="AA25" i="6"/>
  <c r="AA12" i="6"/>
  <c r="AA33" i="6"/>
  <c r="AA18" i="6"/>
  <c r="AA15" i="6"/>
  <c r="AA8" i="6"/>
  <c r="AA16" i="6"/>
  <c r="AA11" i="6"/>
  <c r="AA9" i="6"/>
  <c r="AA14" i="6"/>
  <c r="AA17" i="6"/>
  <c r="AA32" i="6"/>
  <c r="AA29" i="6"/>
  <c r="AA28" i="6"/>
  <c r="AA13" i="6"/>
  <c r="AA27" i="6"/>
  <c r="AA30" i="6"/>
  <c r="AA10" i="6"/>
  <c r="AA19" i="6"/>
  <c r="AA7" i="6"/>
  <c r="AA4" i="6"/>
  <c r="AA24" i="6"/>
  <c r="AA26" i="6"/>
  <c r="AA34" i="6"/>
  <c r="AA20" i="6"/>
  <c r="AA31" i="6"/>
  <c r="AA22" i="6"/>
  <c r="Y23" i="6"/>
  <c r="Y5" i="6"/>
  <c r="Y6" i="6"/>
  <c r="Y21" i="6"/>
  <c r="Y3" i="6"/>
  <c r="Y25" i="6"/>
  <c r="Y12" i="6"/>
  <c r="Y33" i="6"/>
  <c r="Y18" i="6"/>
  <c r="Y15" i="6"/>
  <c r="Y8" i="6"/>
  <c r="Y16" i="6"/>
  <c r="Y11" i="6"/>
  <c r="Y9" i="6"/>
  <c r="Y14" i="6"/>
  <c r="Y17" i="6"/>
  <c r="Y32" i="6"/>
  <c r="Y29" i="6"/>
  <c r="Y28" i="6"/>
  <c r="Y13" i="6"/>
  <c r="Y27" i="6"/>
  <c r="Y30" i="6"/>
  <c r="Y10" i="6"/>
  <c r="Y19" i="6"/>
  <c r="Y7" i="6"/>
  <c r="Y4" i="6"/>
  <c r="Y24" i="6"/>
  <c r="Y26" i="6"/>
  <c r="Y34" i="6"/>
  <c r="Y20" i="6"/>
  <c r="Y31" i="6"/>
  <c r="Y22" i="6"/>
  <c r="W23" i="6"/>
  <c r="W5" i="6"/>
  <c r="W6" i="6"/>
  <c r="W21" i="6"/>
  <c r="W3" i="6"/>
  <c r="W25" i="6"/>
  <c r="W12" i="6"/>
  <c r="W33" i="6"/>
  <c r="W18" i="6"/>
  <c r="W15" i="6"/>
  <c r="W8" i="6"/>
  <c r="W16" i="6"/>
  <c r="W11" i="6"/>
  <c r="W9" i="6"/>
  <c r="W14" i="6"/>
  <c r="W17" i="6"/>
  <c r="W32" i="6"/>
  <c r="W29" i="6"/>
  <c r="W28" i="6"/>
  <c r="W13" i="6"/>
  <c r="W27" i="6"/>
  <c r="W30" i="6"/>
  <c r="W10" i="6"/>
  <c r="W19" i="6"/>
  <c r="W7" i="6"/>
  <c r="W4" i="6"/>
  <c r="W24" i="6"/>
  <c r="W26" i="6"/>
  <c r="W34" i="6"/>
  <c r="W20" i="6"/>
  <c r="W31" i="6"/>
  <c r="W22" i="6"/>
  <c r="U23" i="6"/>
  <c r="U5" i="6"/>
  <c r="U6" i="6"/>
  <c r="U21" i="6"/>
  <c r="U3" i="6"/>
  <c r="U25" i="6"/>
  <c r="U12" i="6"/>
  <c r="U33" i="6"/>
  <c r="U18" i="6"/>
  <c r="U15" i="6"/>
  <c r="U8" i="6"/>
  <c r="U16" i="6"/>
  <c r="U11" i="6"/>
  <c r="U9" i="6"/>
  <c r="U14" i="6"/>
  <c r="U17" i="6"/>
  <c r="U32" i="6"/>
  <c r="U29" i="6"/>
  <c r="U28" i="6"/>
  <c r="U13" i="6"/>
  <c r="U27" i="6"/>
  <c r="U30" i="6"/>
  <c r="U10" i="6"/>
  <c r="U19" i="6"/>
  <c r="U7" i="6"/>
  <c r="U4" i="6"/>
  <c r="U24" i="6"/>
  <c r="U26" i="6"/>
  <c r="U34" i="6"/>
  <c r="U20" i="6"/>
  <c r="U31" i="6"/>
  <c r="U22" i="6"/>
  <c r="L27" i="6" a="1"/>
  <c r="L27" i="6" s="1"/>
  <c r="L30" i="6" a="1"/>
  <c r="L30" i="6" s="1"/>
  <c r="L10" i="6" a="1"/>
  <c r="L10" i="6" s="1"/>
  <c r="L19" i="6" a="1"/>
  <c r="L19" i="6" s="1"/>
  <c r="L7" i="6" a="1"/>
  <c r="L7" i="6" s="1"/>
  <c r="L4" i="6" a="1"/>
  <c r="L4" i="6" s="1"/>
  <c r="L24" i="6" a="1"/>
  <c r="L24" i="6" s="1"/>
  <c r="L26" i="6" a="1"/>
  <c r="L26" i="6" s="1"/>
  <c r="L34" i="6" a="1"/>
  <c r="L34" i="6" s="1"/>
  <c r="L20" i="6" a="1"/>
  <c r="L20" i="6" s="1"/>
  <c r="L31" i="6" a="1"/>
  <c r="L31" i="6" s="1"/>
  <c r="L22" i="6" a="1"/>
  <c r="L22" i="6" s="1"/>
  <c r="B4" i="6"/>
  <c r="C4" i="6"/>
  <c r="N4" i="6" a="1"/>
  <c r="N4" i="6" s="1"/>
  <c r="P4" i="6" a="1"/>
  <c r="P4" i="6" s="1"/>
  <c r="B13" i="6"/>
  <c r="C13" i="6"/>
  <c r="N13" i="6" a="1"/>
  <c r="N13" i="6" s="1"/>
  <c r="P13" i="6" a="1"/>
  <c r="P13" i="6" s="1"/>
  <c r="B24" i="6"/>
  <c r="C24" i="6"/>
  <c r="N24" i="6" a="1"/>
  <c r="N24" i="6" s="1"/>
  <c r="P24" i="6" a="1"/>
  <c r="P24" i="6" s="1"/>
  <c r="B10" i="4"/>
  <c r="E10" i="4"/>
  <c r="B23" i="6"/>
  <c r="B5" i="6"/>
  <c r="B6" i="6"/>
  <c r="B21" i="6"/>
  <c r="B3" i="6"/>
  <c r="B25" i="6"/>
  <c r="B12" i="6"/>
  <c r="B33" i="6"/>
  <c r="B18" i="6"/>
  <c r="B15" i="6"/>
  <c r="B8" i="6"/>
  <c r="B16" i="6"/>
  <c r="B11" i="6"/>
  <c r="B9" i="6"/>
  <c r="B14" i="6"/>
  <c r="B17" i="6"/>
  <c r="B32" i="6"/>
  <c r="B29" i="6"/>
  <c r="B28" i="6"/>
  <c r="B27" i="6"/>
  <c r="B30" i="6"/>
  <c r="B10" i="6"/>
  <c r="B19" i="6"/>
  <c r="B7" i="6"/>
  <c r="B26" i="6"/>
  <c r="B34" i="6"/>
  <c r="B20" i="6"/>
  <c r="B31" i="6"/>
  <c r="B22" i="6"/>
  <c r="E3" i="4"/>
  <c r="E4" i="4"/>
  <c r="E5" i="4"/>
  <c r="E6" i="4"/>
  <c r="E7" i="4"/>
  <c r="E8" i="4"/>
  <c r="E9" i="4"/>
  <c r="B7" i="4"/>
  <c r="C22" i="6"/>
  <c r="N22" i="6" a="1"/>
  <c r="N22" i="6" s="1"/>
  <c r="P22" i="6" a="1"/>
  <c r="P22" i="6" s="1"/>
  <c r="C28" i="6"/>
  <c r="N28" i="6" a="1"/>
  <c r="N28" i="6" s="1"/>
  <c r="P28" i="6" a="1"/>
  <c r="P28" i="6" s="1"/>
  <c r="C29" i="6"/>
  <c r="N29" i="6" a="1"/>
  <c r="N29" i="6" s="1"/>
  <c r="P29" i="6" a="1"/>
  <c r="P29" i="6" s="1"/>
  <c r="C32" i="6"/>
  <c r="N32" i="6" a="1"/>
  <c r="N32" i="6" s="1"/>
  <c r="P32" i="6" a="1"/>
  <c r="P32" i="6" s="1"/>
  <c r="C17" i="6"/>
  <c r="N17" i="6" a="1"/>
  <c r="N17" i="6" s="1"/>
  <c r="P17" i="6" a="1"/>
  <c r="P17" i="6" s="1"/>
  <c r="N22" i="15" a="1"/>
  <c r="L33" i="15" a="1"/>
  <c r="L37" i="15" a="1"/>
  <c r="N30" i="15" a="1"/>
  <c r="L32" i="6" a="1"/>
  <c r="L17" i="6" a="1"/>
  <c r="L16" i="6" a="1"/>
  <c r="L25" i="15" a="1"/>
  <c r="L5" i="15" a="1"/>
  <c r="L28" i="15" a="1"/>
  <c r="L33" i="6" a="1"/>
  <c r="L34" i="15" a="1"/>
  <c r="L8" i="15" a="1"/>
  <c r="L13" i="6" a="1"/>
  <c r="L23" i="15" a="1"/>
  <c r="L25" i="6" a="1"/>
  <c r="C10" i="4" a="1"/>
  <c r="L17" i="15" a="1"/>
  <c r="L26" i="15" a="1"/>
  <c r="L13" i="15" a="1"/>
  <c r="C7" i="4" a="1"/>
  <c r="L21" i="6" a="1"/>
  <c r="L14" i="15" a="1"/>
  <c r="L38" i="15" a="1"/>
  <c r="L12" i="6" a="1"/>
  <c r="L6" i="6" a="1"/>
  <c r="L29" i="6" a="1"/>
  <c r="L12" i="15" a="1"/>
  <c r="L4" i="15" a="1"/>
  <c r="L16" i="15" a="1"/>
  <c r="L18" i="6" a="1"/>
  <c r="L15" i="6" a="1"/>
  <c r="L3" i="6" a="1"/>
  <c r="L22" i="15" a="1"/>
  <c r="L7" i="15" a="1"/>
  <c r="L8" i="6" a="1"/>
  <c r="L28" i="6" a="1"/>
  <c r="L11" i="15" a="1"/>
  <c r="L19" i="15" a="1"/>
  <c r="L11" i="6" a="1"/>
  <c r="L23" i="6" a="1"/>
  <c r="L5" i="6" a="1"/>
  <c r="L14" i="6" a="1"/>
  <c r="L9" i="6" a="1"/>
  <c r="L15" i="15" a="1"/>
  <c r="AB18" i="15" l="1"/>
  <c r="AB24" i="15"/>
  <c r="AB29" i="15"/>
  <c r="AB26" i="15"/>
  <c r="L26" i="15"/>
  <c r="AB36" i="15"/>
  <c r="AB7" i="15"/>
  <c r="AB12" i="15"/>
  <c r="AB17" i="15"/>
  <c r="AB27" i="15"/>
  <c r="AB4" i="15"/>
  <c r="AB21" i="15"/>
  <c r="AB35" i="15"/>
  <c r="AB37" i="15"/>
  <c r="AB23" i="15"/>
  <c r="AB22" i="15"/>
  <c r="N22" i="15"/>
  <c r="L22" i="15"/>
  <c r="AB10" i="15"/>
  <c r="AB15" i="15"/>
  <c r="AB34" i="15"/>
  <c r="AB31" i="15"/>
  <c r="AB39" i="15"/>
  <c r="AB13" i="15"/>
  <c r="AB19" i="15"/>
  <c r="AB28" i="15"/>
  <c r="AB5" i="15"/>
  <c r="AB11" i="15"/>
  <c r="AB16" i="15"/>
  <c r="AB25" i="15"/>
  <c r="AB33" i="15"/>
  <c r="AB14" i="15"/>
  <c r="AB38" i="15"/>
  <c r="AB8" i="15"/>
  <c r="AB20" i="15"/>
  <c r="AB6" i="15"/>
  <c r="AB30" i="15"/>
  <c r="L16" i="15"/>
  <c r="L23" i="15"/>
  <c r="L15" i="15"/>
  <c r="L12" i="15"/>
  <c r="L37" i="15"/>
  <c r="L8" i="15"/>
  <c r="L5" i="15"/>
  <c r="L14" i="15"/>
  <c r="L11" i="15"/>
  <c r="L33" i="15"/>
  <c r="L13" i="15"/>
  <c r="L38" i="15"/>
  <c r="L19" i="15"/>
  <c r="L34" i="15"/>
  <c r="L25" i="15"/>
  <c r="N30" i="15"/>
  <c r="L17" i="15"/>
  <c r="L7" i="15"/>
  <c r="L4" i="15"/>
  <c r="L28" i="15"/>
  <c r="AB30" i="6"/>
  <c r="AB23" i="6"/>
  <c r="AB19" i="6"/>
  <c r="AB13" i="6"/>
  <c r="AB21" i="6"/>
  <c r="AB28" i="6"/>
  <c r="AB10" i="6"/>
  <c r="AB5" i="6"/>
  <c r="AB27" i="6"/>
  <c r="AB29" i="6"/>
  <c r="AB6" i="6"/>
  <c r="AB32" i="6"/>
  <c r="AB9" i="6"/>
  <c r="AB17" i="6"/>
  <c r="AB14" i="6"/>
  <c r="AB11" i="6"/>
  <c r="AB16" i="6"/>
  <c r="AB31" i="6"/>
  <c r="AB8" i="6"/>
  <c r="AB15" i="6"/>
  <c r="AB18" i="6"/>
  <c r="AB33" i="6"/>
  <c r="AB12" i="6"/>
  <c r="AB24" i="6"/>
  <c r="AB4" i="6"/>
  <c r="AB25" i="6"/>
  <c r="AB22" i="6"/>
  <c r="AB20" i="6"/>
  <c r="AB34" i="6"/>
  <c r="AB26" i="6"/>
  <c r="AB7" i="6"/>
  <c r="AB3" i="6"/>
  <c r="L25" i="6"/>
  <c r="L14" i="6"/>
  <c r="L3" i="6"/>
  <c r="L13" i="6"/>
  <c r="L18" i="6"/>
  <c r="L32" i="6"/>
  <c r="L15" i="6"/>
  <c r="L28" i="6"/>
  <c r="L29" i="6"/>
  <c r="L33" i="6"/>
  <c r="L17" i="6"/>
  <c r="L9" i="6"/>
  <c r="L21" i="6"/>
  <c r="L11" i="6"/>
  <c r="L6" i="6"/>
  <c r="L16" i="6"/>
  <c r="L5" i="6"/>
  <c r="L12" i="6"/>
  <c r="L8" i="6"/>
  <c r="L23" i="6"/>
  <c r="C10" i="4"/>
  <c r="C7" i="4"/>
  <c r="C14" i="6" l="1"/>
  <c r="N14" i="6" a="1"/>
  <c r="N14" i="6" s="1"/>
  <c r="P14" i="6" a="1"/>
  <c r="P14" i="6" s="1"/>
  <c r="C9" i="6"/>
  <c r="N9" i="6" a="1"/>
  <c r="N9" i="6" s="1"/>
  <c r="P9" i="6" a="1"/>
  <c r="P9" i="6" s="1"/>
  <c r="C16" i="6"/>
  <c r="N16" i="6" a="1"/>
  <c r="N16" i="6" s="1"/>
  <c r="P16" i="6" a="1"/>
  <c r="P16" i="6" s="1"/>
  <c r="C7" i="6" l="1"/>
  <c r="N7" i="6" a="1"/>
  <c r="N7" i="6" s="1"/>
  <c r="P7" i="6" a="1"/>
  <c r="P7" i="6" s="1"/>
  <c r="C19" i="6"/>
  <c r="N19" i="6" a="1"/>
  <c r="N19" i="6" s="1"/>
  <c r="P19" i="6" a="1"/>
  <c r="P19" i="6" s="1"/>
  <c r="C34" i="6" l="1"/>
  <c r="N34" i="6" a="1"/>
  <c r="N34" i="6" s="1"/>
  <c r="P34" i="6" a="1"/>
  <c r="P34" i="6" s="1"/>
  <c r="C23" i="6"/>
  <c r="C5" i="6"/>
  <c r="C6" i="6"/>
  <c r="C21" i="6"/>
  <c r="C3" i="6"/>
  <c r="C25" i="6"/>
  <c r="C12" i="6"/>
  <c r="C33" i="6"/>
  <c r="C18" i="6"/>
  <c r="C15" i="6"/>
  <c r="C8" i="6"/>
  <c r="C27" i="6"/>
  <c r="C11" i="6"/>
  <c r="C31" i="6"/>
  <c r="C30" i="6"/>
  <c r="C20" i="6"/>
  <c r="C10" i="6"/>
  <c r="C26" i="6"/>
  <c r="N30" i="6" a="1"/>
  <c r="N30" i="6" s="1"/>
  <c r="P30" i="6" a="1"/>
  <c r="P30" i="6" s="1"/>
  <c r="N10" i="6" a="1"/>
  <c r="N10" i="6" s="1"/>
  <c r="P10" i="6" a="1"/>
  <c r="P10" i="6" s="1"/>
  <c r="P23" i="6" a="1"/>
  <c r="P23" i="6" s="1"/>
  <c r="P5" i="6" a="1"/>
  <c r="P5" i="6" s="1"/>
  <c r="P6" i="6" a="1"/>
  <c r="P6" i="6" s="1"/>
  <c r="P21" i="6" a="1"/>
  <c r="P21" i="6" s="1"/>
  <c r="P3" i="6" a="1"/>
  <c r="P3" i="6" s="1"/>
  <c r="P25" i="6" a="1"/>
  <c r="P25" i="6" s="1"/>
  <c r="P12" i="6" a="1"/>
  <c r="P12" i="6" s="1"/>
  <c r="P33" i="6" a="1"/>
  <c r="P33" i="6" s="1"/>
  <c r="P18" i="6" a="1"/>
  <c r="P18" i="6" s="1"/>
  <c r="P15" i="6" a="1"/>
  <c r="P15" i="6" s="1"/>
  <c r="P8" i="6" a="1"/>
  <c r="P8" i="6" s="1"/>
  <c r="P27" i="6" a="1"/>
  <c r="P27" i="6" s="1"/>
  <c r="P11" i="6" a="1"/>
  <c r="P11" i="6" s="1"/>
  <c r="P20" i="6" a="1"/>
  <c r="P20" i="6" s="1"/>
  <c r="P26" i="6" a="1"/>
  <c r="P26" i="6" s="1"/>
  <c r="P31" i="6" a="1"/>
  <c r="P31" i="6" s="1"/>
  <c r="N23" i="6" a="1"/>
  <c r="N23" i="6" s="1"/>
  <c r="N5" i="6" a="1"/>
  <c r="N5" i="6" s="1"/>
  <c r="N6" i="6" a="1"/>
  <c r="N6" i="6" s="1"/>
  <c r="N21" i="6" a="1"/>
  <c r="N21" i="6" s="1"/>
  <c r="N3" i="6" a="1"/>
  <c r="N3" i="6" s="1"/>
  <c r="N25" i="6" a="1"/>
  <c r="N25" i="6" s="1"/>
  <c r="N12" i="6" a="1"/>
  <c r="N12" i="6" s="1"/>
  <c r="N33" i="6" a="1"/>
  <c r="N33" i="6" s="1"/>
  <c r="N18" i="6" a="1"/>
  <c r="N18" i="6" s="1"/>
  <c r="N15" i="6" a="1"/>
  <c r="N15" i="6" s="1"/>
  <c r="N8" i="6" a="1"/>
  <c r="N8" i="6" s="1"/>
  <c r="N27" i="6" a="1"/>
  <c r="N27" i="6" s="1"/>
  <c r="N11" i="6" a="1"/>
  <c r="N11" i="6" s="1"/>
  <c r="N20" i="6" a="1"/>
  <c r="N20" i="6" s="1"/>
  <c r="N31" i="6" a="1"/>
  <c r="N31" i="6" s="1"/>
  <c r="N26" i="6" a="1"/>
  <c r="N26" i="6" l="1"/>
  <c r="B3" i="4"/>
  <c r="B4" i="4"/>
  <c r="B5" i="4"/>
  <c r="B9" i="4"/>
  <c r="B6" i="4"/>
  <c r="B8" i="4"/>
  <c r="C3" i="4" a="1"/>
  <c r="C6" i="4" a="1"/>
  <c r="C5" i="4" a="1"/>
  <c r="C9" i="4" a="1"/>
  <c r="C4" i="4" a="1"/>
  <c r="C8" i="4" a="1"/>
  <c r="C8" i="4" l="1"/>
  <c r="C5" i="4"/>
  <c r="C4" i="4"/>
  <c r="C3" i="4"/>
  <c r="C6" i="4"/>
  <c r="C9"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Jonathan Chivers</author>
  </authors>
  <commentList>
    <comment ref="D2" authorId="0" shapeId="0" xr:uid="{3ACC25D8-1414-45E3-8E1D-D3E4445EC858}">
      <text>
        <r>
          <rPr>
            <b/>
            <sz val="9"/>
            <color rgb="FF000000"/>
            <rFont val="Tahoma"/>
            <family val="2"/>
          </rPr>
          <t>Jonathan Chivers:</t>
        </r>
        <r>
          <rPr>
            <sz val="9"/>
            <color rgb="FF000000"/>
            <rFont val="Tahoma"/>
            <family val="2"/>
          </rPr>
          <t xml:space="preserve">
</t>
        </r>
        <r>
          <rPr>
            <sz val="9"/>
            <color rgb="FF000000"/>
            <rFont val="Tahoma"/>
            <family val="2"/>
          </rPr>
          <t>Derived or Allocated (N/A for System). Allocated if purely determined by system requirement, Derived if based on our chosen design</t>
        </r>
      </text>
    </comment>
    <comment ref="F2" authorId="0" shapeId="0" xr:uid="{849513FD-A805-48BE-B1FE-B12D6B045916}">
      <text>
        <r>
          <rPr>
            <b/>
            <sz val="9"/>
            <color indexed="81"/>
            <rFont val="Tahoma"/>
            <family val="2"/>
          </rPr>
          <t>Jonathan Chivers:</t>
        </r>
        <r>
          <rPr>
            <sz val="9"/>
            <color indexed="81"/>
            <rFont val="Tahoma"/>
            <family val="2"/>
          </rPr>
          <t xml:space="preserve">
Reference requirements and objectives in traces (col I:N), and describe the reason for this requirement so it is not lost</t>
        </r>
      </text>
    </comment>
    <comment ref="G2" authorId="0" shapeId="0" xr:uid="{2258E262-AAFA-426A-9056-A7F96D9D8F5E}">
      <text>
        <r>
          <rPr>
            <b/>
            <sz val="9"/>
            <color indexed="81"/>
            <rFont val="Tahoma"/>
            <family val="2"/>
          </rPr>
          <t>Jonathan Chivers:</t>
        </r>
        <r>
          <rPr>
            <sz val="9"/>
            <color indexed="81"/>
            <rFont val="Tahoma"/>
            <family val="2"/>
          </rPr>
          <t xml:space="preserve">
Any assumptions that were relevant in determining this requirement</t>
        </r>
      </text>
    </comment>
    <comment ref="H2" authorId="0" shapeId="0" xr:uid="{217A1D0E-3794-4A21-A610-921AFC6729A2}">
      <text>
        <r>
          <rPr>
            <b/>
            <sz val="9"/>
            <color indexed="81"/>
            <rFont val="Tahoma"/>
            <family val="2"/>
          </rPr>
          <t>Jonathan Chivers:</t>
        </r>
        <r>
          <rPr>
            <sz val="9"/>
            <color indexed="81"/>
            <rFont val="Tahoma"/>
            <family val="2"/>
          </rPr>
          <t xml:space="preserve">
Relationship with the expected operation. Link to a client TQ / Design Brief / ConOps / Other</t>
        </r>
      </text>
    </comment>
    <comment ref="I2" authorId="0" shapeId="0" xr:uid="{48FACC78-F2F3-401C-BBDF-53B08DB4432D}">
      <text>
        <r>
          <rPr>
            <b/>
            <sz val="9"/>
            <color indexed="81"/>
            <rFont val="Tahoma"/>
            <family val="2"/>
          </rPr>
          <t>Jonathan Chivers:</t>
        </r>
        <r>
          <rPr>
            <sz val="9"/>
            <color indexed="81"/>
            <rFont val="Tahoma"/>
            <family val="2"/>
          </rPr>
          <t xml:space="preserve">
Constraints imposed by the results of this requirement. Should have a corresponding reason for each constraint</t>
        </r>
      </text>
    </comment>
    <comment ref="Q2" authorId="0" shapeId="0" xr:uid="{89587D56-E1AE-4EA9-B654-C2EC219598F3}">
      <text>
        <r>
          <rPr>
            <b/>
            <sz val="9"/>
            <color indexed="81"/>
            <rFont val="Tahoma"/>
            <family val="2"/>
          </rPr>
          <t>Jonathan Chivers:</t>
        </r>
        <r>
          <rPr>
            <sz val="9"/>
            <color indexed="81"/>
            <rFont val="Tahoma"/>
            <family val="2"/>
          </rPr>
          <t xml:space="preserve">
Method of verification</t>
        </r>
      </text>
    </comment>
    <comment ref="S2" authorId="0" shapeId="0" xr:uid="{D7B37E55-C5DE-4F59-ACF6-3525C1580456}">
      <text>
        <r>
          <rPr>
            <b/>
            <sz val="9"/>
            <color rgb="FF000000"/>
            <rFont val="Tahoma"/>
            <family val="2"/>
          </rPr>
          <t>Jonathan Chivers:</t>
        </r>
        <r>
          <rPr>
            <sz val="9"/>
            <color rgb="FF000000"/>
            <rFont val="Tahoma"/>
            <family val="2"/>
          </rPr>
          <t xml:space="preserve">
</t>
        </r>
        <r>
          <rPr>
            <sz val="9"/>
            <color rgb="FF000000"/>
            <rFont val="Tahoma"/>
            <family val="2"/>
          </rPr>
          <t>Specifies the level in the hierarchy at which the requirements will be verified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Jonathan Chivers</author>
  </authors>
  <commentList>
    <comment ref="D2" authorId="0" shapeId="0" xr:uid="{4674FA19-D5E5-4E65-8693-5151CB509701}">
      <text>
        <r>
          <rPr>
            <b/>
            <sz val="9"/>
            <color rgb="FF000000"/>
            <rFont val="Tahoma"/>
            <family val="2"/>
          </rPr>
          <t>Jonathan Chivers:</t>
        </r>
        <r>
          <rPr>
            <sz val="9"/>
            <color rgb="FF000000"/>
            <rFont val="Tahoma"/>
            <family val="2"/>
          </rPr>
          <t xml:space="preserve">
</t>
        </r>
        <r>
          <rPr>
            <sz val="9"/>
            <color rgb="FF000000"/>
            <rFont val="Tahoma"/>
            <family val="2"/>
          </rPr>
          <t>Derived or Allocated (N/A for System). Allocated if purely determined by system requirement, Derived if based on our chosen design</t>
        </r>
      </text>
    </comment>
    <comment ref="F2" authorId="0" shapeId="0" xr:uid="{5C700665-FCE7-4593-B7A7-7FF3EBF10E46}">
      <text>
        <r>
          <rPr>
            <b/>
            <sz val="9"/>
            <color indexed="81"/>
            <rFont val="Tahoma"/>
            <family val="2"/>
          </rPr>
          <t>Jonathan Chivers:</t>
        </r>
        <r>
          <rPr>
            <sz val="9"/>
            <color indexed="81"/>
            <rFont val="Tahoma"/>
            <family val="2"/>
          </rPr>
          <t xml:space="preserve">
Reference requirements and objectives in traces (col I:N), and describe the reason for this requirement so it is not lost</t>
        </r>
      </text>
    </comment>
    <comment ref="G2" authorId="0" shapeId="0" xr:uid="{701880AD-B8A6-4DE6-B08D-BDE05A6975E5}">
      <text>
        <r>
          <rPr>
            <b/>
            <sz val="9"/>
            <color indexed="81"/>
            <rFont val="Tahoma"/>
            <family val="2"/>
          </rPr>
          <t>Jonathan Chivers:</t>
        </r>
        <r>
          <rPr>
            <sz val="9"/>
            <color indexed="81"/>
            <rFont val="Tahoma"/>
            <family val="2"/>
          </rPr>
          <t xml:space="preserve">
Any assumptions that were relevant in determining this requirement</t>
        </r>
      </text>
    </comment>
    <comment ref="H2" authorId="0" shapeId="0" xr:uid="{E0C0F89A-AAF7-43AD-A921-C5AE4D63E503}">
      <text>
        <r>
          <rPr>
            <b/>
            <sz val="9"/>
            <color indexed="81"/>
            <rFont val="Tahoma"/>
            <family val="2"/>
          </rPr>
          <t>Jonathan Chivers:</t>
        </r>
        <r>
          <rPr>
            <sz val="9"/>
            <color indexed="81"/>
            <rFont val="Tahoma"/>
            <family val="2"/>
          </rPr>
          <t xml:space="preserve">
Relationship with the expected operation. Link to a client TQ / Design Brief / ConOps / Other</t>
        </r>
      </text>
    </comment>
    <comment ref="I2" authorId="0" shapeId="0" xr:uid="{9BCDE74C-CFF4-4558-BDD1-8922B4148047}">
      <text>
        <r>
          <rPr>
            <b/>
            <sz val="9"/>
            <color indexed="81"/>
            <rFont val="Tahoma"/>
            <family val="2"/>
          </rPr>
          <t>Jonathan Chivers:</t>
        </r>
        <r>
          <rPr>
            <sz val="9"/>
            <color indexed="81"/>
            <rFont val="Tahoma"/>
            <family val="2"/>
          </rPr>
          <t xml:space="preserve">
Constraints imposed by the results of this requirement. Should have a corresponding reason for each constraint</t>
        </r>
      </text>
    </comment>
    <comment ref="Q2" authorId="0" shapeId="0" xr:uid="{CE6FD2C9-F2AF-4DD5-BAC8-29D01688F158}">
      <text>
        <r>
          <rPr>
            <b/>
            <sz val="9"/>
            <color indexed="81"/>
            <rFont val="Tahoma"/>
            <family val="2"/>
          </rPr>
          <t>Jonathan Chivers:</t>
        </r>
        <r>
          <rPr>
            <sz val="9"/>
            <color indexed="81"/>
            <rFont val="Tahoma"/>
            <family val="2"/>
          </rPr>
          <t xml:space="preserve">
Method of verification</t>
        </r>
      </text>
    </comment>
    <comment ref="S2" authorId="0" shapeId="0" xr:uid="{8EE4412F-65DC-4EDA-97B9-AC6A2807636D}">
      <text>
        <r>
          <rPr>
            <b/>
            <sz val="9"/>
            <color rgb="FF000000"/>
            <rFont val="Tahoma"/>
            <family val="2"/>
          </rPr>
          <t>Jonathan Chivers:</t>
        </r>
        <r>
          <rPr>
            <sz val="9"/>
            <color rgb="FF000000"/>
            <rFont val="Tahoma"/>
            <family val="2"/>
          </rPr>
          <t xml:space="preserve">
</t>
        </r>
        <r>
          <rPr>
            <sz val="9"/>
            <color rgb="FF000000"/>
            <rFont val="Tahoma"/>
            <family val="2"/>
          </rPr>
          <t>Specifies the level in the hierarchy at which the requirements will be verified</t>
        </r>
      </text>
    </comment>
    <comment ref="E3" authorId="0" shapeId="0" xr:uid="{B1C87CC5-F67D-4BA9-B8AB-BAD89F12A610}">
      <text>
        <r>
          <rPr>
            <b/>
            <sz val="9"/>
            <color rgb="FF000000"/>
            <rFont val="Tahoma"/>
            <family val="2"/>
          </rPr>
          <t>Jonathan Chivers:</t>
        </r>
        <r>
          <rPr>
            <sz val="9"/>
            <color rgb="FF000000"/>
            <rFont val="Tahoma"/>
            <family val="2"/>
          </rPr>
          <t xml:space="preserve">
</t>
        </r>
        <r>
          <rPr>
            <sz val="9"/>
            <color rgb="FF000000"/>
            <rFont val="Tahoma"/>
            <family val="2"/>
          </rPr>
          <t>This is more of a clarification of what we need to do, so striking out.</t>
        </r>
      </text>
    </comment>
    <comment ref="E4" authorId="0" shapeId="0" xr:uid="{D4FCBB65-C57C-4BBD-B1AF-88C8FF7941EF}">
      <text>
        <r>
          <rPr>
            <b/>
            <sz val="9"/>
            <color rgb="FF000000"/>
            <rFont val="Tahoma"/>
            <family val="2"/>
          </rPr>
          <t>Jonathan Chivers:</t>
        </r>
        <r>
          <rPr>
            <sz val="9"/>
            <color rgb="FF000000"/>
            <rFont val="Tahoma"/>
            <family val="2"/>
          </rPr>
          <t xml:space="preserve">
</t>
        </r>
        <r>
          <rPr>
            <sz val="9"/>
            <color rgb="FF000000"/>
            <rFont val="Tahoma"/>
            <family val="2"/>
          </rPr>
          <t>Falls under RQ1.02</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Jonathan Chivers</author>
  </authors>
  <commentList>
    <comment ref="C2" authorId="0" shapeId="0" xr:uid="{7F1882F9-A730-4326-952E-5AEC4490F63D}">
      <text>
        <r>
          <rPr>
            <b/>
            <sz val="9"/>
            <color rgb="FF000000"/>
            <rFont val="Tahoma"/>
            <family val="2"/>
          </rPr>
          <t>Jonathan Chivers:</t>
        </r>
        <r>
          <rPr>
            <sz val="9"/>
            <color rgb="FF000000"/>
            <rFont val="Tahoma"/>
            <family val="2"/>
          </rPr>
          <t xml:space="preserve">
</t>
        </r>
        <r>
          <rPr>
            <sz val="9"/>
            <color rgb="FF000000"/>
            <rFont val="Tahoma"/>
            <family val="2"/>
          </rPr>
          <t>Not necessarily part of requirements analysis, so maybe better at end of table</t>
        </r>
      </text>
    </comment>
    <comment ref="A3" authorId="0" shapeId="0" xr:uid="{EA7E6216-9A82-4A7B-86EC-0705FDA7F6AC}">
      <text>
        <r>
          <rPr>
            <b/>
            <sz val="9"/>
            <color rgb="FF000000"/>
            <rFont val="Tahoma"/>
            <family val="2"/>
          </rPr>
          <t>Jonathan Chivers:</t>
        </r>
        <r>
          <rPr>
            <sz val="9"/>
            <color rgb="FF000000"/>
            <rFont val="Tahoma"/>
            <family val="2"/>
          </rPr>
          <t xml:space="preserve">
</t>
        </r>
        <r>
          <rPr>
            <sz val="9"/>
            <color rgb="FF000000"/>
            <rFont val="Tahoma"/>
            <family val="2"/>
          </rPr>
          <t>Ambiguous Safety Margin</t>
        </r>
      </text>
    </comment>
    <comment ref="A4" authorId="0" shapeId="0" xr:uid="{BF4FD4F5-8897-46D5-890E-3B84B4F0C877}">
      <text>
        <r>
          <rPr>
            <b/>
            <sz val="9"/>
            <color rgb="FF000000"/>
            <rFont val="Tahoma"/>
            <family val="2"/>
          </rPr>
          <t>Jonathan Chivers:</t>
        </r>
        <r>
          <rPr>
            <sz val="9"/>
            <color rgb="FF000000"/>
            <rFont val="Tahoma"/>
            <family val="2"/>
          </rPr>
          <t xml:space="preserve">
</t>
        </r>
        <r>
          <rPr>
            <sz val="9"/>
            <color rgb="FF000000"/>
            <rFont val="Tahoma"/>
            <family val="2"/>
          </rPr>
          <t>Ambiguous</t>
        </r>
      </text>
    </comment>
    <comment ref="A6" authorId="0" shapeId="0" xr:uid="{8900373A-6005-47B0-96B3-D94F1855D9B6}">
      <text>
        <r>
          <rPr>
            <b/>
            <sz val="9"/>
            <color rgb="FF000000"/>
            <rFont val="Tahoma"/>
            <family val="2"/>
          </rPr>
          <t>Jonathan Chivers:</t>
        </r>
        <r>
          <rPr>
            <sz val="9"/>
            <color rgb="FF000000"/>
            <rFont val="Tahoma"/>
            <family val="2"/>
          </rPr>
          <t xml:space="preserve">
</t>
        </r>
        <r>
          <rPr>
            <sz val="9"/>
            <color rgb="FF000000"/>
            <rFont val="Tahoma"/>
            <family val="2"/>
          </rPr>
          <t>Probably need to reference the standard we use in the requirement to have it clearly defined</t>
        </r>
      </text>
    </comment>
    <comment ref="A9" authorId="0" shapeId="0" xr:uid="{0A13D10B-CB3D-4925-ACF1-ADC15E814E37}">
      <text>
        <r>
          <rPr>
            <b/>
            <sz val="9"/>
            <color rgb="FF000000"/>
            <rFont val="Tahoma"/>
            <family val="2"/>
          </rPr>
          <t>Jonathan Chivers:</t>
        </r>
        <r>
          <rPr>
            <sz val="9"/>
            <color rgb="FF000000"/>
            <rFont val="Tahoma"/>
            <family val="2"/>
          </rPr>
          <t xml:space="preserve">
</t>
        </r>
        <r>
          <rPr>
            <sz val="9"/>
            <color rgb="FF000000"/>
            <rFont val="Tahoma"/>
            <family val="2"/>
          </rPr>
          <t>See RQ07</t>
        </r>
      </text>
    </comment>
    <comment ref="A12" authorId="0" shapeId="0" xr:uid="{7C9231B8-F3EC-4DBA-AF2F-21258379A78D}">
      <text>
        <r>
          <rPr>
            <b/>
            <sz val="9"/>
            <color rgb="FF000000"/>
            <rFont val="Tahoma"/>
            <family val="2"/>
          </rPr>
          <t>Jonathan Chivers:</t>
        </r>
        <r>
          <rPr>
            <sz val="9"/>
            <color rgb="FF000000"/>
            <rFont val="Tahoma"/>
            <family val="2"/>
          </rPr>
          <t xml:space="preserve">
</t>
        </r>
        <r>
          <rPr>
            <sz val="9"/>
            <color rgb="FF000000"/>
            <rFont val="Tahoma"/>
            <family val="2"/>
          </rPr>
          <t>Unmeasureable</t>
        </r>
      </text>
    </comment>
    <comment ref="A13" authorId="0" shapeId="0" xr:uid="{2BFD4FCF-6E98-4081-AB4E-CA6AEE8270F8}">
      <text>
        <r>
          <rPr>
            <b/>
            <sz val="9"/>
            <color rgb="FF000000"/>
            <rFont val="Tahoma"/>
            <family val="2"/>
          </rPr>
          <t>Jonathan Chivers:</t>
        </r>
        <r>
          <rPr>
            <sz val="9"/>
            <color rgb="FF000000"/>
            <rFont val="Tahoma"/>
            <family val="2"/>
          </rPr>
          <t xml:space="preserve">
</t>
        </r>
        <r>
          <rPr>
            <sz val="9"/>
            <color rgb="FF000000"/>
            <rFont val="Tahoma"/>
            <family val="2"/>
          </rPr>
          <t>Ambiguous</t>
        </r>
      </text>
    </comment>
    <comment ref="A15" authorId="0" shapeId="0" xr:uid="{975204D5-1072-4027-9429-AC133E60A007}">
      <text>
        <r>
          <rPr>
            <b/>
            <sz val="9"/>
            <color indexed="81"/>
            <rFont val="Tahoma"/>
            <family val="2"/>
          </rPr>
          <t>Jonathan Chivers:</t>
        </r>
        <r>
          <rPr>
            <sz val="9"/>
            <color indexed="81"/>
            <rFont val="Tahoma"/>
            <family val="2"/>
          </rPr>
          <t xml:space="preserve">
Ambiguous</t>
        </r>
      </text>
    </comment>
    <comment ref="A17" authorId="0" shapeId="0" xr:uid="{E695C25E-5A4F-40FB-B55B-055539F385A9}">
      <text>
        <r>
          <rPr>
            <b/>
            <sz val="9"/>
            <color indexed="81"/>
            <rFont val="Tahoma"/>
            <family val="2"/>
          </rPr>
          <t>Jonathan Chivers:</t>
        </r>
        <r>
          <rPr>
            <sz val="9"/>
            <color indexed="81"/>
            <rFont val="Tahoma"/>
            <family val="2"/>
          </rPr>
          <t xml:space="preserve">
Not sure what this means</t>
        </r>
      </text>
    </comment>
    <comment ref="A18" authorId="0" shapeId="0" xr:uid="{E5B4E2B2-D1A2-470D-84DA-B5F88427B9B1}">
      <text>
        <r>
          <rPr>
            <b/>
            <sz val="9"/>
            <color rgb="FF000000"/>
            <rFont val="Tahoma"/>
            <family val="2"/>
          </rPr>
          <t>Jonathan Chivers:</t>
        </r>
        <r>
          <rPr>
            <sz val="9"/>
            <color rgb="FF000000"/>
            <rFont val="Tahoma"/>
            <family val="2"/>
          </rPr>
          <t xml:space="preserve">
</t>
        </r>
        <r>
          <rPr>
            <sz val="9"/>
            <color rgb="FF000000"/>
            <rFont val="Tahoma"/>
            <family val="2"/>
          </rPr>
          <t>SHALL and intended don't really work together</t>
        </r>
      </text>
    </comment>
    <comment ref="A19" authorId="0" shapeId="0" xr:uid="{E6E0B07B-67A3-4F66-92DC-FADA36C61728}">
      <text>
        <r>
          <rPr>
            <b/>
            <sz val="9"/>
            <color indexed="81"/>
            <rFont val="Tahoma"/>
            <family val="2"/>
          </rPr>
          <t>Jonathan Chivers:</t>
        </r>
        <r>
          <rPr>
            <sz val="9"/>
            <color indexed="81"/>
            <rFont val="Tahoma"/>
            <family val="2"/>
          </rPr>
          <t xml:space="preserve">
What does this mean?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<sst xmlns="http://schemas.openxmlformats.org/spreadsheetml/2006/main" count="1735" uniqueCount="459">
  <si>
    <t>Equipment List</t>
  </si>
  <si>
    <t>UWA ELEC5550</t>
  </si>
  <si>
    <t>Requirements Analysis Table</t>
  </si>
  <si>
    <t>Project Name</t>
  </si>
  <si>
    <t>2-Way Free-Space Optical Communication System</t>
  </si>
  <si>
    <t>Team Identifier</t>
  </si>
  <si>
    <t>Team 0-26</t>
  </si>
  <si>
    <t>Student Name</t>
  </si>
  <si>
    <t>Student Number</t>
  </si>
  <si>
    <t>Role</t>
  </si>
  <si>
    <t>Jonathan Chivers</t>
  </si>
  <si>
    <t>Quality Assurance</t>
  </si>
  <si>
    <t>Varen Lutchmanen</t>
  </si>
  <si>
    <t>Project Manager</t>
  </si>
  <si>
    <t>Tom McAndrew</t>
  </si>
  <si>
    <t>Hannah McLean</t>
  </si>
  <si>
    <t>Client Liason</t>
  </si>
  <si>
    <t>James Plummer</t>
  </si>
  <si>
    <t>Project Administrator</t>
  </si>
  <si>
    <t>Sumil Saju</t>
  </si>
  <si>
    <t>Configuration Manager</t>
  </si>
  <si>
    <t>Project Partners</t>
  </si>
  <si>
    <t>Dilusha Silva, Michal Zewarta</t>
  </si>
  <si>
    <t>Supervisor</t>
  </si>
  <si>
    <t>Osaka Rubasinghe</t>
  </si>
  <si>
    <t>Group Meeting Time</t>
  </si>
  <si>
    <t>Thursday 4pm (Stream 2)</t>
  </si>
  <si>
    <t>Date</t>
  </si>
  <si>
    <t>Version</t>
  </si>
  <si>
    <t>Description</t>
  </si>
  <si>
    <t>Author</t>
  </si>
  <si>
    <t>QA Review</t>
  </si>
  <si>
    <t>0.0</t>
  </si>
  <si>
    <t>Initial Draft</t>
  </si>
  <si>
    <t>N/A</t>
  </si>
  <si>
    <t>1.0</t>
  </si>
  <si>
    <t>Added Cover Sheet &amp; Revision History</t>
  </si>
  <si>
    <t>1.1</t>
  </si>
  <si>
    <t>Added Goals and Objectives from Group Discussion + Notes against requirements
Added Suggested Req table with links and columns from lecture</t>
  </si>
  <si>
    <t>1.2</t>
  </si>
  <si>
    <t>Added information into alternative table</t>
  </si>
  <si>
    <t>1.3</t>
  </si>
  <si>
    <t>Added more system requirements that should cover the whole system now. Filled in Links and rationale for subsystem requirements, and updated objectives to match</t>
  </si>
  <si>
    <t>2.0</t>
  </si>
  <si>
    <t>Finalised Requirements as a group and added rankings</t>
  </si>
  <si>
    <t>Group</t>
  </si>
  <si>
    <t>JDC</t>
  </si>
  <si>
    <t>2.1</t>
  </si>
  <si>
    <t>Re-organised sheet to fit into report and separated them based on responsible person</t>
  </si>
  <si>
    <t>3.0</t>
  </si>
  <si>
    <t>Updated Requirements 3.0 and reviewed document</t>
  </si>
  <si>
    <t>Need:</t>
  </si>
  <si>
    <t>To operate USB devices safely on a host, where the device MUST be physically separated from the host due to security or otherwise</t>
  </si>
  <si>
    <t>ID</t>
  </si>
  <si>
    <t>Name</t>
  </si>
  <si>
    <t>G1.1</t>
  </si>
  <si>
    <t>To provide a system that can perform USB communication across free-space</t>
  </si>
  <si>
    <t>G1.2</t>
  </si>
  <si>
    <t>To provide a system that is safe</t>
  </si>
  <si>
    <t>G1.3</t>
  </si>
  <si>
    <t>To provide a system that can function adequately for an office environment</t>
  </si>
  <si>
    <t>G1.4</t>
  </si>
  <si>
    <t>To provide a timely and cost effective delivery</t>
  </si>
  <si>
    <t>Goal</t>
  </si>
  <si>
    <t>Link</t>
  </si>
  <si>
    <t># Requirements</t>
  </si>
  <si>
    <t>O1.1.1</t>
  </si>
  <si>
    <t>Develop a system that transmits USB communication through an optical laser across free space.</t>
  </si>
  <si>
    <t>O1.1.2</t>
  </si>
  <si>
    <t>Develop an open source system with a custom PCB for all hardware modules</t>
  </si>
  <si>
    <t>O1.1.3</t>
  </si>
  <si>
    <t>Develop a system that supports communication with keyboards, mice and USB storage devices.</t>
  </si>
  <si>
    <t>O1.2.1</t>
  </si>
  <si>
    <t>Develop an optical laser system that is safe for users</t>
  </si>
  <si>
    <t>O1.2.2</t>
  </si>
  <si>
    <t>Develop a compact system that is safe and easy to handle</t>
  </si>
  <si>
    <t>O1.3.1</t>
  </si>
  <si>
    <t>Develop a low latency and high bandwidth communication system for an efficient office environment.</t>
  </si>
  <si>
    <t>O1.3.2</t>
  </si>
  <si>
    <t>Develop a reliable system that does not need power external to the host and power bank.</t>
  </si>
  <si>
    <t>O1.4.1</t>
  </si>
  <si>
    <t>Develop a functional system within budget by the client's deadline.</t>
  </si>
  <si>
    <t>Numbering</t>
  </si>
  <si>
    <t>Subsystem</t>
  </si>
  <si>
    <t>Definition / Scope</t>
  </si>
  <si>
    <t>RQ0</t>
  </si>
  <si>
    <t>System</t>
  </si>
  <si>
    <t>Top level System</t>
  </si>
  <si>
    <t>RQ1</t>
  </si>
  <si>
    <t>Hardware</t>
  </si>
  <si>
    <t>All hardware - USB, Laser, Receiver, MCU, physical electrical components</t>
  </si>
  <si>
    <t>RQ2</t>
  </si>
  <si>
    <t>Software</t>
  </si>
  <si>
    <t>All software - programming MCU &amp; Logical operation</t>
  </si>
  <si>
    <t>RQ3</t>
  </si>
  <si>
    <t>Frame &amp; Mounting</t>
  </si>
  <si>
    <t>Combining components into a final design</t>
  </si>
  <si>
    <t>s</t>
  </si>
  <si>
    <t>Enter RQ ID in yellow cell to highlight references</t>
  </si>
  <si>
    <t>Rationale</t>
  </si>
  <si>
    <t>Traces (Trace T, Link L)</t>
  </si>
  <si>
    <t>Verification</t>
  </si>
  <si>
    <t>Scoring (tbd)</t>
  </si>
  <si>
    <t>Refs</t>
  </si>
  <si>
    <t>Type</t>
  </si>
  <si>
    <t>Requirement</t>
  </si>
  <si>
    <t>Reason</t>
  </si>
  <si>
    <t>Assumptions</t>
  </si>
  <si>
    <t>Relationships / Source</t>
  </si>
  <si>
    <t>Constraints</t>
  </si>
  <si>
    <t>Delivery Method (1-3 Sentence)</t>
  </si>
  <si>
    <t>T1</t>
  </si>
  <si>
    <t>L1</t>
  </si>
  <si>
    <t>T2</t>
  </si>
  <si>
    <t>L2</t>
  </si>
  <si>
    <t>T3</t>
  </si>
  <si>
    <t>L3</t>
  </si>
  <si>
    <t>Method</t>
  </si>
  <si>
    <t>Lead</t>
  </si>
  <si>
    <t>Level</t>
  </si>
  <si>
    <t>Criticality</t>
  </si>
  <si>
    <t>V1</t>
  </si>
  <si>
    <t>Complexity</t>
  </si>
  <si>
    <t>V2</t>
  </si>
  <si>
    <t>Cost</t>
  </si>
  <si>
    <t>V3</t>
  </si>
  <si>
    <t>Testability</t>
  </si>
  <si>
    <t>V4</t>
  </si>
  <si>
    <t>Rating</t>
  </si>
  <si>
    <t>Test</t>
  </si>
  <si>
    <t>Passed</t>
  </si>
  <si>
    <t>Learnings</t>
  </si>
  <si>
    <t>RQ0.01</t>
  </si>
  <si>
    <t>The optical communication system SHALL operate over a distance of at least 2m.</t>
  </si>
  <si>
    <t>Client-Imposed.</t>
  </si>
  <si>
    <t>ELEC5550 2025_Project2(Laser_Com_TQ list) ID 3</t>
  </si>
  <si>
    <t>Laser must have low enough spread, and be powerful enough</t>
  </si>
  <si>
    <t>Important</t>
  </si>
  <si>
    <t>Neutral</t>
  </si>
  <si>
    <t>$0-10</t>
  </si>
  <si>
    <t>Doable</t>
  </si>
  <si>
    <t>RQ0.02</t>
  </si>
  <si>
    <t>The optical communication system SHALL be Class 1M or below according to AS/NZS IEC 60825.</t>
  </si>
  <si>
    <t>Design Brief (Dot Point 2)
AS/NZS IEC 60825</t>
  </si>
  <si>
    <t>See AS/NZS IEC 60825</t>
  </si>
  <si>
    <t>Analysis</t>
  </si>
  <si>
    <t>Critical</t>
  </si>
  <si>
    <t>Hard</t>
  </si>
  <si>
    <t>$25-50</t>
  </si>
  <si>
    <t>RQ0.03</t>
  </si>
  <si>
    <t>The system's power SHALL be provided through the host device USB connection on one end, and a power bank on the other end.</t>
  </si>
  <si>
    <t>Design Brief (Description)
ELEC5550 2025_Project2(Laser_Com_TQ list) ID 104</t>
  </si>
  <si>
    <t>Inspection</t>
  </si>
  <si>
    <t>RQ0.04</t>
  </si>
  <si>
    <t>12Mbps corresponds to full speed USB, which is the speed the group has agreed is the minimum for efficient USB operation. This also allows the USB cable to draw 500mA instead of 100mA.</t>
  </si>
  <si>
    <t>Hi/Super-speed not required</t>
  </si>
  <si>
    <t>Team decision</t>
  </si>
  <si>
    <t>Adapter required for USB-C devices to be plugged in (backwards compatible)</t>
  </si>
  <si>
    <t>RQ0.05</t>
  </si>
  <si>
    <t>The system SHALL support half-duplex communication.</t>
  </si>
  <si>
    <t>Demonstration</t>
  </si>
  <si>
    <t>Very Hard</t>
  </si>
  <si>
    <t>RQ0.06</t>
  </si>
  <si>
    <t>The system SHALL operate for at least 2 hours without power external to the host and power bank.</t>
  </si>
  <si>
    <t>Client-Imposed</t>
  </si>
  <si>
    <t>ELEC5550 2025_Project2(Laser_Com_TQ list) ID 44</t>
  </si>
  <si>
    <t>Free</t>
  </si>
  <si>
    <t>RQ0.07</t>
  </si>
  <si>
    <t>The system SHALL operate reliably in the artificial indoor lighting conditions of UWA's MILC Room, with no direct sunlight.</t>
  </si>
  <si>
    <t>Device is required to operate properly in an office environment</t>
  </si>
  <si>
    <t>Device is not intended to be used in direct sunlight</t>
  </si>
  <si>
    <t>ELEC5550 2025_Project2(Laser_Com_TQ list) ID 4</t>
  </si>
  <si>
    <t>RQ0.08</t>
  </si>
  <si>
    <t>The system SHALL not contain stripped or exposed wires</t>
  </si>
  <si>
    <t>Client-Imposed and required for safety and aesthetics</t>
  </si>
  <si>
    <t>ELEC5550 2025_Project2(Laser_Com_TQ list) ID 37</t>
  </si>
  <si>
    <t xml:space="preserve">Less Critical </t>
  </si>
  <si>
    <t>Trivial</t>
  </si>
  <si>
    <t>RQ0.09</t>
  </si>
  <si>
    <t>The cost of all components used in the final design, or purchased and reimbursed for the purpose of achieving the final design SHALL NOT exceed $500</t>
  </si>
  <si>
    <t>Design Brief (Budget)</t>
  </si>
  <si>
    <t>RQ0.10</t>
  </si>
  <si>
    <t>All project materials and documentation SHALL be released under an open-source license and delivered via a shared git repository.</t>
  </si>
  <si>
    <t>Design Brief (Deliverables)</t>
  </si>
  <si>
    <t>RQ0.11</t>
  </si>
  <si>
    <t>The system SHALL use only individual components and bare integrated circuits (ICs), including bare microcontroller units (MCUs)</t>
  </si>
  <si>
    <t>Design Brief (Dot Point 3, 7)</t>
  </si>
  <si>
    <t>Element</t>
  </si>
  <si>
    <t>RQ0.12</t>
  </si>
  <si>
    <t>The host and device modules SHALL be physically separated from each other.</t>
  </si>
  <si>
    <t>Client-Imposed. To be used in situations where information needs to be transferred across a medium that cannot by traversed by physical objects such as cables etc. I.e. through a glass window to an isolated room</t>
  </si>
  <si>
    <t>TQ Meeting (Verbal)</t>
  </si>
  <si>
    <t>Laser calibration is more difficult</t>
  </si>
  <si>
    <t>RQ0.13</t>
  </si>
  <si>
    <t>The system SHALL support communication through USB 2.0 Protocol</t>
  </si>
  <si>
    <t>USB 2.0 Protocol is simpler and aligns better with our limited timeframe</t>
  </si>
  <si>
    <t>Super-speed not required</t>
  </si>
  <si>
    <t>Team decision
Minimum for Design Brief (Dot point 5)</t>
  </si>
  <si>
    <t>Does this mean maximum 500mA current through cable?</t>
  </si>
  <si>
    <t>RQ0.14</t>
  </si>
  <si>
    <t>The system SHALL be compatible with USB 2.0 ports at a minimum from the host.</t>
  </si>
  <si>
    <t>Some computers will have USB 2.0 ports, so we must not assume USB 3.0</t>
  </si>
  <si>
    <t>All hosts used will have USB 2.0 ports as a minimum</t>
  </si>
  <si>
    <t>Upcoming TQ. Logical Assumption</t>
  </si>
  <si>
    <t>Current allowed from host</t>
  </si>
  <si>
    <t>RQ0.15</t>
  </si>
  <si>
    <t>Once the system is set up, the lasers SHALL remain pointed at the receivers for the duration of operation assuming no external factors.</t>
  </si>
  <si>
    <t>Should not need to calibrate lasers in the middle of operation</t>
  </si>
  <si>
    <t>No external forces</t>
  </si>
  <si>
    <t>Team decision + Logical option</t>
  </si>
  <si>
    <t>RQ0.16</t>
  </si>
  <si>
    <t>The system SHALL be completed and approved for use by the 27th Oct 2025</t>
  </si>
  <si>
    <t>ELEC5550 Unit Schedule</t>
  </si>
  <si>
    <t>Limited time to complete project</t>
  </si>
  <si>
    <t>RQ0.17</t>
  </si>
  <si>
    <t>The system SHALL be portable by hand</t>
  </si>
  <si>
    <t>Use case is not necessarily set up once and left as is. Needs to be transportable in an efficient and safe way</t>
  </si>
  <si>
    <t>Extra time needed to build container / frame. Must still allow adjusting of current clamp and laser calibration</t>
  </si>
  <si>
    <t>RQ0.18</t>
  </si>
  <si>
    <t>The system SHALL support use with hosts and devices on either side.</t>
  </si>
  <si>
    <t>Convenience for User</t>
  </si>
  <si>
    <t>Design Brief</t>
  </si>
  <si>
    <t>RQ0.19</t>
  </si>
  <si>
    <t>The system SHALL have a latency of less than 5ms</t>
  </si>
  <si>
    <t>Client-Requested Convenience for User</t>
  </si>
  <si>
    <t>ELEC5550 2025_Proejct2(Laser_Com_TQ list) ID 25</t>
  </si>
  <si>
    <t>RQ0.20</t>
  </si>
  <si>
    <t>Each side of the system SHALL not recognise reflected light from it's own laser source</t>
  </si>
  <si>
    <t>Receiver may be too sensitive. Need to keep this in mind</t>
  </si>
  <si>
    <t>Design Brief (Dot Point 4)</t>
  </si>
  <si>
    <t>May require additional hardware to calibrate this (unlikely)</t>
  </si>
  <si>
    <t>RQ0.21</t>
  </si>
  <si>
    <t>The system SHALL pause communication without disconnecting when laser signal is lost</t>
  </si>
  <si>
    <t>Should not reset the device connection as optical interruptions are possible.</t>
  </si>
  <si>
    <t>Manual USB packet responses</t>
  </si>
  <si>
    <t>RQ0.22</t>
  </si>
  <si>
    <t>The system SHALL be operable by an untrained individual with the manual</t>
  </si>
  <si>
    <t>Should be as intuitive as possible</t>
  </si>
  <si>
    <t>Users have basic knowledge of USB devices</t>
  </si>
  <si>
    <t>Team Decision</t>
  </si>
  <si>
    <t>RQ0.23</t>
  </si>
  <si>
    <t>The system circuitry SHALL consist of a single PCB.</t>
  </si>
  <si>
    <t>&gt;$50</t>
  </si>
  <si>
    <t>RQ1.01</t>
  </si>
  <si>
    <t>Allocated</t>
  </si>
  <si>
    <t>The MCU SHALL have a clock rate of at least 200MHz.</t>
  </si>
  <si>
    <t>Support full speed data rates + computation</t>
  </si>
  <si>
    <t>Specification</t>
  </si>
  <si>
    <t>Very easy</t>
  </si>
  <si>
    <t>RQ1.02</t>
  </si>
  <si>
    <t>The system on each side SHALL require less than 100mA before USB enumeration, and less than 500mA after USB enumeration, from the power source at each end.</t>
  </si>
  <si>
    <t>USB 2.0 ports have 500mA maximum after enumeration (100mA before)</t>
  </si>
  <si>
    <t>RQ1.03</t>
  </si>
  <si>
    <t>Derived</t>
  </si>
  <si>
    <t>The system SHALL have an adjustible current clamp to limit the laser power.</t>
  </si>
  <si>
    <t>Design Brief (Dot Point 2)</t>
  </si>
  <si>
    <t>Needs to be accessible and not affect the laser, post calibration</t>
  </si>
  <si>
    <t>RQ1.04</t>
  </si>
  <si>
    <t>The system SHALL use USB-A ports for device connection, and MicroUSB ports for power/host connection.</t>
  </si>
  <si>
    <t>USB-C is not necessary given the linked requirement. Most devices use USB-A connection</t>
  </si>
  <si>
    <t>RQ0.04 Accurate</t>
  </si>
  <si>
    <t>May need USB A-A cable that is not usually used / adapter</t>
  </si>
  <si>
    <t>RQ1.05</t>
  </si>
  <si>
    <t>The implemented laser diode driver SHALL have a rise and fall time no more than 5ns</t>
  </si>
  <si>
    <t>to support 24mbps</t>
  </si>
  <si>
    <t>double bandwidth due to single communication line rather than differential line (3 possible states)</t>
  </si>
  <si>
    <t>RQ1.07</t>
  </si>
  <si>
    <t>The laser SHALL have adequate power and divergence such that the receiver can function at minimum 2 meters distance</t>
  </si>
  <si>
    <t>If divergence is high enough, and power is low enough, the receiver may not be able to recognise signals from the laser</t>
  </si>
  <si>
    <t>May require an additional collimater</t>
  </si>
  <si>
    <t>RQ1.08</t>
  </si>
  <si>
    <t>Receiver circuit must filter out noise and operate with smooth edges at all frequencies used by the system</t>
  </si>
  <si>
    <t>RQ2.01</t>
  </si>
  <si>
    <t>The system SHALL show idle with the laser in an off-state</t>
  </si>
  <si>
    <t>Reduce total laser emission time</t>
  </si>
  <si>
    <t>RQ2.02</t>
  </si>
  <si>
    <t>The software SHALL be programmed in C</t>
  </si>
  <si>
    <t>Familiarity and Compatibility with Arduino. Plenty of open source resources available</t>
  </si>
  <si>
    <t>Does Espressif (MCU) have custom interfaces to program?</t>
  </si>
  <si>
    <t>RQ2.03</t>
  </si>
  <si>
    <t>There SHALL be a digital manual provided for how to use the system</t>
  </si>
  <si>
    <t>RQ3.01</t>
  </si>
  <si>
    <t>The system SHALL include warnings against laser magnification clearly visible adjacent to each power input</t>
  </si>
  <si>
    <t>Class 1M is still dangerous if magnified. Notify user where they will see before powering</t>
  </si>
  <si>
    <t>RQ3.02</t>
  </si>
  <si>
    <t>The system SHALL be two physically identical and separated module on the host and device side.</t>
  </si>
  <si>
    <t>Use case is for communication through a window or likewise across two physically separated locations. Hence a connected device will be pointless</t>
  </si>
  <si>
    <t xml:space="preserve">ELEC5550 2025_Project2(Laser_Com_TQ list) ID </t>
  </si>
  <si>
    <t>RQ3.03</t>
  </si>
  <si>
    <t>The laser mounts SHALL be tight and precisely adjustable</t>
  </si>
  <si>
    <t>Need to calibrate lasers to point to each other. Otherwise the user must align the entire module manually which may be difficult</t>
  </si>
  <si>
    <t>We will not implement automatic calibration</t>
  </si>
  <si>
    <t>Need a mount that will fit our laser choice. May be bulk. Adjustment needs to be accessible and system must not move after adjusting.</t>
  </si>
  <si>
    <t>$10-25</t>
  </si>
  <si>
    <t>RQ3.05</t>
  </si>
  <si>
    <t>There SHALL be LEDs mounted on the system for verification of performance etc</t>
  </si>
  <si>
    <t>The system SHALL support at most one USB device and one USB host at any time.</t>
  </si>
  <si>
    <t>ELEC5550 2025_Proejct2(Laser_Com_TQ list) ID 24</t>
  </si>
  <si>
    <t>RQ1.06</t>
  </si>
  <si>
    <t>The laser diode and receiver SHALL be rated at a maximum of 300mA combined</t>
  </si>
  <si>
    <t>900mA total limit between components (laser + mcu)</t>
  </si>
  <si>
    <t>The system SHALL be compatible with USB 2.0 ports at a minimum from the host.(Waiting for TQ clarification, still fill it as if just need USB Type A as a whole)</t>
  </si>
  <si>
    <t>The system SHALL support communication through USB 2.0 Protocol (Waiting for TQ clarification, still fill it as if just need USB Type A as a whole)</t>
  </si>
  <si>
    <t>Once the system is set up, the lasers SHALL remain pointed at the receivers for the duration of operation.</t>
  </si>
  <si>
    <t>The system SHALL use two USB-A interfaces at both ends of the communication system to connect to the host/device and power.</t>
  </si>
  <si>
    <t>The system SHALL support communication speeds up to Full-Speed (12Mbps) (To clarify whether 24Mbps)</t>
  </si>
  <si>
    <t>The system SHALL communicate USB 2.0 Protocol J-States as a non-emitting laser</t>
  </si>
  <si>
    <t>Weighting</t>
  </si>
  <si>
    <t>Ratings</t>
  </si>
  <si>
    <t xml:space="preserve">Criticality </t>
  </si>
  <si>
    <t>Worst</t>
  </si>
  <si>
    <t>Not Critical</t>
  </si>
  <si>
    <t xml:space="preserve">Bad </t>
  </si>
  <si>
    <t>Good</t>
  </si>
  <si>
    <t>Best</t>
  </si>
  <si>
    <t>Reason &amp; Assumptions</t>
  </si>
  <si>
    <t>Delivery Method (1-3 Sentence) - Merge with Reas &amp; Assumpt</t>
  </si>
  <si>
    <t>Testing Method</t>
  </si>
  <si>
    <t>Objectives Linked</t>
  </si>
  <si>
    <t>Total Points</t>
  </si>
  <si>
    <t>Traced</t>
  </si>
  <si>
    <t>Delivery Method</t>
  </si>
  <si>
    <t>Design Brief (D2)
AS/NZS IEC 60825</t>
  </si>
  <si>
    <t>A laser diode capable of emitting around Class 1M will be used in the designing. The laser diode driver should clamp the laser's current flow to prevent the output power from breaching Class 1M.</t>
  </si>
  <si>
    <t>Must comply with AS/NZS IEC 60825 standards. There should be enough current to flow through the diode on top of the MCU from the USB port.</t>
  </si>
  <si>
    <t>Design Brief &amp;
ELEC5550 2025_Project2(Laser_Com_TQ list) ID 104</t>
  </si>
  <si>
    <t>The PCB will be designed with connections from V+ and GND of the input type A cable to provide power to the PCB. The same deisgn will be used on both ends for supply.</t>
  </si>
  <si>
    <t>Since a mouse/keyboard will be used, a second part is inevitable to supply power. The mouse and keyboard wil need to be powered on top of the MCU and the laser.</t>
  </si>
  <si>
    <t>In order to support 24Mbps, double the full speed communication due to single communication line with 3 different states, the laser diode driver should rise and fall within 5ns to high or low for at least 30ns between switching. The quick fall and rise time will be achieved through a fast switching MOSEFT which will be controlled directly from the controller.</t>
  </si>
  <si>
    <t>Switching speed will depend on the characteristics of MOSFETs on the market. The fast switching may also give rise to interference. Testing the driver at such a small window would require a good scilloscope.</t>
  </si>
  <si>
    <t>Design Brief (D3, 7)</t>
  </si>
  <si>
    <t>The PCB will be designed from scratching around the selected MCU module. Only bare ICs and discrete components will be used.</t>
  </si>
  <si>
    <t>No commercial driver board for the laser or receiver will be allowed. Completed kits such as the arduino boards for ESP32 Dev Kit will not be used on the PCB.</t>
  </si>
  <si>
    <t>The system SHALL be compatible with USB Type A 2.0 cable at a minimum from the host.</t>
  </si>
  <si>
    <t>TQ</t>
  </si>
  <si>
    <t>As per the TQ, the system will be designed with USB Type A 2.0 port to allow the host to connect to the PCB. The four pins will be enough for the PCB to be powered and transfer data.</t>
  </si>
  <si>
    <t>USB Type A 2.0 is limited to 500mA. The PCB will need to operate under this current limit.</t>
  </si>
  <si>
    <t>Design Brief (D2)</t>
  </si>
  <si>
    <t>In order to control the current being clamped, a potentiometer will be used in series with the laser diode. Since the current is expected to be clamped around 7mA, the potentiometer should control resistance between approximately 700-830Ω for a fixed voltage of 5V</t>
  </si>
  <si>
    <t>If the laser diode termperature increases, the power consumption will increase and the potentiometer might need some adjustments after long period of use.</t>
  </si>
  <si>
    <t>Team decision
Minimum for Design Brief (D5)</t>
  </si>
  <si>
    <t>A USB compatible MCU will be use to process incoming and outgoing data from the USB device at a rate limited to 480 Mbps which is largely more than what is required.</t>
  </si>
  <si>
    <t>Even though the data communication between USB is fast, the MCU will need to process information from the receiver with error detection and correction for relaibale data transfer.</t>
  </si>
  <si>
    <t>Polarising filters might be use in front of the receiver to only allow light in one direction to go through and include the exisiting light different as a global variable in the software to be tuned based on the environment being used.</t>
  </si>
  <si>
    <t>The laser light reaching the receiver should be strong enough to stand out aginst all ther other lights in the region, else it will be harder to tune and filter out.</t>
  </si>
  <si>
    <t>Design Brief (D 4)</t>
  </si>
  <si>
    <t>The laser and receiver will be spaced enough to prevent any divergent light from reaching it. Moreover added optical filters will be added to focus the light to only cover the receiver's detection area.</t>
  </si>
  <si>
    <t>If a window/glass is used in betweent to which the light is reflected back, the light could be strong enough to still impact the receiver.</t>
  </si>
  <si>
    <t>To confirm that the system is aligned, LED lights on both ends will be used to confirm calibration and alignment. It is not expected for the modem to be moved any further after.</t>
  </si>
  <si>
    <t>Testing might include blocking the laser for a short time before allowing it to communicate again. A recovery protocol should be considered in the system.</t>
  </si>
  <si>
    <t>A new GitHub repository will be created for the purpose of the project. The repository will be set to public so as to be open-source. The repository shall contain a README file detailing what, and how to use, the files.</t>
  </si>
  <si>
    <t>There may be delays associated with uploading project files to the GitHub repository if collaborators want to make edits, they may need to wait on pull requests.</t>
  </si>
  <si>
    <t>TQ Information Session (Verbal)</t>
  </si>
  <si>
    <t>An optical laser communication system will be developed that is capable of communicating over free-space. The final design will be capable of operation whilst both modules are fully separated from one another.</t>
  </si>
  <si>
    <t>It may be difficult to align the transmitter and receiver modules for operation. Issues may arise with environmental disturbances.</t>
  </si>
  <si>
    <t>A comprehensive Gantt chart and team coordination methods have been implemented to esnure the deadline is met.</t>
  </si>
  <si>
    <t>Limited time to complete project may lead to time crunches, especially if other units or life events take priority.</t>
  </si>
  <si>
    <t>A budget register is being maintained, with group discussion before agreeing on any purchases. The budget is aimed to be undershot so that replacement parts can be purchased if needed.</t>
  </si>
  <si>
    <t>Risk of budget overrun increases if purchased parts are unavoidably damaged or inappropriate for the device.</t>
  </si>
  <si>
    <t>Two individual USB-A receptacles will be installed on each module - USB power and USB driver.</t>
  </si>
  <si>
    <t>Written warnings against laser magnification will be applied to the device where power is supplied.</t>
  </si>
  <si>
    <t>None.</t>
  </si>
  <si>
    <t>The laser's rise and fall times and the MCU's clock speed will be chosen specifically to allow for full-speed communication.</t>
  </si>
  <si>
    <t>The selected laser mount will be sturdily mounted onto the module, with a sensitive adjustment mechanism for accurate laser positioning.</t>
  </si>
  <si>
    <t xml:space="preserve">The chosen laser will have a small enough spread over 2 metres to ensure signals can be received properly. The system will have a built-in calibration sequence to confirm that the transmitter and receiver are aligned and communicating.  </t>
  </si>
  <si>
    <t>The chosen laser will be powerful enough, with a small enough spread to allow reliable communication with the receiver. Additionally, a laser collimator may be applied if required.</t>
  </si>
  <si>
    <t xml:space="preserve">The system will be designed with a low power MCU, efficient laser driver circuitry, and optimised firmware to minimise idle consumption. Power drawed from system will be tested under full load to ensure the total consumption allows continuous operation for 2+  hours from the specified power bank source. </t>
  </si>
  <si>
    <t>Duration of operation is constrained by USB port current limits (500mA for USB 2.0) and battery capacity of power bank.</t>
  </si>
  <si>
    <r>
      <rPr>
        <sz val="11"/>
        <color rgb="FFFF0000"/>
        <rFont val="Calibri"/>
        <family val="2"/>
        <scheme val="minor"/>
      </rPr>
      <t>"</t>
    </r>
    <r>
      <rPr>
        <sz val="11"/>
        <color rgb="FF000000"/>
        <rFont val="Calibri"/>
        <family val="2"/>
        <scheme val="minor"/>
      </rPr>
      <t xml:space="preserve">A USB 2.0-compliant system will be integrated with the MCU to support communication with USB hosts and devices. Firmware will handle </t>
    </r>
    <r>
      <rPr>
        <sz val="11"/>
        <color rgb="FFFF0000"/>
        <rFont val="Calibri"/>
        <family val="2"/>
        <scheme val="minor"/>
      </rPr>
      <t>enumeration?</t>
    </r>
    <r>
      <rPr>
        <sz val="11"/>
        <color rgb="FF000000"/>
        <rFont val="Calibri"/>
        <family val="2"/>
        <scheme val="minor"/>
      </rPr>
      <t>, data transfer, and error recovery according to the USB 2.0 standard.</t>
    </r>
    <r>
      <rPr>
        <sz val="11"/>
        <color rgb="FFFF0000"/>
        <rFont val="Calibri"/>
        <family val="2"/>
        <scheme val="minor"/>
      </rPr>
      <t>"</t>
    </r>
  </si>
  <si>
    <t>Must meet USB 2.0 electrical and timing specifications, and remain interoperable with standard keyboards, mice, and USB devices.</t>
  </si>
  <si>
    <t>An MCU with at least 20MHz clock rate will be selected to handle USB 2.0 protocol timing. Clock frequency will be verified to sustain maximum data rate</t>
  </si>
  <si>
    <t>low latency communication protocols (ie minimal packet buffering) will be implemented to ensure end-to-end latency remains under 5ms. A direct data path from MCU to laser diode driver will reduce processing delays</t>
  </si>
  <si>
    <t xml:space="preserve">Latency must account for both hardware and software delays. </t>
  </si>
  <si>
    <t xml:space="preserve">System will be tested by switching the host and devices around on either side. This ensures operation works on both sides priotising plug-and-play convenience. </t>
  </si>
  <si>
    <t>The power architecture will be designed so that total draw after USB enumeration stays within the 500MA USB 2.0 limit (and 100mA pre enumeration). Smart design architecture by placing bypass capacitors in certain locations will effectively limit current surges.</t>
  </si>
  <si>
    <t>Must comply with USB 2.0 current limits while powering the MCU, laser dioe driver &amp; receiver. Any current surges during operation must be mitigated.</t>
  </si>
  <si>
    <t>Both ends will share the same PCB, enclosure, mount, and optical hardware so that either end can act as the transmitter or receiver. Mode selection will be handled via software configuration.</t>
  </si>
  <si>
    <t>Identical hardware must support both roles without compromising performance. Alignment must be maintained in both units for reliable communication.</t>
  </si>
  <si>
    <t>Design the system to be lightwieght and compact. Internal components will be mounted securely to withstand movement without system failure.</t>
  </si>
  <si>
    <t>Size and weight must remain small in able to be protable by handle while still provided thermal mangement (eg heat sinks are heavy). Component placement is constrained by optical alignment requirements.</t>
  </si>
  <si>
    <t xml:space="preserve">Ensure all wiring and terminations are fullly enclosed within the housing. The PCB design will eliminate most of the wiring. This will help meet safety and aesthetic requirements. </t>
  </si>
  <si>
    <t>internal layout must allow useful test points without exposing live connections during operation.</t>
  </si>
  <si>
    <t>Software design is entirely created in C to leverage team expertise. The code will follow clear documentation standards to suppport debugging, and future modifications.</t>
  </si>
  <si>
    <t>3 Sentence description on how to deliver this</t>
  </si>
  <si>
    <t>How to Deliver (To be deleted)</t>
  </si>
  <si>
    <t>Possible Constraints</t>
  </si>
  <si>
    <t>Hardware/Software</t>
  </si>
  <si>
    <t>Source</t>
  </si>
  <si>
    <t>The total project cost SHALL not exceed $500 AUD, including a safety margin for critical spare components.</t>
  </si>
  <si>
    <t>To ensure affordability and promote efficient design practices, the total project cost is capped at $500 AUD. This budget must account for all components, prototyping, and include a safety margin for critical spares.</t>
  </si>
  <si>
    <t>Keep an updated bill of materials (BOM) with prices, receipts and any budget margin justification.</t>
  </si>
  <si>
    <t>Limited component choices, price fluctuations and lead times.</t>
  </si>
  <si>
    <t>Hardware/software</t>
  </si>
  <si>
    <t>The system SHALL support a data rate sufficient for mouse, keyboard, and USB stick.</t>
  </si>
  <si>
    <t>The requirement ensures that the system can transmit data fast enough to replicate the use of a mouse and a keyboard with a monitor in any office space. This sets a minimum communication performance standard for the system</t>
  </si>
  <si>
    <t>USB Type A to link to module USB ports at the same rate as the UART limit of the module set to 5Mbps</t>
  </si>
  <si>
    <t>Data transfer rate of module throught UART (TX/RX)</t>
  </si>
  <si>
    <t>The system SHALL operate over at least 2m.</t>
  </si>
  <si>
    <t xml:space="preserve">The system must maintain a stable optical communication between a minimum distance of 2m. This would require the system to transmit data through the laser and receive it without any impact from noise or loss of power from laser </t>
  </si>
  <si>
    <t>Provide enough power for laser to travel 2m without diverging. Can include focusing lense.</t>
  </si>
  <si>
    <t>Converging laser that it may breach the class 1M requirement</t>
  </si>
  <si>
    <t>The laser diode driver SHALL be current clamped to maintain Class 1M emission or below.</t>
  </si>
  <si>
    <t>To comply with laser safety requirement set by the design brief, the current flowing through the laser diode should not increase high enough to cause the laser to go beyond the class 1M requirement</t>
  </si>
  <si>
    <t>Add adjustable current limiter using a knob and verify operational limits with laser safety meter.</t>
  </si>
  <si>
    <t>Maintaining stable current flow through diode and control safely current level</t>
  </si>
  <si>
    <t>The system SHALL use a USB Type A for power</t>
  </si>
  <si>
    <t>One side of the PCB will be powered by a monitor and the other one through a powerbank. Both method would lead to the same port installed on the PCB. The port should be able to provide power to all the components on the PCB for safe and stable operation</t>
  </si>
  <si>
    <t>Inlcude a USB Type A port to the PCB and link the V+ and GND to the main PCB power points</t>
  </si>
  <si>
    <t>MCU might need 500mA to function properly so we might require USB Type A 3.0</t>
  </si>
  <si>
    <t>The system SHALL use a USB Type A for data transfer to the MCU module and back.</t>
  </si>
  <si>
    <t>The system will need to transfer data from the mouse to its micro controller unit through a USB Type A, where it will be processed by the software for further steps. On the receiving end, the data from the mouse should travel from the MCU to the monitor through the USB Type A port as well.</t>
  </si>
  <si>
    <t>Inlcude a USB Type A port to the PCB and link the D+ and D- to the MCU D+ and D- port for USB data transfer.</t>
  </si>
  <si>
    <t>USB data transfer rate is much higher to the UART Tx/Rx rate of transfer and it will have to be equalised</t>
  </si>
  <si>
    <t>The system SHALL operate for at least 2 continuous hours without recharging.</t>
  </si>
  <si>
    <t>The complete device must be capable of continuous operation for at least two hours without recharging. This runtime simulates practical usage scenarios with limited access to power. It also ensures that the system’s power management and battery sizing are appropriate.</t>
  </si>
  <si>
    <t>Conduct a runtime test under normal use and document battery capacity calculations.</t>
  </si>
  <si>
    <t>High power consuming components, underestimated consumption or battery degradation.</t>
  </si>
  <si>
    <t>The system SHALL operate for at least 2 hours without requiring recharging.</t>
  </si>
  <si>
    <t>The system is required to operate continually for at least 2 hours without 
requiring recharge.</t>
  </si>
  <si>
    <t>Purchase power bank with sufficient capabilities to operate the device for over 2 hours.</t>
  </si>
  <si>
    <t>Appropriate power bank may be expensive.</t>
  </si>
  <si>
    <t>Yes</t>
  </si>
  <si>
    <t>The system SHALL support ONE USB device at any one time</t>
  </si>
  <si>
    <t>System is not to be designed to work on more than one device at once.</t>
  </si>
  <si>
    <t>Build device to include only one USB A receptacle on either side.</t>
  </si>
  <si>
    <t>None</t>
  </si>
  <si>
    <t>No</t>
  </si>
  <si>
    <t>The laser diodes shall include a collimating lens such that the angular subtense of the apparent source is less than or equal to 1.5 mrad, in accordance with AC/NZ IEC 60825-1.</t>
  </si>
  <si>
    <t>this requirement is essential to classify the laser as a Class 1M device under AC/NZ IEC 60825-1. Additionally, this narrows the beam divergence which minimises signal loss due to beam spreading.</t>
  </si>
  <si>
    <t>Include a collimating lens that fits on the desired laser diodes.</t>
  </si>
  <si>
    <t>the chosen collimating lens might not fit within the physical dimensions of the laser diode.</t>
  </si>
  <si>
    <t>The system SHALL operate normally under indoor lab conditions.</t>
  </si>
  <si>
    <t>The system is required to operate in indoor, non-extreme environments. 
The system must be able to withstand LED/fluorescent lights within the lab environment.</t>
  </si>
  <si>
    <t>Implement bandpass filters to block out wavelengths that are different to the chosen laser wavelengths.</t>
  </si>
  <si>
    <t>Laser wavelength may be similar to indoor lighting wavelengths.</t>
  </si>
  <si>
    <t>The system SHALL not contain stripped or exposed wires.</t>
  </si>
  <si>
    <t>For safety and aesthetic reasons.</t>
  </si>
  <si>
    <t>Implement as much of the design as possible as PCB, and create a 3D-printed enclosure for the device.</t>
  </si>
  <si>
    <t>The system SHALL have sufficient error correction to work correctly in the case of optical transmission interrupton or instability.</t>
  </si>
  <si>
    <t>Interruption and/or instability is likely, the software must be able to 
maintain operation or reset to normal function in this case.</t>
  </si>
  <si>
    <t>Implement packet error detection and error correction.</t>
  </si>
  <si>
    <t>May be difficult to perfect.</t>
  </si>
  <si>
    <t xml:space="preserve">All project deliverables (including code, schematics, and documentation) must be published under an open-source license. These files are to be hosted in a shared  repository to ensure accessibility, transparency, and reproducibility. </t>
  </si>
  <si>
    <t>Create a public GitHub repository with final code, PCB design, and documentation.</t>
  </si>
  <si>
    <t>Git mismanagement/not placing all documents in GitHub, IP concerns, or forgetting to anonymise documents.</t>
  </si>
  <si>
    <t>The system SHALL support USB 2.0 compliance as the minimum requirement</t>
  </si>
  <si>
    <t>The system must comply with the USB 2.0 standard to guarantee compatibility with readily available equipment.</t>
  </si>
  <si>
    <t>Validate data rates via test setup, and document USB hardware specs</t>
  </si>
  <si>
    <t>MCU limitations or poor USB routing on PCB.</t>
  </si>
  <si>
    <t>The device SHALL be intended for operation by trained individuals only.</t>
  </si>
  <si>
    <t>The device is not intended for general public use and will be operated by trained personnel. Therefore, advanced user interfaces and safety enclosures are not required. However, clear instructions and warnings must still be provided to ensure safe handling.</t>
  </si>
  <si>
    <t>Include a usage disclaimer in documentation that only trained individuals can operate the device.</t>
  </si>
  <si>
    <t>Potential for misuse if handled outside of supervised environments.</t>
  </si>
  <si>
    <t>The system architecture shall separate laser diode driver, receiver, USB interface, ESP32, and power regulation into modular subsystem</t>
  </si>
  <si>
    <t>Hardware design should be broken down into clearly defined modules, each with distinct function. This aids collaboration with team members to work on different subsystems. It also makes it easier for our project partner to understand the system.</t>
  </si>
  <si>
    <t xml:space="preserve">Hardware </t>
  </si>
  <si>
    <t>Group Meeting</t>
  </si>
  <si>
    <t>The power supply to the MCU shall not exceed 500mA</t>
  </si>
  <si>
    <t>The system SHALL support USB devices with communication speeds up to Full-Speed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</si>
</sst>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0" x14ac:knownFonts="1">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0"/>
      <name val="Arial"/>
      <family val="2"/>
    </font>
    <font>
      <b/>
      <sz val="16"/>
      <name val="Calibri"/>
      <family val="2"/>
      <scheme val="minor"/>
    </font>
    <font>
      <sz val="10"/>
      <name val="Calibri"/>
      <family val="2"/>
      <scheme val="minor"/>
    </font>
    <font>
      <b/>
      <sz val="10"/>
      <name val="Calibri"/>
      <family val="2"/>
      <scheme val="minor"/>
    </font>
    <font>
      <b/>
      <sz val="11"/>
      <name val="Calibri"/>
      <family val="2"/>
      <scheme val="minor"/>
    </font>
    <font>
      <b/>
      <sz val="10"/>
      <color theme="1"/>
      <name val="Calibri"/>
      <family val="2"/>
      <scheme val="minor"/>
    </font>
    <font>
      <sz val="10"/>
      <color theme="1"/>
      <name val="Calibri"/>
      <family val="2"/>
      <scheme val="minor"/>
    </font>
    <font>
      <sz val="10"/>
      <color rgb="FF000000"/>
      <name val="Calibri"/>
      <family val="2"/>
      <scheme val="minor"/>
    </font>
    <font>
      <u/>
      <sz val="11"/>
      <color theme="10"/>
      <name val="Calibri"/>
      <family val="2"/>
      <scheme val="minor"/>
    </font>
    <font>
      <sz val="9"/>
      <color indexed="81"/>
      <name val="Tahoma"/>
      <family val="2"/>
    </font>
    <font>
      <b/>
      <sz val="9"/>
      <color indexed="81"/>
      <name val="Tahoma"/>
      <family val="2"/>
    </font>
    <font>
      <sz val="8"/>
      <name val="Calibri"/>
      <family val="2"/>
      <scheme val="minor"/>
    </font>
    <font>
      <sz val="11"/>
      <color theme="0" tint="-0.499984740745262"/>
      <name val="Calibri"/>
      <family val="2"/>
      <scheme val="minor"/>
    </font>
    <font>
      <sz val="11"/>
      <name val="Calibri"/>
      <family val="2"/>
      <scheme val="minor"/>
    </font>
    <font>
      <strike/>
      <sz val="11"/>
      <color theme="1"/>
      <name val="Calibri"/>
      <family val="2"/>
      <scheme val="minor"/>
    </font>
    <font>
      <strike/>
      <sz val="11"/>
      <color theme="0" tint="-0.499984740745262"/>
      <name val="Calibri"/>
      <family val="2"/>
      <scheme val="minor"/>
    </font>
    <font>
      <strike/>
      <sz val="11"/>
      <name val="Calibri"/>
      <family val="2"/>
      <scheme val="minor"/>
    </font>
    <font>
      <strike/>
      <u/>
      <sz val="11"/>
      <color theme="10"/>
      <name val="Calibri"/>
      <family val="2"/>
      <scheme val="minor"/>
    </font>
    <font>
      <b/>
      <sz val="9"/>
      <color rgb="FF000000"/>
      <name val="Tahoma"/>
      <family val="2"/>
    </font>
    <font>
      <sz val="9"/>
      <color rgb="FF000000"/>
      <name val="Tahoma"/>
      <family val="2"/>
    </font>
    <font>
      <u/>
      <sz val="11"/>
      <color theme="1"/>
      <name val="Calibri"/>
      <family val="2"/>
      <scheme val="minor"/>
    </font>
    <font>
      <sz val="11"/>
      <color theme="1"/>
      <name val="Calibri"/>
      <family val="2"/>
      <scheme val="minor"/>
    </font>
    <font>
      <sz val="12"/>
      <color theme="1"/>
      <name val="Times New Roman"/>
      <family val="1"/>
    </font>
    <font>
      <sz val="11"/>
      <color rgb="FFFF0000"/>
      <name val="Calibri"/>
      <family val="2"/>
      <scheme val="minor"/>
    </font>
    <font>
      <sz val="11"/>
      <color rgb="FF000000"/>
      <name val="Calibri"/>
      <family val="2"/>
      <scheme val="minor"/>
    </font>
    <font>
      <sz val="12"/>
      <color theme="1"/>
      <name val="Calibri"/>
      <family val="2"/>
      <scheme val="minor"/>
    </font>
  </fonts>
  <fills count="9">
    <fill>
      <patternFill patternType="none"/>
    </fill>
    <fill>
      <patternFill patternType="gray125"/>
    </fill>
    <fill>
      <patternFill patternType="solid">
        <fgColor theme="2"/>
        <bgColor indexed="64"/>
      </patternFill>
    </fill>
    <fill>
      <patternFill patternType="solid">
        <fgColor theme="0" tint="-0.14999847407452621"/>
        <bgColor indexed="64"/>
      </patternFill>
    </fill>
    <fill>
      <patternFill patternType="solid">
        <fgColor theme="4"/>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6" tint="0.39997558519241921"/>
        <bgColor indexed="64"/>
      </patternFill>
    </fill>
  </fills>
  <borders count="30">
    <border>
      <left/>
      <right/>
      <top/>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style="thin">
        <color theme="1"/>
      </top>
      <bottom style="thin">
        <color theme="1"/>
      </bottom>
      <diagonal/>
    </border>
    <border>
      <left/>
      <right/>
      <top style="thin">
        <color theme="1"/>
      </top>
      <bottom/>
      <diagonal/>
    </border>
    <border>
      <left/>
      <right/>
      <top/>
      <bottom style="thin">
        <color theme="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style="thin">
        <color indexed="64"/>
      </left>
      <right style="thin">
        <color indexed="64"/>
      </right>
      <top/>
      <bottom/>
      <diagonal/>
    </border>
    <border>
      <left/>
      <right/>
      <top/>
      <bottom style="medium">
        <color rgb="FF000000"/>
      </bottom>
      <diagonal/>
    </border>
    <border>
      <left style="medium">
        <color indexed="64"/>
      </left>
      <right/>
      <top/>
      <bottom style="medium">
        <color indexed="64"/>
      </bottom>
      <diagonal/>
    </border>
    <border>
      <left/>
      <right style="medium">
        <color indexed="64"/>
      </right>
      <top/>
      <bottom style="medium">
        <color indexed="64"/>
      </bottom>
      <diagonal/>
    </border>
  </borders>
  <cellStyleXfs count="4">
    <xf numFmtId="0" fontId="0" fillId="0" borderId="0"/>
    <xf numFmtId="0" fontId="4" fillId="0" borderId="0"/>
    <xf numFmtId="0" fontId="12" fillId="0" borderId="0" applyNumberFormat="0" applyFill="0" applyBorder="0" applyAlignment="0" applyProtection="0"/>
    <xf numFmtId="9" fontId="25" fillId="0" borderId="0" applyFont="0" applyFill="0" applyBorder="0" applyAlignment="0" applyProtection="0"/>
  </cellStyleXfs>
  <cellXfs count="196">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0" xfId="0" applyAlignment="1">
      <alignment wrapText="1"/>
    </xf>
    <xf numFmtId="0" fontId="0" fillId="0" borderId="0" xfId="0" applyAlignment="1">
      <alignment vertical="center" wrapText="1"/>
    </xf>
    <xf numFmtId="0" fontId="6" fillId="0" borderId="0" xfId="1" applyFont="1" applyAlignment="1">
      <alignment horizontal="center" vertical="center"/>
    </xf>
    <xf numFmtId="0" fontId="7" fillId="0" borderId="0" xfId="1" applyFont="1" applyAlignment="1">
      <alignment horizontal="center" vertical="center"/>
    </xf>
    <xf numFmtId="0" fontId="6" fillId="0" borderId="0" xfId="1" applyFont="1" applyAlignment="1">
      <alignment horizontal="left" vertical="center" indent="1"/>
    </xf>
    <xf numFmtId="0" fontId="11" fillId="0" borderId="4" xfId="1" applyFont="1" applyBorder="1" applyAlignment="1">
      <alignment horizontal="left" vertical="center" wrapText="1" indent="1"/>
    </xf>
    <xf numFmtId="0" fontId="11" fillId="0" borderId="0" xfId="1" applyFont="1" applyAlignment="1">
      <alignment horizontal="left" vertical="center" wrapText="1" indent="1"/>
    </xf>
    <xf numFmtId="0" fontId="11" fillId="0" borderId="5" xfId="1" applyFont="1" applyBorder="1" applyAlignment="1">
      <alignment horizontal="left" vertical="center" wrapText="1" indent="1"/>
    </xf>
    <xf numFmtId="16" fontId="10" fillId="0" borderId="4" xfId="1" applyNumberFormat="1" applyFont="1" applyBorder="1" applyAlignment="1">
      <alignment horizontal="left" vertical="center" indent="1"/>
    </xf>
    <xf numFmtId="49" fontId="10" fillId="0" borderId="4" xfId="1" quotePrefix="1" applyNumberFormat="1" applyFont="1" applyBorder="1" applyAlignment="1">
      <alignment horizontal="left" vertical="center" indent="1"/>
    </xf>
    <xf numFmtId="16" fontId="10" fillId="0" borderId="0" xfId="1" applyNumberFormat="1" applyFont="1" applyAlignment="1">
      <alignment horizontal="left" vertical="center" indent="1"/>
    </xf>
    <xf numFmtId="49" fontId="10" fillId="0" borderId="0" xfId="1" quotePrefix="1" applyNumberFormat="1" applyFont="1" applyAlignment="1">
      <alignment horizontal="left" vertical="center" indent="1"/>
    </xf>
    <xf numFmtId="0" fontId="9" fillId="3" borderId="4" xfId="1" applyFont="1" applyFill="1" applyBorder="1" applyAlignment="1">
      <alignment horizontal="left" vertical="center" indent="1"/>
    </xf>
    <xf numFmtId="0" fontId="12" fillId="0" borderId="0" xfId="2"/>
    <xf numFmtId="0" fontId="0" fillId="0" borderId="0" xfId="0"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top"/>
      <protection locked="0"/>
    </xf>
    <xf numFmtId="0" fontId="0" fillId="0" borderId="0" xfId="0" applyAlignment="1" applyProtection="1">
      <alignment vertical="center"/>
      <protection locked="0"/>
    </xf>
    <xf numFmtId="0" fontId="0" fillId="0" borderId="10" xfId="0" applyBorder="1" applyAlignment="1" applyProtection="1">
      <alignment horizontal="center" vertical="center"/>
      <protection locked="0"/>
    </xf>
    <xf numFmtId="0" fontId="0" fillId="0" borderId="9" xfId="0" applyBorder="1" applyAlignment="1" applyProtection="1">
      <alignment horizontal="center" vertical="center"/>
      <protection locked="0"/>
    </xf>
    <xf numFmtId="0" fontId="17" fillId="0" borderId="0" xfId="0" applyFont="1" applyAlignment="1" applyProtection="1">
      <alignment horizontal="center" vertical="center"/>
      <protection locked="0"/>
    </xf>
    <xf numFmtId="0" fontId="0" fillId="0" borderId="10" xfId="0" applyBorder="1" applyAlignment="1" applyProtection="1">
      <alignment vertical="center" wrapText="1"/>
      <protection locked="0"/>
    </xf>
    <xf numFmtId="0" fontId="0" fillId="0" borderId="0" xfId="0" applyProtection="1">
      <protection locked="0"/>
    </xf>
    <xf numFmtId="0" fontId="16" fillId="0" borderId="0" xfId="0" applyFont="1" applyAlignment="1">
      <alignment horizontal="center" vertical="center"/>
    </xf>
    <xf numFmtId="0" fontId="12" fillId="0" borderId="0" xfId="2" applyNumberFormat="1" applyAlignment="1" applyProtection="1">
      <alignment horizontal="center" vertical="center"/>
    </xf>
    <xf numFmtId="0" fontId="12" fillId="0" borderId="0" xfId="2" applyNumberFormat="1" applyBorder="1" applyAlignment="1" applyProtection="1">
      <alignment horizontal="center" vertical="center"/>
    </xf>
    <xf numFmtId="0" fontId="12" fillId="0" borderId="10" xfId="2" applyNumberFormat="1" applyBorder="1" applyAlignment="1" applyProtection="1">
      <alignment horizontal="center" vertical="center"/>
    </xf>
    <xf numFmtId="0" fontId="0" fillId="0" borderId="0" xfId="0" applyAlignment="1" applyProtection="1">
      <alignment vertical="center" wrapText="1"/>
      <protection locked="0"/>
    </xf>
    <xf numFmtId="0" fontId="9" fillId="3" borderId="0" xfId="1" applyFont="1" applyFill="1" applyAlignment="1">
      <alignment horizontal="left" vertical="center" indent="1"/>
    </xf>
    <xf numFmtId="0" fontId="9" fillId="3" borderId="5" xfId="1" applyFont="1" applyFill="1" applyBorder="1" applyAlignment="1">
      <alignment horizontal="left" vertical="center" indent="1"/>
    </xf>
    <xf numFmtId="49" fontId="10" fillId="0" borderId="0" xfId="1" applyNumberFormat="1" applyFont="1" applyAlignment="1">
      <alignment horizontal="left" vertical="center" indent="1"/>
    </xf>
    <xf numFmtId="0" fontId="0" fillId="0" borderId="16" xfId="0" applyBorder="1" applyAlignment="1" applyProtection="1">
      <alignment vertical="center" wrapText="1"/>
      <protection locked="0"/>
    </xf>
    <xf numFmtId="0" fontId="0" fillId="0" borderId="12" xfId="0" applyBorder="1" applyAlignment="1" applyProtection="1">
      <alignment horizontal="center" vertical="top"/>
      <protection locked="0"/>
    </xf>
    <xf numFmtId="0" fontId="0" fillId="0" borderId="13" xfId="0" applyBorder="1" applyAlignment="1" applyProtection="1">
      <alignment horizontal="center" vertical="top"/>
      <protection locked="0"/>
    </xf>
    <xf numFmtId="0" fontId="0" fillId="0" borderId="13" xfId="0" applyBorder="1" applyAlignment="1" applyProtection="1">
      <alignment horizontal="center" vertical="top" wrapText="1"/>
      <protection locked="0"/>
    </xf>
    <xf numFmtId="0" fontId="0" fillId="0" borderId="12" xfId="0" applyBorder="1" applyAlignment="1" applyProtection="1">
      <alignment horizontal="center" vertical="top" wrapText="1"/>
      <protection locked="0"/>
    </xf>
    <xf numFmtId="0" fontId="0" fillId="0" borderId="15" xfId="0" applyBorder="1" applyAlignment="1" applyProtection="1">
      <alignment horizontal="center" vertical="top" wrapText="1"/>
      <protection locked="0"/>
    </xf>
    <xf numFmtId="0" fontId="0" fillId="0" borderId="14" xfId="0" applyBorder="1" applyAlignment="1" applyProtection="1">
      <alignment horizontal="center" vertical="top"/>
      <protection locked="0"/>
    </xf>
    <xf numFmtId="0" fontId="0" fillId="0" borderId="11" xfId="0" applyBorder="1" applyAlignment="1" applyProtection="1">
      <alignment horizontal="center" vertical="top"/>
      <protection locked="0"/>
    </xf>
    <xf numFmtId="0" fontId="2" fillId="0" borderId="0" xfId="0" applyFont="1"/>
    <xf numFmtId="0" fontId="12" fillId="0" borderId="0" xfId="2" applyNumberFormat="1"/>
    <xf numFmtId="0" fontId="0" fillId="5" borderId="14" xfId="0" applyFill="1" applyBorder="1" applyAlignment="1" applyProtection="1">
      <alignment horizontal="center" vertical="center"/>
      <protection locked="0"/>
    </xf>
    <xf numFmtId="0" fontId="18" fillId="0" borderId="9" xfId="0" applyFont="1" applyBorder="1" applyAlignment="1" applyProtection="1">
      <alignment horizontal="center" vertical="center"/>
      <protection locked="0"/>
    </xf>
    <xf numFmtId="0" fontId="18" fillId="0" borderId="0" xfId="0" applyFont="1" applyAlignment="1" applyProtection="1">
      <alignment horizontal="center" vertical="center"/>
      <protection locked="0"/>
    </xf>
    <xf numFmtId="0" fontId="19" fillId="0" borderId="0" xfId="0" applyFont="1" applyAlignment="1">
      <alignment horizontal="center" vertical="center"/>
    </xf>
    <xf numFmtId="0" fontId="20" fillId="0" borderId="0" xfId="0" applyFont="1" applyAlignment="1" applyProtection="1">
      <alignment horizontal="center" vertical="center"/>
      <protection locked="0"/>
    </xf>
    <xf numFmtId="0" fontId="18" fillId="0" borderId="10" xfId="0" applyFont="1" applyBorder="1" applyAlignment="1" applyProtection="1">
      <alignment vertical="center" wrapText="1"/>
      <protection locked="0"/>
    </xf>
    <xf numFmtId="0" fontId="18" fillId="0" borderId="0" xfId="0" applyFont="1" applyAlignment="1" applyProtection="1">
      <alignment vertical="center" wrapText="1"/>
      <protection locked="0"/>
    </xf>
    <xf numFmtId="0" fontId="18" fillId="0" borderId="16" xfId="0" applyFont="1" applyBorder="1" applyAlignment="1" applyProtection="1">
      <alignment vertical="center" wrapText="1"/>
      <protection locked="0"/>
    </xf>
    <xf numFmtId="0" fontId="21" fillId="0" borderId="0" xfId="2" applyNumberFormat="1" applyFont="1" applyAlignment="1" applyProtection="1">
      <alignment horizontal="center" vertical="center"/>
    </xf>
    <xf numFmtId="0" fontId="21" fillId="0" borderId="10" xfId="2" applyNumberFormat="1" applyFont="1" applyBorder="1" applyAlignment="1" applyProtection="1">
      <alignment horizontal="center" vertical="center"/>
    </xf>
    <xf numFmtId="0" fontId="18" fillId="0" borderId="10" xfId="0" applyFont="1" applyBorder="1" applyAlignment="1" applyProtection="1">
      <alignment horizontal="center" vertical="center"/>
      <protection locked="0"/>
    </xf>
    <xf numFmtId="0" fontId="18" fillId="0" borderId="0" xfId="0" applyFont="1" applyAlignment="1" applyProtection="1">
      <alignment vertical="center"/>
      <protection locked="0"/>
    </xf>
    <xf numFmtId="0" fontId="24" fillId="0" borderId="0" xfId="2" applyFont="1"/>
    <xf numFmtId="0" fontId="0" fillId="5" borderId="10" xfId="0" applyFill="1" applyBorder="1" applyAlignment="1" applyProtection="1">
      <alignment vertical="center" wrapText="1"/>
      <protection locked="0"/>
    </xf>
    <xf numFmtId="0" fontId="3" fillId="4" borderId="0" xfId="0" applyFont="1" applyFill="1" applyAlignment="1" applyProtection="1">
      <alignment horizontal="center" vertical="center"/>
      <protection locked="0"/>
    </xf>
    <xf numFmtId="9" fontId="0" fillId="0" borderId="0" xfId="3" applyFont="1" applyAlignment="1" applyProtection="1">
      <alignment vertical="center"/>
      <protection locked="0"/>
    </xf>
    <xf numFmtId="0" fontId="18" fillId="0" borderId="6" xfId="0" applyFont="1" applyBorder="1" applyAlignment="1" applyProtection="1">
      <alignment horizontal="center" vertical="center"/>
      <protection locked="0"/>
    </xf>
    <xf numFmtId="0" fontId="18" fillId="0" borderId="7" xfId="0" applyFont="1" applyBorder="1" applyAlignment="1" applyProtection="1">
      <alignment horizontal="center" vertical="center"/>
      <protection locked="0"/>
    </xf>
    <xf numFmtId="0" fontId="19" fillId="0" borderId="7" xfId="0" applyFont="1" applyBorder="1" applyAlignment="1">
      <alignment horizontal="center" vertical="center"/>
    </xf>
    <xf numFmtId="0" fontId="20" fillId="0" borderId="7" xfId="0" applyFont="1" applyBorder="1" applyAlignment="1" applyProtection="1">
      <alignment horizontal="center" vertical="center"/>
      <protection locked="0"/>
    </xf>
    <xf numFmtId="0" fontId="18" fillId="0" borderId="8" xfId="0" applyFont="1" applyBorder="1" applyAlignment="1" applyProtection="1">
      <alignment vertical="center" wrapText="1"/>
      <protection locked="0"/>
    </xf>
    <xf numFmtId="0" fontId="0" fillId="0" borderId="17" xfId="0" applyBorder="1" applyProtection="1">
      <protection locked="0"/>
    </xf>
    <xf numFmtId="0" fontId="0" fillId="0" borderId="18" xfId="0" applyBorder="1" applyProtection="1">
      <protection locked="0"/>
    </xf>
    <xf numFmtId="0" fontId="0" fillId="6" borderId="18" xfId="0" applyFill="1" applyBorder="1" applyProtection="1">
      <protection locked="0"/>
    </xf>
    <xf numFmtId="0" fontId="0" fillId="0" borderId="19" xfId="0" applyBorder="1" applyProtection="1">
      <protection locked="0"/>
    </xf>
    <xf numFmtId="0" fontId="0" fillId="0" borderId="20" xfId="0" applyBorder="1"/>
    <xf numFmtId="0" fontId="0" fillId="0" borderId="1" xfId="0" applyBorder="1"/>
    <xf numFmtId="0" fontId="0" fillId="0" borderId="1" xfId="0" applyBorder="1" applyAlignment="1">
      <alignment wrapText="1"/>
    </xf>
    <xf numFmtId="0" fontId="0" fillId="6" borderId="1" xfId="0" applyFill="1" applyBorder="1" applyAlignment="1">
      <alignment wrapText="1"/>
    </xf>
    <xf numFmtId="164" fontId="2" fillId="0" borderId="21" xfId="0" applyNumberFormat="1" applyFont="1" applyBorder="1"/>
    <xf numFmtId="0" fontId="0" fillId="0" borderId="22" xfId="0" applyBorder="1"/>
    <xf numFmtId="0" fontId="0" fillId="0" borderId="23" xfId="0" applyBorder="1"/>
    <xf numFmtId="0" fontId="0" fillId="0" borderId="23" xfId="0" applyBorder="1" applyAlignment="1">
      <alignment wrapText="1"/>
    </xf>
    <xf numFmtId="0" fontId="0" fillId="6" borderId="23" xfId="0" applyFill="1" applyBorder="1" applyAlignment="1">
      <alignment wrapText="1"/>
    </xf>
    <xf numFmtId="164" fontId="2" fillId="0" borderId="24" xfId="0" applyNumberFormat="1" applyFont="1" applyBorder="1"/>
    <xf numFmtId="0" fontId="24" fillId="0" borderId="9" xfId="0" applyFont="1" applyBorder="1" applyAlignment="1" applyProtection="1">
      <alignment horizontal="center" vertical="center"/>
      <protection locked="0"/>
    </xf>
    <xf numFmtId="0" fontId="0" fillId="0" borderId="18" xfId="0" applyBorder="1" applyAlignment="1" applyProtection="1">
      <alignment vertical="center"/>
      <protection locked="0"/>
    </xf>
    <xf numFmtId="0" fontId="0" fillId="6" borderId="18" xfId="0" applyFill="1" applyBorder="1" applyAlignment="1" applyProtection="1">
      <alignment vertical="center"/>
      <protection locked="0"/>
    </xf>
    <xf numFmtId="0" fontId="0" fillId="0" borderId="1" xfId="0" applyBorder="1" applyAlignment="1">
      <alignment vertical="center" wrapText="1"/>
    </xf>
    <xf numFmtId="0" fontId="0" fillId="6" borderId="1" xfId="0" applyFill="1" applyBorder="1" applyAlignment="1">
      <alignment vertical="center" wrapText="1"/>
    </xf>
    <xf numFmtId="0" fontId="0" fillId="0" borderId="23" xfId="0" applyBorder="1" applyAlignment="1">
      <alignment vertical="center" wrapText="1"/>
    </xf>
    <xf numFmtId="0" fontId="0" fillId="6" borderId="23" xfId="0" applyFill="1" applyBorder="1" applyAlignment="1">
      <alignment vertical="center" wrapText="1"/>
    </xf>
    <xf numFmtId="0" fontId="0" fillId="0" borderId="1" xfId="0" applyBorder="1" applyAlignment="1">
      <alignment vertical="center"/>
    </xf>
    <xf numFmtId="164" fontId="2" fillId="0" borderId="21" xfId="0" applyNumberFormat="1" applyFont="1" applyBorder="1" applyAlignment="1">
      <alignment vertical="center"/>
    </xf>
    <xf numFmtId="0" fontId="0" fillId="0" borderId="18" xfId="0" applyBorder="1" applyAlignment="1" applyProtection="1">
      <alignment vertical="center" textRotation="90"/>
      <protection locked="0"/>
    </xf>
    <xf numFmtId="0" fontId="0" fillId="0" borderId="19" xfId="0" applyBorder="1" applyAlignment="1" applyProtection="1">
      <alignment vertical="center" textRotation="90"/>
      <protection locked="0"/>
    </xf>
    <xf numFmtId="164" fontId="0" fillId="0" borderId="21" xfId="0" applyNumberFormat="1" applyBorder="1" applyAlignment="1">
      <alignment vertical="center"/>
    </xf>
    <xf numFmtId="0" fontId="0" fillId="0" borderId="20" xfId="0" applyBorder="1" applyAlignment="1">
      <alignment vertical="center" textRotation="90"/>
    </xf>
    <xf numFmtId="0" fontId="0" fillId="0" borderId="18" xfId="0" applyBorder="1" applyAlignment="1" applyProtection="1">
      <alignment vertical="center" wrapText="1"/>
      <protection locked="0"/>
    </xf>
    <xf numFmtId="0" fontId="0" fillId="0" borderId="25" xfId="0" applyBorder="1" applyAlignment="1">
      <alignment vertical="center" textRotation="90"/>
    </xf>
    <xf numFmtId="0" fontId="0" fillId="0" borderId="26" xfId="0" applyBorder="1" applyAlignment="1" applyProtection="1">
      <alignment vertical="center" textRotation="90"/>
      <protection locked="0"/>
    </xf>
    <xf numFmtId="0" fontId="0" fillId="0" borderId="26" xfId="0" applyBorder="1" applyAlignment="1">
      <alignment vertical="center" textRotation="90"/>
    </xf>
    <xf numFmtId="0" fontId="0" fillId="0" borderId="1" xfId="0" applyBorder="1" applyAlignment="1">
      <alignment vertical="center" textRotation="90"/>
    </xf>
    <xf numFmtId="0" fontId="26" fillId="0" borderId="0" xfId="0" applyFont="1" applyAlignment="1">
      <alignment horizontal="center" textRotation="90"/>
    </xf>
    <xf numFmtId="0" fontId="0" fillId="0" borderId="1" xfId="0" applyBorder="1" applyAlignment="1">
      <alignment horizontal="center" vertical="center" textRotation="90"/>
    </xf>
    <xf numFmtId="0" fontId="0" fillId="0" borderId="23" xfId="0" applyBorder="1" applyAlignment="1">
      <alignment horizontal="center" vertical="center" textRotation="90"/>
    </xf>
    <xf numFmtId="0" fontId="0" fillId="0" borderId="18" xfId="0" applyBorder="1" applyAlignment="1" applyProtection="1">
      <alignment horizontal="center" vertical="center" textRotation="90"/>
      <protection locked="0"/>
    </xf>
    <xf numFmtId="0" fontId="0" fillId="0" borderId="1" xfId="0" applyBorder="1" applyAlignment="1">
      <alignment horizontal="center" vertical="center" textRotation="90" wrapText="1"/>
    </xf>
    <xf numFmtId="0" fontId="0" fillId="0" borderId="23" xfId="0" applyBorder="1" applyAlignment="1">
      <alignment horizontal="center" vertical="center" textRotation="90" wrapText="1"/>
    </xf>
    <xf numFmtId="0" fontId="0" fillId="0" borderId="17" xfId="0" applyBorder="1" applyAlignment="1" applyProtection="1">
      <alignment horizontal="center" vertical="center" textRotation="90"/>
      <protection locked="0"/>
    </xf>
    <xf numFmtId="0" fontId="0" fillId="0" borderId="20" xfId="0" applyBorder="1" applyAlignment="1">
      <alignment horizontal="center" vertical="center" textRotation="90" wrapText="1"/>
    </xf>
    <xf numFmtId="0" fontId="0" fillId="0" borderId="22" xfId="0" applyBorder="1" applyAlignment="1">
      <alignment horizontal="center" vertical="center" textRotation="90" wrapText="1"/>
    </xf>
    <xf numFmtId="0" fontId="0" fillId="0" borderId="18" xfId="0" applyBorder="1" applyAlignment="1" applyProtection="1">
      <alignment horizontal="center" vertical="center"/>
      <protection locked="0"/>
    </xf>
    <xf numFmtId="0" fontId="0" fillId="0" borderId="18" xfId="0" applyBorder="1" applyAlignment="1" applyProtection="1">
      <alignment horizontal="center" vertical="center" wrapText="1"/>
      <protection locked="0"/>
    </xf>
    <xf numFmtId="0" fontId="0" fillId="0" borderId="1" xfId="0" applyBorder="1" applyAlignment="1">
      <alignment horizontal="center" vertical="center" wrapText="1"/>
    </xf>
    <xf numFmtId="164" fontId="2" fillId="0" borderId="21" xfId="0" applyNumberFormat="1" applyFont="1" applyBorder="1" applyAlignment="1">
      <alignment horizontal="center" vertical="center" wrapText="1"/>
    </xf>
    <xf numFmtId="0" fontId="0" fillId="0" borderId="23" xfId="0" applyBorder="1" applyAlignment="1">
      <alignment horizontal="center" vertical="center" wrapText="1"/>
    </xf>
    <xf numFmtId="164" fontId="2" fillId="0" borderId="24" xfId="0" applyNumberFormat="1" applyFont="1" applyBorder="1" applyAlignment="1">
      <alignment horizontal="center" vertical="center" wrapText="1"/>
    </xf>
    <xf numFmtId="0" fontId="0" fillId="0" borderId="17" xfId="0" applyBorder="1" applyAlignment="1" applyProtection="1">
      <alignment vertical="center" textRotation="90"/>
      <protection locked="0"/>
    </xf>
    <xf numFmtId="0" fontId="0" fillId="0" borderId="0" xfId="0" applyAlignment="1">
      <alignment textRotation="90"/>
    </xf>
    <xf numFmtId="0" fontId="29" fillId="0" borderId="0" xfId="0" applyFont="1" applyAlignment="1">
      <alignment textRotation="90"/>
    </xf>
    <xf numFmtId="0" fontId="0" fillId="7" borderId="0" xfId="0" applyFill="1" applyAlignment="1" applyProtection="1">
      <alignment vertical="center"/>
      <protection locked="0"/>
    </xf>
    <xf numFmtId="0" fontId="0" fillId="7" borderId="0" xfId="0" applyFill="1"/>
    <xf numFmtId="0" fontId="0" fillId="8" borderId="9" xfId="0" applyFill="1" applyBorder="1" applyAlignment="1" applyProtection="1">
      <alignment horizontal="center" vertical="center"/>
      <protection locked="0"/>
    </xf>
    <xf numFmtId="0" fontId="0" fillId="8" borderId="0" xfId="0" applyFill="1" applyAlignment="1" applyProtection="1">
      <alignment horizontal="center" vertical="center"/>
      <protection locked="0"/>
    </xf>
    <xf numFmtId="0" fontId="16" fillId="8" borderId="0" xfId="0" applyFont="1" applyFill="1" applyAlignment="1">
      <alignment horizontal="center" vertical="center"/>
    </xf>
    <xf numFmtId="0" fontId="17" fillId="8" borderId="0" xfId="0" applyFont="1" applyFill="1" applyAlignment="1" applyProtection="1">
      <alignment horizontal="center" vertical="center"/>
      <protection locked="0"/>
    </xf>
    <xf numFmtId="0" fontId="0" fillId="8" borderId="0" xfId="0" applyFill="1" applyAlignment="1" applyProtection="1">
      <alignment vertical="center" wrapText="1"/>
      <protection locked="0"/>
    </xf>
    <xf numFmtId="0" fontId="0" fillId="8" borderId="16" xfId="0" applyFill="1" applyBorder="1" applyAlignment="1" applyProtection="1">
      <alignment vertical="center" wrapText="1"/>
      <protection locked="0"/>
    </xf>
    <xf numFmtId="0" fontId="12" fillId="8" borderId="0" xfId="2" applyNumberFormat="1" applyFill="1" applyAlignment="1" applyProtection="1">
      <alignment horizontal="center" vertical="center"/>
    </xf>
    <xf numFmtId="0" fontId="12" fillId="8" borderId="10" xfId="2" applyNumberFormat="1" applyFill="1" applyBorder="1" applyAlignment="1" applyProtection="1">
      <alignment horizontal="center" vertical="center"/>
    </xf>
    <xf numFmtId="0" fontId="0" fillId="8" borderId="10" xfId="0" applyFill="1" applyBorder="1" applyAlignment="1" applyProtection="1">
      <alignment horizontal="center" vertical="center"/>
      <protection locked="0"/>
    </xf>
    <xf numFmtId="0" fontId="0" fillId="8" borderId="0" xfId="0" applyFill="1" applyAlignment="1" applyProtection="1">
      <alignment vertical="center"/>
      <protection locked="0"/>
    </xf>
    <xf numFmtId="0" fontId="0" fillId="8" borderId="0" xfId="0" applyFill="1"/>
    <xf numFmtId="0" fontId="24" fillId="8" borderId="9" xfId="0" applyFont="1" applyFill="1" applyBorder="1" applyAlignment="1" applyProtection="1">
      <alignment horizontal="center" vertical="center"/>
      <protection locked="0"/>
    </xf>
    <xf numFmtId="0" fontId="0" fillId="8" borderId="10" xfId="0" applyFill="1" applyBorder="1" applyAlignment="1" applyProtection="1">
      <alignment vertical="center" wrapText="1"/>
      <protection locked="0"/>
    </xf>
    <xf numFmtId="0" fontId="0" fillId="0" borderId="27" xfId="0" applyBorder="1" applyAlignment="1" applyProtection="1">
      <alignment horizontal="center" vertical="top"/>
      <protection locked="0"/>
    </xf>
    <xf numFmtId="0" fontId="0" fillId="0" borderId="10" xfId="0" applyBorder="1" applyAlignment="1" applyProtection="1">
      <alignment vertical="center"/>
      <protection locked="0"/>
    </xf>
    <xf numFmtId="0" fontId="0" fillId="0" borderId="9" xfId="0" applyBorder="1" applyAlignment="1" applyProtection="1">
      <alignment vertical="center"/>
      <protection locked="0"/>
    </xf>
    <xf numFmtId="0" fontId="0" fillId="8" borderId="9" xfId="0" applyFill="1" applyBorder="1" applyAlignment="1" applyProtection="1">
      <alignment vertical="center"/>
      <protection locked="0"/>
    </xf>
    <xf numFmtId="0" fontId="0" fillId="8" borderId="10" xfId="0" applyFill="1" applyBorder="1" applyAlignment="1" applyProtection="1">
      <alignment vertical="center"/>
      <protection locked="0"/>
    </xf>
    <xf numFmtId="0" fontId="12" fillId="0" borderId="0" xfId="2" applyNumberFormat="1" applyFill="1" applyAlignment="1" applyProtection="1">
      <alignment horizontal="center" vertical="center"/>
    </xf>
    <xf numFmtId="0" fontId="12" fillId="0" borderId="10" xfId="2" applyNumberFormat="1" applyFill="1" applyBorder="1" applyAlignment="1" applyProtection="1">
      <alignment horizontal="center" vertical="center"/>
    </xf>
    <xf numFmtId="0" fontId="18" fillId="7" borderId="9" xfId="0" applyFont="1" applyFill="1" applyBorder="1" applyAlignment="1" applyProtection="1">
      <alignment horizontal="center" vertical="center"/>
      <protection locked="0"/>
    </xf>
    <xf numFmtId="0" fontId="18" fillId="7" borderId="0" xfId="0" applyFont="1" applyFill="1" applyAlignment="1" applyProtection="1">
      <alignment horizontal="center" vertical="center"/>
      <protection locked="0"/>
    </xf>
    <xf numFmtId="0" fontId="19" fillId="7" borderId="0" xfId="0" applyFont="1" applyFill="1" applyAlignment="1">
      <alignment horizontal="center" vertical="center"/>
    </xf>
    <xf numFmtId="0" fontId="20" fillId="7" borderId="0" xfId="0" applyFont="1" applyFill="1" applyAlignment="1" applyProtection="1">
      <alignment horizontal="center" vertical="center"/>
      <protection locked="0"/>
    </xf>
    <xf numFmtId="0" fontId="18" fillId="7" borderId="10" xfId="0" applyFont="1" applyFill="1" applyBorder="1" applyAlignment="1" applyProtection="1">
      <alignment vertical="center" wrapText="1"/>
      <protection locked="0"/>
    </xf>
    <xf numFmtId="0" fontId="18" fillId="7" borderId="0" xfId="0" applyFont="1" applyFill="1" applyAlignment="1" applyProtection="1">
      <alignment vertical="center" wrapText="1"/>
      <protection locked="0"/>
    </xf>
    <xf numFmtId="0" fontId="18" fillId="7" borderId="16" xfId="0" applyFont="1" applyFill="1" applyBorder="1" applyAlignment="1" applyProtection="1">
      <alignment vertical="center" wrapText="1"/>
      <protection locked="0"/>
    </xf>
    <xf numFmtId="0" fontId="21" fillId="7" borderId="0" xfId="2" applyNumberFormat="1" applyFont="1" applyFill="1" applyAlignment="1" applyProtection="1">
      <alignment horizontal="center" vertical="center"/>
    </xf>
    <xf numFmtId="0" fontId="21" fillId="7" borderId="10" xfId="2" applyNumberFormat="1" applyFont="1" applyFill="1" applyBorder="1" applyAlignment="1" applyProtection="1">
      <alignment horizontal="center" vertical="center"/>
    </xf>
    <xf numFmtId="0" fontId="18" fillId="7" borderId="10" xfId="0" applyFont="1" applyFill="1" applyBorder="1" applyAlignment="1" applyProtection="1">
      <alignment horizontal="center" vertical="center"/>
      <protection locked="0"/>
    </xf>
    <xf numFmtId="0" fontId="18" fillId="7" borderId="9" xfId="0" applyFont="1" applyFill="1" applyBorder="1" applyAlignment="1" applyProtection="1">
      <alignment vertical="center"/>
      <protection locked="0"/>
    </xf>
    <xf numFmtId="0" fontId="18" fillId="7" borderId="0" xfId="0" applyFont="1" applyFill="1" applyAlignment="1" applyProtection="1">
      <alignment vertical="center"/>
      <protection locked="0"/>
    </xf>
    <xf numFmtId="0" fontId="18" fillId="7" borderId="10" xfId="0" applyFont="1" applyFill="1" applyBorder="1" applyAlignment="1" applyProtection="1">
      <alignment vertical="center"/>
      <protection locked="0"/>
    </xf>
    <xf numFmtId="0" fontId="18" fillId="0" borderId="0" xfId="0" applyFont="1"/>
    <xf numFmtId="0" fontId="12" fillId="8" borderId="0" xfId="2" applyNumberFormat="1" applyFill="1" applyBorder="1" applyAlignment="1" applyProtection="1">
      <alignment horizontal="center" vertical="center"/>
    </xf>
    <xf numFmtId="0" fontId="1" fillId="0" borderId="1" xfId="0" applyFont="1" applyBorder="1" applyAlignment="1">
      <alignment vertical="center" wrapText="1"/>
    </xf>
    <xf numFmtId="0" fontId="7" fillId="0" borderId="0" xfId="1" applyFont="1" applyAlignment="1">
      <alignment horizontal="left" vertical="center" indent="1"/>
    </xf>
    <xf numFmtId="0" fontId="6" fillId="0" borderId="0" xfId="1" applyFont="1" applyAlignment="1">
      <alignment horizontal="left" vertical="center" indent="1"/>
    </xf>
    <xf numFmtId="0" fontId="5" fillId="2" borderId="2" xfId="1" applyFont="1" applyFill="1" applyBorder="1" applyAlignment="1">
      <alignment horizontal="center" vertical="center"/>
    </xf>
    <xf numFmtId="0" fontId="7" fillId="0" borderId="0" xfId="1" applyFont="1" applyAlignment="1">
      <alignment horizontal="center" vertical="center"/>
    </xf>
    <xf numFmtId="0" fontId="8" fillId="0" borderId="0" xfId="1" applyFont="1" applyAlignment="1">
      <alignment horizontal="center" vertical="center"/>
    </xf>
    <xf numFmtId="0" fontId="9" fillId="3" borderId="3" xfId="1" applyFont="1" applyFill="1" applyBorder="1" applyAlignment="1">
      <alignment horizontal="left" vertical="center" indent="1"/>
    </xf>
    <xf numFmtId="0" fontId="10" fillId="0" borderId="4" xfId="1" applyFont="1" applyBorder="1" applyAlignment="1">
      <alignment horizontal="left" vertical="center" indent="1"/>
    </xf>
    <xf numFmtId="0" fontId="11" fillId="0" borderId="4" xfId="1" applyFont="1" applyBorder="1" applyAlignment="1">
      <alignment horizontal="left" vertical="center" wrapText="1" indent="1"/>
    </xf>
    <xf numFmtId="0" fontId="10" fillId="0" borderId="0" xfId="1" applyFont="1" applyAlignment="1">
      <alignment horizontal="left" vertical="center" indent="1"/>
    </xf>
    <xf numFmtId="0" fontId="11" fillId="0" borderId="0" xfId="1" applyFont="1" applyAlignment="1">
      <alignment horizontal="left" vertical="center" wrapText="1" indent="1"/>
    </xf>
    <xf numFmtId="0" fontId="10" fillId="0" borderId="5" xfId="1" applyFont="1" applyBorder="1" applyAlignment="1">
      <alignment horizontal="left" vertical="center" indent="1"/>
    </xf>
    <xf numFmtId="0" fontId="11" fillId="0" borderId="5" xfId="1" applyFont="1" applyBorder="1" applyAlignment="1">
      <alignment horizontal="left" vertical="center" wrapText="1" indent="1"/>
    </xf>
    <xf numFmtId="0" fontId="2" fillId="0" borderId="11" xfId="0" applyFont="1" applyBorder="1" applyAlignment="1" applyProtection="1">
      <alignment horizontal="center" vertical="center" wrapText="1"/>
      <protection locked="0"/>
    </xf>
    <xf numFmtId="0" fontId="3" fillId="4" borderId="6" xfId="0" applyFont="1" applyFill="1" applyBorder="1" applyAlignment="1" applyProtection="1">
      <alignment horizontal="center" vertical="center" wrapText="1"/>
      <protection locked="0"/>
    </xf>
    <xf numFmtId="0" fontId="3" fillId="4" borderId="7" xfId="0" applyFont="1" applyFill="1" applyBorder="1" applyAlignment="1" applyProtection="1">
      <alignment horizontal="center" vertical="center" wrapText="1"/>
      <protection locked="0"/>
    </xf>
    <xf numFmtId="0" fontId="3" fillId="4" borderId="8" xfId="0" applyFont="1" applyFill="1" applyBorder="1" applyAlignment="1" applyProtection="1">
      <alignment horizontal="center" vertical="center" wrapText="1"/>
      <protection locked="0"/>
    </xf>
    <xf numFmtId="0" fontId="3" fillId="4" borderId="6" xfId="0" applyFont="1" applyFill="1" applyBorder="1" applyAlignment="1" applyProtection="1">
      <alignment horizontal="center" vertical="center"/>
      <protection locked="0"/>
    </xf>
    <xf numFmtId="0" fontId="3" fillId="4" borderId="7" xfId="0" applyFont="1" applyFill="1" applyBorder="1" applyAlignment="1" applyProtection="1">
      <alignment horizontal="center" vertical="center"/>
      <protection locked="0"/>
    </xf>
    <xf numFmtId="0" fontId="3" fillId="4" borderId="8" xfId="0" applyFont="1" applyFill="1" applyBorder="1" applyAlignment="1" applyProtection="1">
      <alignment horizontal="center" vertical="center"/>
      <protection locked="0"/>
    </xf>
    <xf numFmtId="0" fontId="3" fillId="4" borderId="12" xfId="0" applyFont="1" applyFill="1" applyBorder="1" applyAlignment="1" applyProtection="1">
      <alignment horizontal="center" vertical="center"/>
      <protection locked="0"/>
    </xf>
    <xf numFmtId="0" fontId="3" fillId="4" borderId="13" xfId="0" applyFont="1" applyFill="1" applyBorder="1" applyAlignment="1" applyProtection="1">
      <alignment horizontal="center" vertical="center"/>
      <protection locked="0"/>
    </xf>
    <xf numFmtId="0" fontId="3" fillId="4" borderId="14" xfId="0" applyFont="1" applyFill="1" applyBorder="1" applyAlignment="1" applyProtection="1">
      <alignment horizontal="center" vertical="center"/>
      <protection locked="0"/>
    </xf>
    <xf numFmtId="0" fontId="3" fillId="4" borderId="9" xfId="0" applyFont="1" applyFill="1" applyBorder="1" applyAlignment="1" applyProtection="1">
      <alignment horizontal="center" vertical="center"/>
      <protection locked="0"/>
    </xf>
    <xf numFmtId="0" fontId="3" fillId="4" borderId="0" xfId="0" applyFont="1" applyFill="1" applyAlignment="1" applyProtection="1">
      <alignment horizontal="center" vertical="center"/>
      <protection locked="0"/>
    </xf>
    <xf numFmtId="0" fontId="0" fillId="0" borderId="0" xfId="0" applyAlignment="1" applyProtection="1">
      <alignment horizontal="center" vertical="center"/>
      <protection locked="0"/>
    </xf>
    <xf numFmtId="0" fontId="0" fillId="0" borderId="28" xfId="0" applyBorder="1" applyAlignment="1" applyProtection="1">
      <alignment vertical="center"/>
      <protection locked="0"/>
    </xf>
    <xf numFmtId="0" fontId="0" fillId="8" borderId="0" xfId="0" applyFill="1" applyBorder="1" applyAlignment="1" applyProtection="1">
      <alignment vertical="center"/>
      <protection locked="0"/>
    </xf>
    <xf numFmtId="0" fontId="0" fillId="0" borderId="11" xfId="0" applyBorder="1" applyAlignment="1" applyProtection="1">
      <alignment vertical="center"/>
      <protection locked="0"/>
    </xf>
    <xf numFmtId="0" fontId="0" fillId="0" borderId="29" xfId="0" applyBorder="1" applyAlignment="1" applyProtection="1">
      <alignment vertical="center"/>
      <protection locked="0"/>
    </xf>
    <xf numFmtId="0" fontId="24" fillId="0" borderId="9" xfId="0" applyFont="1" applyFill="1" applyBorder="1" applyAlignment="1" applyProtection="1">
      <alignment horizontal="center" vertical="center"/>
      <protection locked="0"/>
    </xf>
    <xf numFmtId="0" fontId="0" fillId="0" borderId="0" xfId="0" applyFont="1" applyFill="1" applyAlignment="1" applyProtection="1">
      <alignment horizontal="center" vertical="center"/>
      <protection locked="0"/>
    </xf>
    <xf numFmtId="0" fontId="16" fillId="0" borderId="0" xfId="0" applyFont="1" applyFill="1" applyAlignment="1">
      <alignment horizontal="center" vertical="center"/>
    </xf>
    <xf numFmtId="0" fontId="17" fillId="0" borderId="0" xfId="0" applyFont="1" applyFill="1" applyAlignment="1" applyProtection="1">
      <alignment horizontal="center" vertical="center"/>
      <protection locked="0"/>
    </xf>
    <xf numFmtId="0" fontId="0" fillId="0" borderId="10" xfId="0" applyFont="1" applyFill="1" applyBorder="1" applyAlignment="1" applyProtection="1">
      <alignment vertical="center" wrapText="1"/>
      <protection locked="0"/>
    </xf>
    <xf numFmtId="0" fontId="0" fillId="0" borderId="0" xfId="0" applyFont="1" applyFill="1" applyAlignment="1" applyProtection="1">
      <alignment vertical="center" wrapText="1"/>
      <protection locked="0"/>
    </xf>
    <xf numFmtId="0" fontId="0" fillId="0" borderId="16" xfId="0" applyFont="1" applyFill="1" applyBorder="1" applyAlignment="1" applyProtection="1">
      <alignment vertical="center" wrapText="1"/>
      <protection locked="0"/>
    </xf>
    <xf numFmtId="0" fontId="0" fillId="0" borderId="9" xfId="0" applyFont="1" applyFill="1" applyBorder="1" applyAlignment="1" applyProtection="1">
      <alignment horizontal="center" vertical="center"/>
      <protection locked="0"/>
    </xf>
    <xf numFmtId="0" fontId="12" fillId="0" borderId="0" xfId="2" applyNumberFormat="1" applyFont="1" applyFill="1" applyAlignment="1" applyProtection="1">
      <alignment horizontal="center" vertical="center"/>
    </xf>
    <xf numFmtId="0" fontId="12" fillId="0" borderId="10" xfId="2" applyNumberFormat="1" applyFont="1" applyFill="1" applyBorder="1" applyAlignment="1" applyProtection="1">
      <alignment horizontal="center" vertical="center"/>
    </xf>
    <xf numFmtId="0" fontId="0" fillId="0" borderId="10" xfId="0" applyFont="1" applyFill="1" applyBorder="1" applyAlignment="1" applyProtection="1">
      <alignment horizontal="center" vertical="center"/>
      <protection locked="0"/>
    </xf>
    <xf numFmtId="0" fontId="0" fillId="0" borderId="9" xfId="0" applyFont="1" applyFill="1" applyBorder="1" applyAlignment="1" applyProtection="1">
      <alignment vertical="center"/>
      <protection locked="0"/>
    </xf>
    <xf numFmtId="0" fontId="0" fillId="0" borderId="0" xfId="0" applyFont="1" applyFill="1" applyAlignment="1" applyProtection="1">
      <alignment vertical="center"/>
      <protection locked="0"/>
    </xf>
    <xf numFmtId="0" fontId="0" fillId="0" borderId="10" xfId="0" applyFont="1" applyFill="1" applyBorder="1" applyAlignment="1" applyProtection="1">
      <alignment vertical="center"/>
      <protection locked="0"/>
    </xf>
  </cellXfs>
  <cellStyles count="4">
    <cellStyle name="Hyperlink" xfId="2" builtinId="8"/>
    <cellStyle name="Normal" xfId="0" builtinId="0"/>
    <cellStyle name="Normal 2" xfId="1" xr:uid="{DB3C6048-87A2-4453-9198-88730A66100D}"/>
    <cellStyle name="Per cent" xfId="3" builtinId="5"/>
  </cellStyles>
  <dxfs count="170">
    <dxf>
      <fill>
        <patternFill>
          <bgColor rgb="FFFFFF00"/>
        </patternFill>
      </fill>
    </dxf>
    <dxf>
      <font>
        <color rgb="FF9C0006"/>
      </font>
      <fill>
        <patternFill>
          <bgColor rgb="FFFFC7CE"/>
        </patternFill>
      </fill>
    </dxf>
    <dxf>
      <fill>
        <patternFill>
          <bgColor rgb="FFFFFF00"/>
        </patternFill>
      </fill>
    </dxf>
    <dxf>
      <font>
        <color rgb="FF9C0006"/>
      </font>
      <fill>
        <patternFill>
          <bgColor rgb="FFFFC7CE"/>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textRotation="0" wrapText="1" indent="0" justifyLastLine="0" shrinkToFit="0" readingOrder="0"/>
    </dxf>
    <dxf>
      <alignment textRotation="0" wrapText="1" indent="0" justifyLastLine="0" shrinkToFit="0" readingOrder="0"/>
    </dxf>
    <dxf>
      <alignment horizontal="general" vertical="center" textRotation="0" wrapText="1" indent="0" justifyLastLine="0" shrinkToFit="0" readingOrder="0"/>
      <border diagonalUp="0" diagonalDown="0" outline="0">
        <left style="thin">
          <color auto="1"/>
        </left>
        <right style="thin">
          <color indexed="64"/>
        </right>
        <top style="thin">
          <color indexed="64"/>
        </top>
        <bottom style="thin">
          <color indexed="64"/>
        </bottom>
      </border>
    </dxf>
    <dxf>
      <fill>
        <patternFill patternType="solid">
          <fgColor indexed="64"/>
          <bgColor theme="5" tint="0.79998168889431442"/>
        </patternFill>
      </fill>
      <alignment horizontal="general" vertical="center" textRotation="0" wrapText="1" indent="0" justifyLastLine="0" shrinkToFit="0" readingOrder="0"/>
      <border diagonalUp="0" diagonalDown="0" outline="0">
        <left style="thin">
          <color auto="1"/>
        </left>
        <right style="thin">
          <color auto="1"/>
        </right>
        <top style="thin">
          <color indexed="64"/>
        </top>
        <bottom style="thin">
          <color indexed="64"/>
        </bottom>
      </border>
    </dxf>
    <dxf>
      <fill>
        <patternFill patternType="solid">
          <fgColor indexed="64"/>
          <bgColor theme="5" tint="0.79998168889431442"/>
        </patternFill>
      </fill>
      <alignment horizontal="general" vertical="center" textRotation="0" wrapText="1" indent="0" justifyLastLine="0" shrinkToFit="0" readingOrder="0"/>
      <border diagonalUp="0" diagonalDown="0" outline="0">
        <left style="thin">
          <color auto="1"/>
        </left>
        <right style="thin">
          <color auto="1"/>
        </right>
        <top style="thin">
          <color indexed="64"/>
        </top>
        <bottom style="thin">
          <color indexed="64"/>
        </bottom>
      </border>
    </dxf>
    <dxf>
      <font>
        <b/>
      </font>
      <numFmt numFmtId="164" formatCode="0.0"/>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outline="0">
        <left style="thin">
          <color auto="1"/>
        </left>
        <right style="thin">
          <color auto="1"/>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auto="1"/>
        </right>
        <top style="thin">
          <color indexed="64"/>
        </top>
        <bottom style="thin">
          <color indexed="64"/>
        </bottom>
      </border>
    </dxf>
    <dxf>
      <alignment horizontal="center" vertical="center" textRotation="9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9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90" wrapText="1" indent="0" justifyLastLine="0" shrinkToFit="0" readingOrder="0"/>
      <border diagonalUp="0" diagonalDown="0">
        <left/>
        <right style="thin">
          <color auto="1"/>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general" vertical="center" textRotation="0" wrapText="1" indent="0" justifyLastLine="0" shrinkToFit="0" readingOrder="0"/>
    </dxf>
    <dxf>
      <border>
        <bottom style="thin">
          <color rgb="FF000000"/>
        </bottom>
      </border>
    </dxf>
    <dxf>
      <alignment horizontal="general" vertical="center" textRotation="0" indent="0" justifyLastLine="0" shrinkToFit="0" readingOrder="0"/>
      <border diagonalUp="0" diagonalDown="0" outline="0">
        <left style="thin">
          <color indexed="64"/>
        </left>
        <right style="thin">
          <color indexed="64"/>
        </right>
        <top/>
        <bottom/>
      </border>
      <protection locked="0" hidden="0"/>
    </dxf>
    <dxf>
      <font>
        <b/>
      </font>
      <numFmt numFmtId="164" formatCode="0.0"/>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auto="1"/>
        </left>
        <right style="thin">
          <color indexed="64"/>
        </right>
        <top style="thin">
          <color indexed="64"/>
        </top>
        <bottom style="thin">
          <color indexed="64"/>
        </bottom>
      </border>
    </dxf>
    <dxf>
      <fill>
        <patternFill patternType="solid">
          <fgColor indexed="64"/>
          <bgColor theme="5" tint="0.79998168889431442"/>
        </patternFill>
      </fill>
      <alignment horizontal="general" vertical="center" textRotation="0" wrapText="1" indent="0" justifyLastLine="0" shrinkToFit="0" readingOrder="0"/>
      <border diagonalUp="0" diagonalDown="0" outline="0">
        <left style="thin">
          <color auto="1"/>
        </left>
        <right style="thin">
          <color auto="1"/>
        </right>
        <top style="thin">
          <color indexed="64"/>
        </top>
        <bottom style="thin">
          <color indexed="64"/>
        </bottom>
      </border>
    </dxf>
    <dxf>
      <fill>
        <patternFill patternType="solid">
          <fgColor indexed="64"/>
          <bgColor theme="5" tint="0.79998168889431442"/>
        </patternFill>
      </fill>
      <alignment horizontal="general" vertical="center" textRotation="0" wrapText="1" indent="0" justifyLastLine="0" shrinkToFit="0" readingOrder="0"/>
      <border diagonalUp="0" diagonalDown="0" outline="0">
        <left style="thin">
          <color auto="1"/>
        </left>
        <right style="thin">
          <color auto="1"/>
        </right>
        <top style="thin">
          <color indexed="64"/>
        </top>
        <bottom style="thin">
          <color indexed="64"/>
        </bottom>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outline="0">
        <left style="thin">
          <color auto="1"/>
        </left>
        <right style="thin">
          <color auto="1"/>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auto="1"/>
        </right>
        <top style="thin">
          <color indexed="64"/>
        </top>
        <bottom style="thin">
          <color indexed="64"/>
        </bottom>
      </border>
    </dxf>
    <dxf>
      <alignment horizontal="general" vertical="center" textRotation="90" wrapText="0" indent="0" justifyLastLine="0" shrinkToFit="0" readingOrder="0"/>
      <border diagonalUp="0" diagonalDown="0" outline="0">
        <left style="thin">
          <color auto="1"/>
        </left>
        <right style="thin">
          <color auto="1"/>
        </right>
        <top style="thin">
          <color auto="1"/>
        </top>
        <bottom style="thin">
          <color auto="1"/>
        </bottom>
      </border>
    </dxf>
    <dxf>
      <alignment horizontal="general" vertical="center" textRotation="90" wrapText="0" indent="0" justifyLastLine="0" shrinkToFit="0" readingOrder="0"/>
      <border diagonalUp="0" diagonalDown="0" outline="0">
        <left style="thin">
          <color auto="1"/>
        </left>
        <right style="thin">
          <color auto="1"/>
        </right>
        <top style="thin">
          <color auto="1"/>
        </top>
        <bottom style="thin">
          <color auto="1"/>
        </bottom>
      </border>
    </dxf>
    <dxf>
      <alignment horizontal="general" vertical="center" textRotation="90" wrapText="0" indent="0" justifyLastLine="0" shrinkToFit="0" readingOrder="0"/>
      <border diagonalUp="0" diagonalDown="0" outline="0">
        <left/>
        <right style="thin">
          <color auto="1"/>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general" vertical="center" textRotation="0" indent="0" justifyLastLine="0" shrinkToFit="0" readingOrder="0"/>
    </dxf>
    <dxf>
      <border>
        <bottom style="thin">
          <color rgb="FF000000"/>
        </bottom>
      </border>
    </dxf>
    <dxf>
      <alignment horizontal="general" vertical="center" textRotation="0" indent="0" justifyLastLine="0" shrinkToFit="0" readingOrder="0"/>
      <border diagonalUp="0" diagonalDown="0" outline="0">
        <left style="thin">
          <color indexed="64"/>
        </left>
        <right style="thin">
          <color indexed="64"/>
        </right>
        <top/>
        <bottom/>
      </border>
      <protection locked="0" hidden="0"/>
    </dxf>
    <dxf>
      <font>
        <b val="0"/>
      </font>
      <numFmt numFmtId="164" formatCode="0.0"/>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auto="1"/>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auto="1"/>
        </left>
        <right style="thin">
          <color auto="1"/>
        </right>
        <top style="thin">
          <color indexed="64"/>
        </top>
        <bottom style="thin">
          <color indexed="64"/>
        </bottom>
      </border>
    </dxf>
    <dxf>
      <alignment horizontal="general" vertical="center" textRotation="0" wrapText="1" indent="0" justifyLastLine="0" shrinkToFit="0" readingOrder="0"/>
      <border diagonalUp="0" diagonalDown="0" outline="0">
        <left style="thin">
          <color auto="1"/>
        </left>
        <right style="thin">
          <color auto="1"/>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auto="1"/>
        </right>
        <top style="thin">
          <color indexed="64"/>
        </top>
        <bottom style="thin">
          <color indexed="64"/>
        </bottom>
      </border>
    </dxf>
    <dxf>
      <alignment horizontal="general" vertical="center" textRotation="90" wrapText="0" indent="0" justifyLastLine="0" shrinkToFit="0" readingOrder="0"/>
      <border diagonalUp="0" diagonalDown="0" outline="0">
        <left style="thin">
          <color indexed="64"/>
        </left>
        <right style="thin">
          <color auto="1"/>
        </right>
        <top style="thin">
          <color auto="1"/>
        </top>
        <bottom style="thin">
          <color auto="1"/>
        </bottom>
      </border>
    </dxf>
    <dxf>
      <alignment horizontal="general" vertical="center" textRotation="90" wrapText="0" indent="0" justifyLastLine="0" shrinkToFit="0" readingOrder="0"/>
      <border diagonalUp="0" diagonalDown="0" outline="0">
        <left style="thin">
          <color indexed="64"/>
        </left>
        <right style="thin">
          <color auto="1"/>
        </right>
        <top style="thin">
          <color auto="1"/>
        </top>
        <bottom style="thin">
          <color auto="1"/>
        </bottom>
      </border>
    </dxf>
    <dxf>
      <alignment horizontal="general" vertical="center" textRotation="90" wrapText="0" indent="0" justifyLastLine="0" shrinkToFit="0" readingOrder="0"/>
      <border diagonalUp="0" diagonalDown="0" outline="0">
        <left/>
        <right style="thin">
          <color auto="1"/>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indent="0" justifyLastLine="0" shrinkToFit="0" readingOrder="0"/>
    </dxf>
    <dxf>
      <border>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bottom/>
      </border>
      <protection locked="0" hidden="0"/>
    </dxf>
    <dxf>
      <font>
        <b/>
      </font>
      <numFmt numFmtId="164" formatCode="0.0"/>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auto="1"/>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auto="1"/>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auto="1"/>
        </left>
        <right style="thin">
          <color auto="1"/>
        </right>
        <top style="thin">
          <color indexed="64"/>
        </top>
        <bottom style="thin">
          <color indexed="64"/>
        </bottom>
      </border>
    </dxf>
    <dxf>
      <fill>
        <patternFill patternType="solid">
          <fgColor indexed="64"/>
          <bgColor theme="5" tint="0.79998168889431442"/>
        </patternFill>
      </fill>
      <alignment horizontal="general" vertical="bottom" textRotation="0" wrapText="1" indent="0" justifyLastLine="0" shrinkToFit="0" readingOrder="0"/>
      <border diagonalUp="0" diagonalDown="0" outline="0">
        <left style="thin">
          <color auto="1"/>
        </left>
        <right style="thin">
          <color auto="1"/>
        </right>
        <top style="thin">
          <color indexed="64"/>
        </top>
        <bottom style="thin">
          <color indexed="64"/>
        </bottom>
      </border>
    </dxf>
    <dxf>
      <fill>
        <patternFill patternType="solid">
          <fgColor indexed="64"/>
          <bgColor theme="5" tint="0.79998168889431442"/>
        </patternFill>
      </fill>
      <alignment horizontal="general" vertical="bottom" textRotation="0" wrapText="1" indent="0" justifyLastLine="0" shrinkToFit="0" readingOrder="0"/>
      <border diagonalUp="0" diagonalDown="0" outline="0">
        <left style="thin">
          <color auto="1"/>
        </left>
        <right style="thin">
          <color auto="1"/>
        </right>
        <top style="thin">
          <color indexed="64"/>
        </top>
        <bottom style="thin">
          <color indexed="64"/>
        </bottom>
      </border>
    </dxf>
    <dxf>
      <alignment horizontal="general" vertical="bottom" textRotation="0" wrapText="1" indent="0" justifyLastLine="0" shrinkToFit="0" readingOrder="0"/>
      <border diagonalUp="0" diagonalDown="0" outline="0">
        <left style="thin">
          <color auto="1"/>
        </left>
        <right style="thin">
          <color auto="1"/>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auto="1"/>
        </right>
        <top style="thin">
          <color indexed="64"/>
        </top>
        <bottom style="thin">
          <color indexed="64"/>
        </bottom>
      </border>
    </dxf>
    <dxf>
      <border diagonalUp="0" diagonalDown="0" outline="0">
        <left/>
        <right style="thin">
          <color auto="1"/>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border diagonalUp="0" diagonalDown="0">
        <left style="thin">
          <color indexed="64"/>
        </left>
        <right style="thin">
          <color indexed="64"/>
        </right>
        <top/>
        <bottom/>
        <vertical style="thin">
          <color indexed="64"/>
        </vertical>
        <horizontal style="thin">
          <color indexed="64"/>
        </horizontal>
      </border>
      <protection locked="0" hidden="0"/>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protection locked="0" hidden="0"/>
    </dxf>
    <dxf>
      <numFmt numFmtId="0" formatCode="General"/>
      <alignment vertical="center" textRotation="0" indent="0" justifyLastLine="0" shrinkToFit="0" readingOrder="0"/>
      <protection locked="0" hidden="0"/>
    </dxf>
    <dxf>
      <numFmt numFmtId="0" formatCode="General"/>
      <alignment horizontal="general" vertical="center" textRotation="0" wrapText="0" indent="0" justifyLastLine="0" shrinkToFit="0" readingOrder="0"/>
      <protection locked="0" hidden="0"/>
    </dxf>
    <dxf>
      <alignment vertical="center" textRotation="0" indent="0" justifyLastLine="0" shrinkToFit="0" readingOrder="0"/>
      <protection locked="0" hidden="0"/>
    </dxf>
    <dxf>
      <numFmt numFmtId="0" formatCode="General"/>
      <alignment horizontal="general" vertical="center" textRotation="0" wrapText="0" indent="0" justifyLastLine="0" shrinkToFit="0" readingOrder="0"/>
      <protection locked="0" hidden="0"/>
    </dxf>
    <dxf>
      <alignment vertical="center" textRotation="0" indent="0" justifyLastLine="0" shrinkToFit="0" readingOrder="0"/>
      <protection locked="0" hidden="0"/>
    </dxf>
    <dxf>
      <numFmt numFmtId="0" formatCode="General"/>
      <alignment horizontal="general" vertical="center" textRotation="0" wrapText="0" indent="0" justifyLastLine="0" shrinkToFit="0" readingOrder="0"/>
      <protection locked="0" hidden="0"/>
    </dxf>
    <dxf>
      <alignment vertical="center" textRotation="0" indent="0" justifyLastLine="0" shrinkToFit="0" readingOrder="0"/>
      <protection locked="0" hidden="0"/>
    </dxf>
    <dxf>
      <numFmt numFmtId="0" formatCode="General"/>
      <alignment horizontal="general" vertical="center" textRotation="0" wrapText="0" indent="0" justifyLastLine="0" shrinkToFit="0" readingOrder="0"/>
      <protection locked="0" hidden="0"/>
    </dxf>
    <dxf>
      <alignment vertical="center" textRotation="0" indent="0" justifyLastLine="0" shrinkToFit="0" readingOrder="0"/>
      <protection locked="0" hidden="0"/>
    </dxf>
    <dxf>
      <numFmt numFmtId="0" formatCode="General"/>
      <alignment horizontal="center" vertical="center" textRotation="0" wrapText="0" indent="0" justifyLastLine="0" shrinkToFit="0" readingOrder="0"/>
      <border diagonalUp="0" diagonalDown="0">
        <left/>
        <right style="medium">
          <color indexed="64"/>
        </right>
        <top/>
        <bottom/>
      </border>
      <protection locked="0" hidden="0"/>
    </dxf>
    <dxf>
      <numFmt numFmtId="0" formatCode="General"/>
      <alignment horizontal="center" vertical="center" textRotation="0" wrapText="0" indent="0" justifyLastLine="0" shrinkToFit="0" readingOrder="0"/>
      <protection locked="0" hidden="0"/>
    </dxf>
    <dxf>
      <numFmt numFmtId="0" formatCode="General"/>
      <alignment horizontal="center" vertical="center" textRotation="0" wrapText="0" indent="0" justifyLastLine="0" shrinkToFit="0" readingOrder="0"/>
      <protection locked="0" hidden="0"/>
    </dxf>
    <dxf>
      <numFmt numFmtId="0" formatCode="General"/>
      <alignment horizontal="center" vertical="center" textRotation="0" wrapText="0" indent="0" justifyLastLine="0" shrinkToFit="0" readingOrder="0"/>
      <border diagonalUp="0" diagonalDown="0">
        <left/>
        <right style="medium">
          <color indexed="64"/>
        </right>
        <vertical/>
      </border>
      <protection locked="1" hidden="0"/>
    </dxf>
    <dxf>
      <alignment horizontal="center" vertical="center" textRotation="0" wrapText="0" indent="0" justifyLastLine="0" shrinkToFit="0" readingOrder="0"/>
      <protection locked="0" hidden="0"/>
    </dxf>
    <dxf>
      <numFmt numFmtId="0" formatCode="General"/>
      <alignment horizontal="center" vertical="center" textRotation="0" wrapText="0" indent="0" justifyLastLine="0" shrinkToFit="0" readingOrder="0"/>
      <protection locked="1" hidden="0"/>
    </dxf>
    <dxf>
      <alignment horizontal="center" vertical="center" textRotation="0" wrapText="0" indent="0" justifyLastLine="0" shrinkToFit="0" readingOrder="0"/>
      <protection locked="0" hidden="0"/>
    </dxf>
    <dxf>
      <numFmt numFmtId="0" formatCode="General"/>
      <alignment horizontal="center" vertical="center" textRotation="0" wrapText="0" indent="0" justifyLastLine="0" shrinkToFit="0" readingOrder="0"/>
      <protection locked="1" hidden="0"/>
    </dxf>
    <dxf>
      <alignment horizontal="center" vertical="center" textRotation="0" wrapText="0" indent="0" justifyLastLine="0" shrinkToFit="0" readingOrder="0"/>
      <border diagonalUp="0" diagonalDown="0">
        <left style="medium">
          <color indexed="64"/>
        </left>
        <right/>
        <vertical/>
      </border>
      <protection locked="0" hidden="0"/>
    </dxf>
    <dxf>
      <alignment vertical="center" textRotation="0" wrapText="1" indent="0" justifyLastLine="0" shrinkToFit="0" readingOrder="0"/>
      <border diagonalUp="0" diagonalDown="0">
        <left style="medium">
          <color indexed="64"/>
        </left>
        <right style="medium">
          <color indexed="64"/>
        </right>
        <vertical/>
      </border>
      <protection locked="0" hidden="0"/>
    </dxf>
    <dxf>
      <alignment horizontal="general" vertical="center" textRotation="0" wrapText="1" indent="0" justifyLastLine="0" shrinkToFit="0" readingOrder="0"/>
      <protection locked="0" hidden="0"/>
    </dxf>
    <dxf>
      <alignment vertical="center" textRotation="0" wrapText="1" indent="0" justifyLastLine="0" shrinkToFit="0" readingOrder="0"/>
      <protection locked="0" hidden="0"/>
    </dxf>
    <dxf>
      <alignment vertical="center" textRotation="0" wrapText="1" indent="0" justifyLastLine="0" shrinkToFit="0" readingOrder="0"/>
      <protection locked="0" hidden="0"/>
    </dxf>
    <dxf>
      <alignment vertical="center" textRotation="0" wrapText="1" indent="0" justifyLastLine="0" shrinkToFit="0" readingOrder="0"/>
      <protection locked="0" hidden="0"/>
    </dxf>
    <dxf>
      <alignment vertical="center" textRotation="0" wrapText="1" indent="0" justifyLastLine="0" shrinkToFit="0" readingOrder="0"/>
      <border diagonalUp="0" diagonalDown="0">
        <left/>
        <right style="medium">
          <color indexed="64"/>
        </right>
        <top/>
        <bottom/>
        <vertical/>
        <horizontal/>
      </border>
      <protection locked="0" hidden="0"/>
    </dxf>
    <dxf>
      <font>
        <b val="0"/>
        <i val="0"/>
        <strike val="0"/>
        <condense val="0"/>
        <extend val="0"/>
        <outline val="0"/>
        <shadow val="0"/>
        <u val="none"/>
        <vertAlign val="baseline"/>
        <sz val="11"/>
        <color auto="1"/>
        <name val="Calibri"/>
        <family val="2"/>
        <scheme val="minor"/>
      </font>
      <numFmt numFmtId="0" formatCode="General"/>
      <alignment horizontal="center" vertical="center" textRotation="0" wrapText="0" indent="0" justifyLastLine="0" shrinkToFit="0" readingOrder="0"/>
      <protection locked="0" hidden="0"/>
    </dxf>
    <dxf>
      <font>
        <strike val="0"/>
        <outline val="0"/>
        <shadow val="0"/>
        <u val="none"/>
        <vertAlign val="baseline"/>
        <sz val="11"/>
        <color theme="0" tint="-0.499984740745262"/>
        <name val="Calibri"/>
        <family val="2"/>
        <scheme val="minor"/>
      </font>
      <numFmt numFmtId="0" formatCode="General"/>
      <alignment horizontal="center" vertical="center" textRotation="0" wrapText="0" indent="0" justifyLastLine="0" shrinkToFit="0" readingOrder="0"/>
      <protection locked="1" hidden="0"/>
    </dxf>
    <dxf>
      <numFmt numFmtId="0" formatCode="General"/>
      <alignment horizontal="center" vertical="center" textRotation="0" wrapText="0" indent="0" justifyLastLine="0" shrinkToFit="0" readingOrder="0"/>
      <protection locked="0" hidden="0"/>
    </dxf>
    <dxf>
      <alignment horizontal="center" vertical="center" textRotation="0" wrapText="0" indent="0" justifyLastLine="0" shrinkToFit="0" readingOrder="0"/>
      <border diagonalUp="0" diagonalDown="0" outline="0">
        <left style="medium">
          <color indexed="64"/>
        </left>
        <right/>
        <top/>
        <bottom/>
      </border>
      <protection locked="0" hidden="0"/>
    </dxf>
    <dxf>
      <border diagonalUp="0" diagonalDown="0">
        <left style="medium">
          <color indexed="64"/>
        </left>
        <right style="medium">
          <color indexed="64"/>
        </right>
        <top style="medium">
          <color indexed="64"/>
        </top>
        <bottom style="medium">
          <color indexed="64"/>
        </bottom>
      </border>
    </dxf>
    <dxf>
      <alignment vertical="center" textRotation="0" indent="0" justifyLastLine="0" shrinkToFit="0" readingOrder="0"/>
      <protection locked="0" hidden="0"/>
    </dxf>
    <dxf>
      <border>
        <bottom style="medium">
          <color indexed="64"/>
        </bottom>
      </border>
    </dxf>
    <dxf>
      <font>
        <b val="0"/>
      </font>
      <alignment horizontal="center" vertical="top" textRotation="0" wrapText="0" indent="0" justifyLastLine="0" shrinkToFit="0" readingOrder="0"/>
      <protection locked="0" hidden="0"/>
    </dxf>
    <dxf>
      <alignment vertical="center" textRotation="0" indent="0" justifyLastLine="0" shrinkToFit="0" readingOrder="0"/>
      <protection locked="0" hidden="0"/>
    </dxf>
    <dxf>
      <alignment vertical="center" textRotation="0" indent="0" justifyLastLine="0" shrinkToFit="0" readingOrder="0"/>
      <protection locked="0" hidden="0"/>
    </dxf>
    <dxf>
      <alignment vertical="center" textRotation="0" indent="0" justifyLastLine="0" shrinkToFit="0" readingOrder="0"/>
      <protection locked="0" hidden="0"/>
    </dxf>
    <dxf>
      <numFmt numFmtId="0" formatCode="General"/>
      <alignment vertical="center" textRotation="0" indent="0" justifyLastLine="0" shrinkToFit="0" readingOrder="0"/>
      <border diagonalUp="0" diagonalDown="0">
        <left/>
        <right style="medium">
          <color indexed="64"/>
        </right>
        <top/>
        <bottom/>
        <vertical/>
        <horizontal/>
      </border>
      <protection locked="0" hidden="0"/>
    </dxf>
    <dxf>
      <numFmt numFmtId="0" formatCode="General"/>
      <alignment horizontal="general" vertical="center" textRotation="0" wrapText="0" indent="0" justifyLastLine="0" shrinkToFit="0" readingOrder="0"/>
      <protection locked="0" hidden="0"/>
    </dxf>
    <dxf>
      <alignment vertical="center" textRotation="0" indent="0" justifyLastLine="0" shrinkToFit="0" readingOrder="0"/>
      <protection locked="0" hidden="0"/>
    </dxf>
    <dxf>
      <numFmt numFmtId="0" formatCode="General"/>
      <alignment horizontal="general" vertical="center" textRotation="0" wrapText="0" indent="0" justifyLastLine="0" shrinkToFit="0" readingOrder="0"/>
      <protection locked="0" hidden="0"/>
    </dxf>
    <dxf>
      <alignment vertical="center" textRotation="0" indent="0" justifyLastLine="0" shrinkToFit="0" readingOrder="0"/>
      <protection locked="0" hidden="0"/>
    </dxf>
    <dxf>
      <numFmt numFmtId="0" formatCode="General"/>
      <alignment horizontal="general" vertical="center" textRotation="0" wrapText="0" indent="0" justifyLastLine="0" shrinkToFit="0" readingOrder="0"/>
      <protection locked="0" hidden="0"/>
    </dxf>
    <dxf>
      <alignment vertical="center" textRotation="0" indent="0" justifyLastLine="0" shrinkToFit="0" readingOrder="0"/>
      <protection locked="0" hidden="0"/>
    </dxf>
    <dxf>
      <numFmt numFmtId="0" formatCode="General"/>
      <alignment horizontal="general" vertical="center" textRotation="0" wrapText="0" indent="0" justifyLastLine="0" shrinkToFit="0" readingOrder="0"/>
      <protection locked="0" hidden="0"/>
    </dxf>
    <dxf>
      <alignment vertical="center" textRotation="0" indent="0" justifyLastLine="0" shrinkToFit="0" readingOrder="0"/>
      <border diagonalUp="0" diagonalDown="0">
        <left style="medium">
          <color indexed="64"/>
        </left>
        <right/>
        <top/>
        <bottom/>
        <vertical/>
        <horizontal/>
      </border>
      <protection locked="0" hidden="0"/>
    </dxf>
    <dxf>
      <numFmt numFmtId="0" formatCode="General"/>
      <alignment horizontal="center" vertical="center" textRotation="0" wrapText="0" indent="0" justifyLastLine="0" shrinkToFit="0" readingOrder="0"/>
      <border diagonalUp="0" diagonalDown="0">
        <left/>
        <right style="medium">
          <color indexed="64"/>
        </right>
        <top/>
        <bottom/>
      </border>
      <protection locked="0" hidden="0"/>
    </dxf>
    <dxf>
      <numFmt numFmtId="0" formatCode="General"/>
      <alignment horizontal="center" vertical="center" textRotation="0" wrapText="0" indent="0" justifyLastLine="0" shrinkToFit="0" readingOrder="0"/>
      <protection locked="0" hidden="0"/>
    </dxf>
    <dxf>
      <numFmt numFmtId="0" formatCode="General"/>
      <alignment horizontal="center" vertical="center" textRotation="0" wrapText="0" indent="0" justifyLastLine="0" shrinkToFit="0" readingOrder="0"/>
      <protection locked="0" hidden="0"/>
    </dxf>
    <dxf>
      <numFmt numFmtId="0" formatCode="General"/>
      <alignment horizontal="center" vertical="center" textRotation="0" wrapText="0" indent="0" justifyLastLine="0" shrinkToFit="0" readingOrder="0"/>
      <border diagonalUp="0" diagonalDown="0">
        <left/>
        <right style="medium">
          <color indexed="64"/>
        </right>
        <vertical/>
      </border>
      <protection locked="1" hidden="0"/>
    </dxf>
    <dxf>
      <alignment horizontal="center" vertical="center" textRotation="0" wrapText="0" indent="0" justifyLastLine="0" shrinkToFit="0" readingOrder="0"/>
      <protection locked="0" hidden="0"/>
    </dxf>
    <dxf>
      <numFmt numFmtId="0" formatCode="General"/>
      <alignment horizontal="center" vertical="center" textRotation="0" wrapText="0" indent="0" justifyLastLine="0" shrinkToFit="0" readingOrder="0"/>
      <protection locked="1" hidden="0"/>
    </dxf>
    <dxf>
      <alignment horizontal="center" vertical="center" textRotation="0" wrapText="0" indent="0" justifyLastLine="0" shrinkToFit="0" readingOrder="0"/>
      <protection locked="0" hidden="0"/>
    </dxf>
    <dxf>
      <numFmt numFmtId="0" formatCode="General"/>
      <alignment horizontal="center" vertical="center" textRotation="0" wrapText="0" indent="0" justifyLastLine="0" shrinkToFit="0" readingOrder="0"/>
      <protection locked="1" hidden="0"/>
    </dxf>
    <dxf>
      <alignment horizontal="center" vertical="center" textRotation="0" wrapText="0" indent="0" justifyLastLine="0" shrinkToFit="0" readingOrder="0"/>
      <border diagonalUp="0" diagonalDown="0">
        <left style="medium">
          <color indexed="64"/>
        </left>
        <right/>
        <vertical/>
      </border>
      <protection locked="0" hidden="0"/>
    </dxf>
    <dxf>
      <alignment vertical="center" textRotation="0" wrapText="1" indent="0" justifyLastLine="0" shrinkToFit="0" readingOrder="0"/>
      <border diagonalUp="0" diagonalDown="0">
        <left style="medium">
          <color indexed="64"/>
        </left>
        <right style="medium">
          <color indexed="64"/>
        </right>
        <vertical/>
      </border>
      <protection locked="0" hidden="0"/>
    </dxf>
    <dxf>
      <alignment horizontal="general" vertical="center" textRotation="0" wrapText="1" indent="0" justifyLastLine="0" shrinkToFit="0" readingOrder="0"/>
      <protection locked="0" hidden="0"/>
    </dxf>
    <dxf>
      <alignment vertical="center" textRotation="0" wrapText="1" indent="0" justifyLastLine="0" shrinkToFit="0" readingOrder="0"/>
      <protection locked="0" hidden="0"/>
    </dxf>
    <dxf>
      <alignment vertical="center" textRotation="0" wrapText="1" indent="0" justifyLastLine="0" shrinkToFit="0" readingOrder="0"/>
      <protection locked="0" hidden="0"/>
    </dxf>
    <dxf>
      <alignment vertical="center" textRotation="0" wrapText="1" indent="0" justifyLastLine="0" shrinkToFit="0" readingOrder="0"/>
      <protection locked="0" hidden="0"/>
    </dxf>
    <dxf>
      <font>
        <b val="0"/>
      </font>
      <alignment vertical="center" textRotation="0" wrapText="1" indent="0" justifyLastLine="0" shrinkToFit="0" readingOrder="0"/>
      <protection locked="0" hidden="0"/>
    </dxf>
    <dxf>
      <font>
        <b val="0"/>
        <i val="0"/>
        <strike val="0"/>
        <condense val="0"/>
        <extend val="0"/>
        <outline val="0"/>
        <shadow val="0"/>
        <u val="none"/>
        <vertAlign val="baseline"/>
        <sz val="11"/>
        <color auto="1"/>
        <name val="Calibri"/>
        <family val="2"/>
        <scheme val="minor"/>
      </font>
      <numFmt numFmtId="0" formatCode="General"/>
      <alignment horizontal="center" vertical="center" textRotation="0" wrapText="0" indent="0" justifyLastLine="0" shrinkToFit="0" readingOrder="0"/>
      <protection locked="0" hidden="0"/>
    </dxf>
    <dxf>
      <font>
        <strike val="0"/>
        <outline val="0"/>
        <shadow val="0"/>
        <u val="none"/>
        <vertAlign val="baseline"/>
        <sz val="11"/>
        <color theme="0" tint="-0.499984740745262"/>
        <name val="Calibri"/>
        <family val="2"/>
        <scheme val="minor"/>
      </font>
      <numFmt numFmtId="0" formatCode="General"/>
      <alignment horizontal="center" vertical="center" textRotation="0" wrapText="0" indent="0" justifyLastLine="0" shrinkToFit="0" readingOrder="0"/>
      <protection locked="1" hidden="0"/>
    </dxf>
    <dxf>
      <numFmt numFmtId="0" formatCode="General"/>
      <alignment horizontal="center" vertical="center" textRotation="0" wrapText="0" indent="0" justifyLastLine="0" shrinkToFit="0" readingOrder="0"/>
      <protection locked="0" hidden="0"/>
    </dxf>
    <dxf>
      <alignment horizontal="center" vertical="center" textRotation="0" wrapText="0" indent="0" justifyLastLine="0" shrinkToFit="0" readingOrder="0"/>
      <border diagonalUp="0" diagonalDown="0" outline="0">
        <left style="medium">
          <color indexed="64"/>
        </left>
        <right/>
        <top/>
        <bottom/>
      </border>
      <protection locked="0" hidden="0"/>
    </dxf>
    <dxf>
      <border diagonalUp="0" diagonalDown="0">
        <left style="medium">
          <color rgb="FF000000"/>
        </left>
        <right style="medium">
          <color rgb="FF000000"/>
        </right>
        <top style="medium">
          <color rgb="FF000000"/>
        </top>
        <bottom style="medium">
          <color rgb="FF000000"/>
        </bottom>
      </border>
    </dxf>
    <dxf>
      <alignment vertical="center" textRotation="0" indent="0" justifyLastLine="0" shrinkToFit="0" readingOrder="0"/>
      <protection locked="0" hidden="0"/>
    </dxf>
    <dxf>
      <border>
        <bottom style="medium">
          <color rgb="FF000000"/>
        </bottom>
      </border>
    </dxf>
    <dxf>
      <font>
        <b val="0"/>
      </font>
      <alignment horizontal="center" vertical="top" textRotation="0" wrapText="0" indent="0" justifyLastLine="0" shrinkToFit="0" readingOrder="0"/>
      <protection locked="0" hidden="0"/>
    </dxf>
    <dxf>
      <numFmt numFmtId="0" formatCode="General"/>
    </dxf>
    <dxf>
      <numFmt numFmtId="0" formatCode="General"/>
    </dxf>
    <dxf>
      <numFmt numFmtId="0" formatCode="General"/>
    </dxf>
    <dxf>
      <font>
        <b val="0"/>
        <i val="0"/>
        <strike val="0"/>
        <condense val="0"/>
        <extend val="0"/>
        <outline val="0"/>
        <shadow val="0"/>
        <u val="none"/>
        <vertAlign val="baseline"/>
        <sz val="10"/>
        <color rgb="FF000000"/>
        <name val="Calibri"/>
        <family val="2"/>
        <scheme val="minor"/>
      </font>
      <alignment horizontal="left" vertical="center" textRotation="0" wrapText="1" indent="1" justifyLastLine="0" shrinkToFit="0" readingOrder="0"/>
    </dxf>
    <dxf>
      <font>
        <b val="0"/>
        <i val="0"/>
        <strike val="0"/>
        <condense val="0"/>
        <extend val="0"/>
        <outline val="0"/>
        <shadow val="0"/>
        <u val="none"/>
        <vertAlign val="baseline"/>
        <sz val="10"/>
        <color rgb="FF000000"/>
        <name val="Calibri"/>
        <family val="2"/>
        <scheme val="minor"/>
      </font>
      <alignment horizontal="left" vertical="center" textRotation="0" wrapText="1" indent="1" justifyLastLine="0" shrinkToFit="0" readingOrder="0"/>
    </dxf>
    <dxf>
      <font>
        <b val="0"/>
        <i val="0"/>
        <strike val="0"/>
        <condense val="0"/>
        <extend val="0"/>
        <outline val="0"/>
        <shadow val="0"/>
        <u val="none"/>
        <vertAlign val="baseline"/>
        <sz val="10"/>
        <color rgb="FF000000"/>
        <name val="Calibri"/>
        <family val="2"/>
        <scheme val="minor"/>
      </font>
      <alignment horizontal="left" vertical="center" textRotation="0" wrapText="1" indent="1"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left" vertical="center" textRotation="0" wrapText="0" indent="1" justifyLastLine="0" shrinkToFit="0" readingOrder="0"/>
    </dxf>
    <dxf>
      <font>
        <b val="0"/>
        <i val="0"/>
        <strike val="0"/>
        <condense val="0"/>
        <extend val="0"/>
        <outline val="0"/>
        <shadow val="0"/>
        <u val="none"/>
        <vertAlign val="baseline"/>
        <sz val="10"/>
        <color theme="1"/>
        <name val="Calibri"/>
        <family val="2"/>
        <scheme val="minor"/>
      </font>
      <numFmt numFmtId="165" formatCode="d\-mmm"/>
      <alignment horizontal="left" vertical="center" textRotation="0" wrapText="0" indent="1" justifyLastLine="0" shrinkToFit="0" readingOrder="0"/>
    </dxf>
    <dxf>
      <border outline="0">
        <top style="thin">
          <color theme="1"/>
        </top>
        <bottom style="thin">
          <color theme="1"/>
        </bottom>
      </border>
    </dxf>
    <dxf>
      <font>
        <b val="0"/>
        <i val="0"/>
        <strike val="0"/>
        <condense val="0"/>
        <extend val="0"/>
        <outline val="0"/>
        <shadow val="0"/>
        <u val="none"/>
        <vertAlign val="baseline"/>
        <sz val="10"/>
        <color rgb="FF000000"/>
        <name val="Calibri"/>
        <family val="2"/>
        <scheme val="minor"/>
      </font>
      <alignment horizontal="left" vertical="center" textRotation="0" wrapText="1" indent="1" justifyLastLine="0" shrinkToFit="0" readingOrder="0"/>
    </dxf>
    <dxf>
      <font>
        <b/>
        <i val="0"/>
        <strike val="0"/>
        <condense val="0"/>
        <extend val="0"/>
        <outline val="0"/>
        <shadow val="0"/>
        <u val="none"/>
        <vertAlign val="baseline"/>
        <sz val="10"/>
        <color theme="1"/>
        <name val="Calibri"/>
        <family val="2"/>
        <scheme val="minor"/>
      </font>
      <fill>
        <patternFill patternType="solid">
          <fgColor indexed="64"/>
          <bgColor theme="0" tint="-0.14999847407452621"/>
        </patternFill>
      </fill>
      <alignment horizontal="left" vertical="center" textRotation="0" wrapText="0" indent="1"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externalLink" Target="externalLinks/externalLink3.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ites/02Projects/Shared%20Documents/02.1%20Engineering%20Proforma/TechnoGen%20Templates/Excel%20Docs/TechnoGen%20Template%20-%20Electrical%20Load%20List%20-%20WIP.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uniwa.sharepoint.com/teams/ELEC5550SEM-22025-Team0-26/Shared%20Documents/Team%200-26/06%20Team%20Roster/Minutes_Register.xlsx" TargetMode="External"/><Relationship Id="rId1" Type="http://schemas.openxmlformats.org/officeDocument/2006/relationships/externalLinkPath" Target="/teams/ELEC5550SEM-22025-Team0-26/Shared%20Documents/Team%200-26/06%20Team%20Roster/Minutes_Register.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https://uniwa.sharepoint.com/teams/ELEC5550SEM-22025-Team0-26/Shared%20Documents/Team%200-26/03%20Risk%20Register/ELEC5550%20-%20Project%20Risk%20Register.xlsx" TargetMode="External"/><Relationship Id="rId1" Type="http://schemas.openxmlformats.org/officeDocument/2006/relationships/externalLinkPath" Target="/teams/ELEC5550SEM-22025-Team0-26/Shared%20Documents/Team%200-26/03%20Risk%20Register/ELEC5550%20-%20Project%20Risk%20Regist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fo"/>
      <sheetName val="Cover Sheet"/>
      <sheetName val="ELL"/>
    </sheetNames>
    <sheetDataSet>
      <sheetData sheetId="0"/>
      <sheetData sheetId="1" refreshError="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Info"/>
      <sheetName val="Register"/>
      <sheetName val="Dropdowns"/>
      <sheetName val="Minutes_Register"/>
    </sheetNames>
    <sheetDataSet>
      <sheetData sheetId="0" refreshError="1"/>
      <sheetData sheetId="1" refreshError="1"/>
      <sheetData sheetId="2" refreshError="1"/>
      <sheetData sheetId="3"/>
      <sheetData sheetId="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Risk Register"/>
      <sheetName val="Likelihood"/>
      <sheetName val="Risk Matrix"/>
      <sheetName val="Hierarchy of controls"/>
    </sheetNames>
    <sheetDataSet>
      <sheetData sheetId="0"/>
      <sheetData sheetId="1"/>
      <sheetData sheetId="2" refreshError="1"/>
      <sheetData sheetId="3" refreshError="1"/>
      <sheetData sheetId="4"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EEC576-A08B-4F4C-9B3D-6445EACDED53}" name="Table6" displayName="Table6" ref="B22:F30" totalsRowShown="0" headerRowDxfId="169" dataDxfId="168" tableBorderDxfId="167" headerRowCellStyle="Normal 2" dataCellStyle="Normal 2">
  <tableColumns count="5">
    <tableColumn id="1" xr3:uid="{1F394BBE-E477-4E49-98BD-5CEC7D068F46}" name="Date" dataDxfId="166" dataCellStyle="Normal 2"/>
    <tableColumn id="2" xr3:uid="{4CD9494E-8211-4F79-B202-1ADA24E3652C}" name="Version" dataDxfId="165" dataCellStyle="Normal 2"/>
    <tableColumn id="3" xr3:uid="{70833273-981F-4543-9B3E-776183F5826E}" name="Description" dataDxfId="164" dataCellStyle="Normal 2"/>
    <tableColumn id="4" xr3:uid="{A9A48BF0-63A5-47F0-B142-0454E596607C}" name="Author" dataDxfId="163" dataCellStyle="Normal 2"/>
    <tableColumn id="5" xr3:uid="{F2C18CFA-848B-44CF-B6C8-1E9BF917D900}" name="QA Review" dataDxfId="162" dataCellStyle="Normal 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2B08297-7B56-4B48-B539-A96651EF20AD}" name="Goals" displayName="Goals" ref="A2:B6" totalsRowShown="0">
  <autoFilter ref="A2:B6" xr:uid="{A2B08297-7B56-4B48-B539-A96651EF20AD}"/>
  <tableColumns count="2">
    <tableColumn id="1" xr3:uid="{8A9DF3B1-0F2D-4ACA-BC29-E03182DFC0EE}" name="ID"/>
    <tableColumn id="2" xr3:uid="{9D0034E5-7B73-4EFC-85AD-7585B0ADE227}" name="Na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7227D3E-7800-493F-B5BB-7059D519C0D6}" name="Objectives" displayName="Objectives" ref="A2:E10" totalsRowShown="0">
  <autoFilter ref="A2:E10" xr:uid="{57227D3E-7800-493F-B5BB-7059D519C0D6}"/>
  <sortState xmlns:xlrd2="http://schemas.microsoft.com/office/spreadsheetml/2017/richdata2" ref="A3:D9">
    <sortCondition ref="A2:A9"/>
  </sortState>
  <tableColumns count="5">
    <tableColumn id="1" xr3:uid="{0352FF1C-8C5D-4200-A2D4-3AC1D83969EA}" name="ID"/>
    <tableColumn id="2" xr3:uid="{3B2E5D6A-DFEE-451D-A16F-4FE1940F52F1}" name="Goal" dataDxfId="161">
      <calculatedColumnFormula>SUBSTITUTE(LEFT(Objectives[[#This Row],[ID]],FIND(".",Objectives[[#This Row],[ID]],FIND(".",Objectives[[#This Row],[ID]])+1)-1),"O","G")</calculatedColumnFormula>
    </tableColumn>
    <tableColumn id="5" xr3:uid="{C6C1410E-5FA9-473B-9F8C-D93AE799CC16}" name="Link" dataDxfId="160">
      <calculatedColumnFormula array="1">HYPERLINK("#"&amp;CELL("address",INDEX(Goals[ID],MATCH(Objectives[[#This Row],[Goal]],Goals[ID],0))),"🔗")</calculatedColumnFormula>
    </tableColumn>
    <tableColumn id="6" xr3:uid="{5CDE24A2-F4D3-4DFF-82EE-00D83BDB1885}" name="Description"/>
    <tableColumn id="3" xr3:uid="{CB2070B5-EE70-48B2-B2D0-D8E8AE453271}" name="# Requirements" dataDxfId="159">
      <calculatedColumnFormula>COUNTIF(Requirements[T1],Objectives[[#This Row],[ID]])+COUNTIF(Requirements[T2],Objectives[[#This Row],[ID]])+COUNTIF(Requirements[T3],Objectives[[#This Row],[ID]])</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DA98C61-0ADB-4531-B764-185CCD527DFF}" name="Systems" displayName="Systems" ref="A1:C5" totalsRowShown="0">
  <autoFilter ref="A1:C5" xr:uid="{8DA98C61-0ADB-4531-B764-185CCD527DFF}"/>
  <tableColumns count="3">
    <tableColumn id="1" xr3:uid="{D154AE19-744A-46A2-94BC-DCD062B8872E}" name="Numbering"/>
    <tableColumn id="3" xr3:uid="{040D4AA5-27CA-4A2D-9446-3E370B8D262F}" name="Subsystem"/>
    <tableColumn id="2" xr3:uid="{A32C472B-93AE-40A9-98ED-0F6A489E85A4}" name="Definition / Scop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7B2DD94-0997-417C-A1B3-2B4EA674D10F}" name="Requirements9" displayName="Requirements9" ref="A2:AE39" totalsRowShown="0" headerRowDxfId="158" dataDxfId="156" headerRowBorderDxfId="157" tableBorderDxfId="155">
  <autoFilter ref="A2:AE39" xr:uid="{5C3CD1A0-06D9-4C13-A771-3CFCA3F51E3D}"/>
  <sortState xmlns:xlrd2="http://schemas.microsoft.com/office/spreadsheetml/2017/richdata2" ref="A3:AE39">
    <sortCondition descending="1" ref="AB2:AB39"/>
  </sortState>
  <tableColumns count="31">
    <tableColumn id="1" xr3:uid="{079F42A1-283A-4F4A-ADCB-8265788CB847}" name="ID" dataDxfId="154"/>
    <tableColumn id="24" xr3:uid="{551F9768-1BC7-412C-85BD-8383869573F0}" name="Refs" dataDxfId="153">
      <calculatedColumnFormula>COUNTIF(Requirements9[T1],Requirements9[[#This Row],[ID]])+COUNTIF(Requirements9[T2],Requirements9[[#This Row],[ID]])+COUNTIF(Requirements9[T3],Requirements9[[#This Row],[ID]])</calculatedColumnFormula>
    </tableColumn>
    <tableColumn id="16" xr3:uid="{8755E9E5-55AE-47AF-85A1-5F9BD6EDEBD7}" name="System" dataDxfId="152">
      <calculatedColumnFormula>IFERROR(INDEX(Systems[Subsystem],MATCH(LEFT(Requirements9[[#This Row],[ID]],3),Systems[Numbering],0)),"")</calculatedColumnFormula>
    </tableColumn>
    <tableColumn id="17" xr3:uid="{C1368455-3F72-40CC-8D41-0A3C6A37152F}" name="Type" dataDxfId="151"/>
    <tableColumn id="2" xr3:uid="{C8384BF2-DD3C-4398-B432-CB8AD18F4E31}" name="Requirement" dataDxfId="150"/>
    <tableColumn id="3" xr3:uid="{4B1E462F-1CA9-4353-82B7-47C2353C4CCE}" name="Reason" dataDxfId="149"/>
    <tableColumn id="4" xr3:uid="{D2F3CEF9-969E-4FB9-934D-6E4AB8C1FDF7}" name="Assumptions" dataDxfId="148"/>
    <tableColumn id="5" xr3:uid="{6DA5D3EA-2AB6-438D-8484-83D8474FEDDB}" name="Relationships / Source" dataDxfId="147"/>
    <tableColumn id="18" xr3:uid="{83B1CEA2-1070-4504-978B-FCE242A42735}" name="Constraints" dataDxfId="146"/>
    <tableColumn id="6" xr3:uid="{E228641E-6A5E-47FD-9596-922323204F41}" name="Delivery Method (1-3 Sentence)" dataDxfId="145"/>
    <tableColumn id="7" xr3:uid="{FA917936-1938-4995-8211-D4506A2D898E}" name="T1" dataDxfId="144"/>
    <tableColumn id="10" xr3:uid="{AF93DD80-CFD7-4FCE-97BD-9A6E03CCEBE5}" name="L1" dataDxfId="143">
      <calculatedColumnFormula array="1">IFERROR(HYPERLINK("#"&amp;CELL("address",INDEX(Objectives[ID],MATCH(Requirements9[[#This Row],[T1]],Objectives[ID],0))),"🔗"),IFERROR(HYPERLINK("#"&amp;CELL("address",INDEX(Requirements9[ID],MATCH(Requirements9[[#This Row],[T1]],Requirements9[ID],0))),"🔗"),""))</calculatedColumnFormula>
    </tableColumn>
    <tableColumn id="12" xr3:uid="{408D93D6-CD42-46EF-9818-31ADEA35CFB6}" name="T2" dataDxfId="142"/>
    <tableColumn id="11" xr3:uid="{08361953-8631-40A7-BB2F-D0309BFE4038}" name="L2" dataDxfId="141">
      <calculatedColumnFormula array="1">IFERROR(HYPERLINK("#"&amp;CELL("address",INDEX(Objectives[ID],MATCH(Requirements9[[#This Row],[T2]],Objectives[ID],0))),"🔗"),IFERROR(HYPERLINK("#"&amp;CELL("address",INDEX(Requirements9[ID],MATCH(Requirements9[[#This Row],[T2]],Requirements9[ID],0))),"🔗"),""))</calculatedColumnFormula>
    </tableColumn>
    <tableColumn id="8" xr3:uid="{B0A5B8C2-47A4-4F2A-95C1-C3A887EFFC8C}" name="T3" dataDxfId="140"/>
    <tableColumn id="9" xr3:uid="{633A01B6-B742-4B33-9AEF-A49556AAFF6B}" name="L3" dataDxfId="139">
      <calculatedColumnFormula array="1">IFERROR(HYPERLINK("#"&amp;CELL("address",INDEX(Objectives[ID],MATCH(Requirements9[[#This Row],[T3]],Objectives[ID],0))),"🔗"),IFERROR(HYPERLINK("#"&amp;CELL("address",INDEX(Requirements9[ID],MATCH(Requirements9[[#This Row],[T3]],Requirements9[ID],0))),"🔗"),""))</calculatedColumnFormula>
    </tableColumn>
    <tableColumn id="13" xr3:uid="{44A866A2-FCDC-461F-80C5-8BBBD1F7EDB5}" name="Method" dataDxfId="138"/>
    <tableColumn id="14" xr3:uid="{C60A9030-B1B6-49B3-BBCC-E097593619FE}" name="Lead" dataDxfId="137"/>
    <tableColumn id="15" xr3:uid="{B4EBBDBE-8A51-4B06-AC97-3B04F4E27ACC}" name="Level" dataDxfId="136"/>
    <tableColumn id="19" xr3:uid="{3EBF82B8-5DA3-4582-AF4D-9D238D6B0112}" name="Criticality" dataDxfId="135"/>
    <tableColumn id="25" xr3:uid="{8C6C80D1-BCEB-4CE7-A030-6F5836F1A024}" name="V1" dataDxfId="134">
      <calculatedColumnFormula>IFERROR(INDEX(RqRanking[Ratings],MATCH(Requirements9[[#This Row],[Criticality]],RqRanking[[Criticality ]],0)),"")</calculatedColumnFormula>
    </tableColumn>
    <tableColumn id="20" xr3:uid="{FCE9635B-F3BD-4B79-B608-30052205B9EF}" name="Complexity" dataDxfId="133"/>
    <tableColumn id="26" xr3:uid="{6090FC34-B92F-49CA-A711-4D116E7758D5}" name="V2" dataDxfId="132">
      <calculatedColumnFormula>IFERROR(INDEX(RqRanking[Ratings],MATCH(Requirements9[[#This Row],[Complexity]],RqRanking[Complexity],0)),"")</calculatedColumnFormula>
    </tableColumn>
    <tableColumn id="21" xr3:uid="{F30E7346-8BD1-481D-A266-408E4939CCC8}" name="Cost" dataDxfId="131"/>
    <tableColumn id="27" xr3:uid="{4F155CE6-B34C-4B9F-B6CD-D9126D15DACB}" name="V3" dataDxfId="130">
      <calculatedColumnFormula>IFERROR(INDEX(RqRanking[Ratings],MATCH(Requirements9[[#This Row],[Cost]],RqRanking[Cost],0)),"")</calculatedColumnFormula>
    </tableColumn>
    <tableColumn id="22" xr3:uid="{38A0B839-301D-432F-8937-676D1E262E03}" name="Testability" dataDxfId="129"/>
    <tableColumn id="28" xr3:uid="{7AAB2690-C5D0-474B-A612-3047AAC33084}" name="V4" dataDxfId="128">
      <calculatedColumnFormula>IFERROR(INDEX(RqRanking[Ratings],MATCH(Requirements9[[#This Row],[Testability]],RqRanking[Testability],0)),"")</calculatedColumnFormula>
    </tableColumn>
    <tableColumn id="23" xr3:uid="{1E29434D-805A-4AD3-8211-B8B55C8FF09F}" name="Rating" dataDxfId="127">
      <calculatedColumnFormula>IFERROR(Requirements9[[#This Row],[V1]]*RqRankings!$C$1+Requirements9[[#This Row],[V2]]*RqRankings!$D$1+Requirements9[[#This Row],[V3]]*RqRankings!$E$1+Requirements9[[#This Row],[V4]]*RqRankings!$F$1,"")</calculatedColumnFormula>
    </tableColumn>
    <tableColumn id="29" xr3:uid="{ADA7874D-6AFA-479E-B073-66178622A6E6}" name="Test" dataDxfId="126"/>
    <tableColumn id="30" xr3:uid="{6F8D645E-2C58-4170-BB6E-7BF9C2F188FD}" name="Passed" dataDxfId="125"/>
    <tableColumn id="31" xr3:uid="{2CF0251E-827C-4ED1-B854-1602B92F5325}" name="Learnings" dataDxfId="124"/>
  </tableColumns>
  <tableStyleInfo name="TableStyleMedium2" showFirstColumn="1"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C3CD1A0-06D9-4C13-A771-3CFCA3F51E3D}" name="Requirements" displayName="Requirements" ref="A2:AB34" totalsRowShown="0" headerRowDxfId="123" dataDxfId="121" headerRowBorderDxfId="122" tableBorderDxfId="120">
  <autoFilter ref="A2:AB34" xr:uid="{5C3CD1A0-06D9-4C13-A771-3CFCA3F51E3D}"/>
  <tableColumns count="28">
    <tableColumn id="1" xr3:uid="{D7EC1CAA-20A7-48B1-9480-B410FBF45E4D}" name="ID" dataDxfId="119"/>
    <tableColumn id="24" xr3:uid="{6259026B-E47D-49AD-A48C-8895013CAAF7}" name="Refs" dataDxfId="118">
      <calculatedColumnFormula>COUNTIF(Requirements[T1],Requirements[[#This Row],[ID]])+COUNTIF(Requirements[T2],Requirements[[#This Row],[ID]])+COUNTIF(Requirements[T3],Requirements[[#This Row],[ID]])</calculatedColumnFormula>
    </tableColumn>
    <tableColumn id="16" xr3:uid="{7442D7DE-F545-4F95-96EA-86892D355E2C}" name="System" dataDxfId="117">
      <calculatedColumnFormula>IFERROR(INDEX(Systems[Subsystem],MATCH(LEFT(Requirements[[#This Row],[ID]],3),Systems[Numbering],0)),"")</calculatedColumnFormula>
    </tableColumn>
    <tableColumn id="17" xr3:uid="{9721A26C-6C2A-4A7B-B615-41CB83813E79}" name="Type" dataDxfId="116"/>
    <tableColumn id="2" xr3:uid="{5FFE62C3-7CB1-4F7D-B318-1D98A9DC7D5C}" name="Requirement" dataDxfId="115"/>
    <tableColumn id="3" xr3:uid="{88D589A4-EE7D-474B-9B1E-99792139313D}" name="Reason" dataDxfId="114"/>
    <tableColumn id="4" xr3:uid="{E89188B4-A17A-443A-88E2-136EE925E384}" name="Assumptions" dataDxfId="113"/>
    <tableColumn id="5" xr3:uid="{3B1A1075-271B-43EF-8852-9048C11ECF58}" name="Relationships / Source" dataDxfId="112"/>
    <tableColumn id="18" xr3:uid="{73DBFD7B-9670-4ACA-8B24-8985FD3F971A}" name="Constraints" dataDxfId="111"/>
    <tableColumn id="6" xr3:uid="{ABEDB88F-91AB-4071-AC6B-0A3EC756CC5E}" name="Delivery Method (1-3 Sentence)" dataDxfId="110"/>
    <tableColumn id="7" xr3:uid="{9308F89B-A957-45C9-ACBE-E48EC7A46619}" name="T1" dataDxfId="109"/>
    <tableColumn id="10" xr3:uid="{9B6DFE51-CAC4-48EE-8D3B-23DF75568B66}" name="L1" dataDxfId="108">
      <calculatedColumnFormula array="1">IFERROR(HYPERLINK("#"&amp;CELL("address",INDEX(Objectives[ID],MATCH(Requirements[[#This Row],[T1]],Objectives[ID],0))),"🔗"),IFERROR(HYPERLINK("#"&amp;CELL("address",INDEX(Requirements[ID],MATCH(Requirements[[#This Row],[T1]],Requirements[ID],0))),"🔗"),""))</calculatedColumnFormula>
    </tableColumn>
    <tableColumn id="12" xr3:uid="{AEEB1650-FD82-4B4C-BFD0-CDEEF3445EA0}" name="T2" dataDxfId="107"/>
    <tableColumn id="11" xr3:uid="{92047277-8992-4998-B699-40898A3058EE}" name="L2" dataDxfId="106">
      <calculatedColumnFormula array="1">IFERROR(HYPERLINK("#"&amp;CELL("address",INDEX(Objectives[ID],MATCH(Requirements[[#This Row],[T2]],Objectives[ID],0))),"🔗"),IFERROR(HYPERLINK("#"&amp;CELL("address",INDEX(Requirements[ID],MATCH(Requirements[[#This Row],[T2]],Requirements[ID],0))),"🔗"),""))</calculatedColumnFormula>
    </tableColumn>
    <tableColumn id="8" xr3:uid="{55D68484-BE34-41B3-B921-2F2D132E5F2E}" name="T3" dataDxfId="105"/>
    <tableColumn id="9" xr3:uid="{57BB2CCB-914D-4B29-BD33-093B0090B820}" name="L3" dataDxfId="104">
      <calculatedColumnFormula array="1">IFERROR(HYPERLINK("#"&amp;CELL("address",INDEX(Objectives[ID],MATCH(Requirements[[#This Row],[T3]],Objectives[ID],0))),"🔗"),IFERROR(HYPERLINK("#"&amp;CELL("address",INDEX(Requirements[ID],MATCH(Requirements[[#This Row],[T3]],Requirements[ID],0))),"🔗"),""))</calculatedColumnFormula>
    </tableColumn>
    <tableColumn id="13" xr3:uid="{8D039E57-4D05-4F6C-90EE-5E64CCFD7F9E}" name="Method" dataDxfId="103"/>
    <tableColumn id="14" xr3:uid="{8BC25CE7-0175-450F-89AD-440CAB299E29}" name="Lead" dataDxfId="102"/>
    <tableColumn id="15" xr3:uid="{0BE846BB-DC85-487A-B83B-88D9B3F179FD}" name="Level" dataDxfId="101"/>
    <tableColumn id="19" xr3:uid="{FD38CC0B-3FBA-405B-9970-8CC830B87651}" name="Criticality" dataDxfId="100"/>
    <tableColumn id="25" xr3:uid="{5CF1C576-9C22-4849-995C-D2370AC57B15}" name="V1" dataDxfId="99">
      <calculatedColumnFormula>IFERROR(INDEX(RqRanking[Ratings],MATCH(Requirements[[#This Row],[Criticality]],RqRanking[[Criticality ]],0)),"")</calculatedColumnFormula>
    </tableColumn>
    <tableColumn id="20" xr3:uid="{E46F2EEC-D40A-44AD-A613-6474EC8241E6}" name="Complexity" dataDxfId="98"/>
    <tableColumn id="26" xr3:uid="{C055EB0F-CEA3-49B5-B92B-76BDF0626E27}" name="V2" dataDxfId="97">
      <calculatedColumnFormula>IFERROR(INDEX(RqRanking[Ratings],MATCH(Requirements[[#This Row],[Complexity]],RqRanking[Complexity],0)),"")</calculatedColumnFormula>
    </tableColumn>
    <tableColumn id="21" xr3:uid="{1F79F6D3-580B-410A-A076-DA5DAD1118A8}" name="Cost" dataDxfId="96"/>
    <tableColumn id="27" xr3:uid="{6D047AD1-9471-4F01-9A5F-9C36B2AD99F8}" name="V3" dataDxfId="95">
      <calculatedColumnFormula>IFERROR(INDEX(RqRanking[Ratings],MATCH(Requirements[[#This Row],[Cost]],RqRanking[Cost],0)),"")</calculatedColumnFormula>
    </tableColumn>
    <tableColumn id="22" xr3:uid="{623F134D-CB7F-4D92-A352-209A672A1AF0}" name="Testability" dataDxfId="94"/>
    <tableColumn id="28" xr3:uid="{4196EDCC-9387-4F37-B13C-0CEEA599C01A}" name="V4" dataDxfId="93">
      <calculatedColumnFormula>IFERROR(INDEX(RqRanking[Ratings],MATCH(Requirements[[#This Row],[Testability]],RqRanking[Testability],0)),"")</calculatedColumnFormula>
    </tableColumn>
    <tableColumn id="23" xr3:uid="{7267141D-F4A6-4684-971E-1A4B882677DE}" name="Rating" dataDxfId="92">
      <calculatedColumnFormula>IFERROR(Requirements[[#This Row],[V1]]*RqRankings!$C$1+Requirements[[#This Row],[V2]]*RqRankings!$D$1+Requirements[[#This Row],[V3]]*RqRankings!$E$1+Requirements[[#This Row],[V4]]*RqRankings!$F$1,"")</calculatedColumnFormula>
    </tableColumn>
  </tableColumns>
  <tableStyleInfo name="TableStyleMedium2" showFirstColumn="1"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9FEFAA0-3154-7B4E-85B1-FF76BB35B4B4}" name="RqRanking" displayName="RqRanking" ref="A2:F7" totalsRowShown="0" headerRowDxfId="91" dataDxfId="90">
  <autoFilter ref="A2:F7" xr:uid="{F9FEFAA0-3154-7B4E-85B1-FF76BB35B4B4}"/>
  <tableColumns count="6">
    <tableColumn id="1" xr3:uid="{15A9DA36-FC61-B044-BF59-8FA5C2AB50B3}" name="Ratings" dataDxfId="89"/>
    <tableColumn id="2" xr3:uid="{329E166E-B774-F84E-B580-A9066C11751E}" name="Description" dataDxfId="88"/>
    <tableColumn id="3" xr3:uid="{D5398B55-2063-6849-B150-7EB3904D0F97}" name="Criticality " dataDxfId="87"/>
    <tableColumn id="4" xr3:uid="{0D3715E0-D406-5840-90FF-58DAEEFB988F}" name="Complexity" dataDxfId="86"/>
    <tableColumn id="5" xr3:uid="{79941EB4-043E-CE4D-BE20-018746C8FDF7}" name="Cost" dataDxfId="85"/>
    <tableColumn id="6" xr3:uid="{2259DFF8-3845-EA46-9BBC-EA7FAF2D6E52}" name="Testability" dataDxfId="8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B8FDEDEC-D128-7E4D-A11A-B7D4ECD1F30D}" name="Table914" displayName="Table914" ref="A1:O31" totalsRowShown="0" headerRowDxfId="83" headerRowBorderDxfId="82" tableBorderDxfId="81" totalsRowBorderDxfId="80">
  <autoFilter ref="A1:O31" xr:uid="{646F3DAE-9981-E74D-B1EA-35E5E6307EBF}"/>
  <tableColumns count="15">
    <tableColumn id="1" xr3:uid="{96C80AEA-A006-7440-BCF4-7CF81DD86F9B}" name="ID" dataDxfId="79"/>
    <tableColumn id="2" xr3:uid="{1A855601-F7CF-D548-A8C6-35EE1C7761F8}" name="Requirement" dataDxfId="78"/>
    <tableColumn id="3" xr3:uid="{41BF8392-DAB0-3541-9EBA-D6ADD98B9DFE}" name="Relationships / Source" dataDxfId="77"/>
    <tableColumn id="4" xr3:uid="{7EDC70A0-4034-F24F-B819-888F3D3B0FD1}" name="Reason &amp; Assumptions" dataDxfId="76"/>
    <tableColumn id="5" xr3:uid="{F45913FA-F2F8-B54A-A007-3838075E61C2}" name="Assumptions" dataDxfId="75"/>
    <tableColumn id="6" xr3:uid="{514A5428-AA93-4E40-9493-E0D7A08A91F4}" name="Delivery Method (1-3 Sentence) - Merge with Reas &amp; Assumpt" dataDxfId="74"/>
    <tableColumn id="7" xr3:uid="{2A9C16C0-3913-0441-8265-83E70136E34E}" name="Constraints" dataDxfId="73"/>
    <tableColumn id="8" xr3:uid="{6D675D5F-E325-4B47-85F4-4F9134447055}" name="Testing Method" dataDxfId="72"/>
    <tableColumn id="9" xr3:uid="{3743C348-9FA6-7943-8CB5-F6D04674A4F8}" name="Level" dataDxfId="71"/>
    <tableColumn id="10" xr3:uid="{36A9A827-D0E8-EF43-A16B-6A7BA7EF6725}" name="Objectives Linked" dataDxfId="70"/>
    <tableColumn id="11" xr3:uid="{B8C9BC1B-A590-9242-9F0F-F63796103154}" name="Criticality" dataDxfId="69"/>
    <tableColumn id="12" xr3:uid="{F4D459B5-4491-1A40-9555-9517E98B039C}" name="Complexity" dataDxfId="68"/>
    <tableColumn id="13" xr3:uid="{710472FC-71B7-6143-845F-D3C05FFE46DD}" name="Cost" dataDxfId="67"/>
    <tableColumn id="14" xr3:uid="{40D78B94-3FD2-464F-AF43-A7976EC9624B}" name="Testability" dataDxfId="66"/>
    <tableColumn id="15" xr3:uid="{8E20BD8B-8D55-DA49-81FD-F703C695E3F4}" name="Total Points" dataDxfId="65"/>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46F3DAE-9981-E74D-B1EA-35E5E6307EBF}" name="Table9" displayName="Table9" ref="A1:L11" totalsRowShown="0" headerRowDxfId="64" dataDxfId="62" headerRowBorderDxfId="63" tableBorderDxfId="61" totalsRowBorderDxfId="60">
  <autoFilter ref="A1:L11" xr:uid="{646F3DAE-9981-E74D-B1EA-35E5E6307EBF}"/>
  <tableColumns count="12">
    <tableColumn id="1" xr3:uid="{B91B6FA9-2C53-3648-95B9-46A082E50870}" name="ID" dataDxfId="59"/>
    <tableColumn id="10" xr3:uid="{2DD024C4-BCCB-114B-A2F0-E1FCF8CF2B86}" name="Traced" dataDxfId="58"/>
    <tableColumn id="9" xr3:uid="{5C09A775-1921-9E40-8D79-FCB334829CAE}" name="Level" dataDxfId="57"/>
    <tableColumn id="2" xr3:uid="{EEB67374-7037-C34E-881B-BB17E0C76C13}" name="Requirement" dataDxfId="56"/>
    <tableColumn id="3" xr3:uid="{1251EB43-B252-DB44-9832-41440A6221C8}" name="Relationships / Source" dataDxfId="55"/>
    <tableColumn id="6" xr3:uid="{E411C4D5-7FCB-1C4C-9598-3BD5F907C692}" name="Delivery Method" dataDxfId="54"/>
    <tableColumn id="7" xr3:uid="{C173FFDA-5CC3-0C43-91B1-5BFEEF24C8F8}" name="Constraints" dataDxfId="53"/>
    <tableColumn id="11" xr3:uid="{4FA0B758-AD79-BC41-831A-3E3C9E83BDBE}" name="Criticality" dataDxfId="52"/>
    <tableColumn id="12" xr3:uid="{D3589176-9DC2-DC4B-90DF-5B98F6F6EF4F}" name="Complexity" dataDxfId="51"/>
    <tableColumn id="13" xr3:uid="{5DECE28E-679A-174D-9002-048FCAA08814}" name="Cost" dataDxfId="50"/>
    <tableColumn id="14" xr3:uid="{8A8DAB18-8438-AB4D-9AF2-7BB0FB973189}" name="Testability" dataDxfId="49"/>
    <tableColumn id="15" xr3:uid="{61BD64FD-B79B-0A4C-9216-E2D4CA70AA0F}" name="Total Points" dataDxfId="48"/>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2433CAC-8FCC-4A4B-B00B-1EF8A02458A3}" name="Table912" displayName="Table912" ref="A1:O11" totalsRowShown="0" headerRowDxfId="47" dataDxfId="45" headerRowBorderDxfId="46" tableBorderDxfId="44" totalsRowBorderDxfId="43">
  <autoFilter ref="A1:O11" xr:uid="{646F3DAE-9981-E74D-B1EA-35E5E6307EBF}"/>
  <tableColumns count="15">
    <tableColumn id="1" xr3:uid="{E6FEDFFA-A246-BC4A-BD9C-62D47D69859C}" name="ID" dataDxfId="42"/>
    <tableColumn id="10" xr3:uid="{46A05C90-4446-6F49-A587-EE0244892D52}" name="Traced" dataDxfId="41"/>
    <tableColumn id="9" xr3:uid="{569C8DF0-E666-7344-97BE-E4F4EF13DB24}" name="Level" dataDxfId="40"/>
    <tableColumn id="2" xr3:uid="{B09075BB-C62B-884D-86B1-635AFFB12A16}" name="Requirement" dataDxfId="39"/>
    <tableColumn id="3" xr3:uid="{1E48238C-2109-374D-B99D-7544B7A0CD0C}" name="Relationships / Source" dataDxfId="38"/>
    <tableColumn id="6" xr3:uid="{320C2AB3-78D5-2145-9D38-B648980A63FA}" name="Delivery Method (1-3 Sentence)" dataDxfId="37"/>
    <tableColumn id="7" xr3:uid="{CAC12F7E-B755-ED49-836E-C377915C6C93}" name="Constraints" dataDxfId="36"/>
    <tableColumn id="4" xr3:uid="{4429F0FC-9BB2-B543-8FD7-BB89FFC3318D}" name="Reason &amp; Assumptions" dataDxfId="35"/>
    <tableColumn id="5" xr3:uid="{97C57C02-D441-7445-B1DA-B81902746CFD}" name="Assumptions" dataDxfId="34"/>
    <tableColumn id="8" xr3:uid="{81EA0288-262E-D944-9287-595AE5B37EA1}" name="Testing Method" dataDxfId="33"/>
    <tableColumn id="11" xr3:uid="{FBC9EAC8-08E5-774F-BC39-DFE33A6BA2B0}" name="Criticality" dataDxfId="32"/>
    <tableColumn id="12" xr3:uid="{3DC74A1C-5615-3741-93D0-AC1CF8EE14A9}" name="Complexity" dataDxfId="31"/>
    <tableColumn id="13" xr3:uid="{2562DEAB-8BAE-E045-BBA5-971B47072C9E}" name="Cost" dataDxfId="30"/>
    <tableColumn id="14" xr3:uid="{E2A54C84-CE0B-DA4C-92B1-8D773F4BBC70}" name="Testability" dataDxfId="29"/>
    <tableColumn id="15" xr3:uid="{44CC9F7C-E309-424C-BE42-9BAD6CB13C0E}" name="Total Points" dataDxfId="28"/>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B63982C-BE99-2740-A34A-06BAA949FA79}" name="Table91213" displayName="Table91213" ref="A1:O11" totalsRowShown="0" headerRowDxfId="27" dataDxfId="25" headerRowBorderDxfId="26" tableBorderDxfId="24" totalsRowBorderDxfId="23">
  <autoFilter ref="A1:O11" xr:uid="{646F3DAE-9981-E74D-B1EA-35E5E6307EBF}"/>
  <tableColumns count="15">
    <tableColumn id="1" xr3:uid="{192C5815-53B8-1642-8860-2906853BD08B}" name="ID" dataDxfId="22"/>
    <tableColumn id="10" xr3:uid="{6D545512-7923-AE45-8D27-CA6DBBF1B6AE}" name="Traced" dataDxfId="21"/>
    <tableColumn id="9" xr3:uid="{FFA90DAF-24EB-E142-8A15-DEBA524FF1FF}" name="Level" dataDxfId="20"/>
    <tableColumn id="2" xr3:uid="{46E675DC-D0B9-774A-8208-6FB78109B96C}" name="Requirement" dataDxfId="19"/>
    <tableColumn id="3" xr3:uid="{096FE585-DCEA-E34E-9BFB-399D6262E135}" name="Relationships / Source" dataDxfId="18"/>
    <tableColumn id="6" xr3:uid="{296FD44C-4007-3847-9799-2A89BB1837BC}" name="Delivery Method (1-3 Sentence)" dataDxfId="17"/>
    <tableColumn id="7" xr3:uid="{F5B0D51B-7077-4C4D-ACE3-7218AF5DC2C6}" name="Constraints" dataDxfId="16"/>
    <tableColumn id="11" xr3:uid="{02D2FA55-E52E-BD46-8AA6-71965D9E2B96}" name="Criticality" dataDxfId="15"/>
    <tableColumn id="12" xr3:uid="{A7BEB66A-E0FF-5344-AB55-7D108C57D1D3}" name="Complexity" dataDxfId="14"/>
    <tableColumn id="13" xr3:uid="{ADF4303A-9D01-CB42-94A6-B825E6E772B3}" name="Cost" dataDxfId="13"/>
    <tableColumn id="14" xr3:uid="{69B5588B-6F86-A24F-B701-E8B366B9A676}" name="Testability" dataDxfId="12"/>
    <tableColumn id="15" xr3:uid="{76FEF8F9-5012-BC42-9520-0735A02A4F72}" name="Total Points" dataDxfId="11"/>
    <tableColumn id="4" xr3:uid="{A85C5EAE-DCC0-3240-9E60-CD453583ACFA}" name="Reason &amp; Assumptions" dataDxfId="10"/>
    <tableColumn id="5" xr3:uid="{67EEB63A-A67C-B341-B8F6-9DD46763EC29}" name="Assumptions" dataDxfId="9"/>
    <tableColumn id="8" xr3:uid="{480F6DAD-9D62-6545-A756-6F8533C36784}" name="Testing Method" dataDxfId="8"/>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C17865-3DC0-7648-A448-3DCA60419CA7}" name="Table1" displayName="Table1" ref="A2:F23" totalsRowShown="0">
  <autoFilter ref="A2:F23" xr:uid="{7EC17865-3DC0-7648-A448-3DCA60419CA7}"/>
  <tableColumns count="6">
    <tableColumn id="2" xr3:uid="{8A5D808A-B0E8-5D4B-801D-025601465988}" name="Requirement" dataDxfId="7"/>
    <tableColumn id="15" xr3:uid="{5B67F1E7-3C9D-664F-A111-77339E59C8F8}" name="3 Sentence description on how to deliver this" dataDxfId="6"/>
    <tableColumn id="5" xr3:uid="{47A69426-A36A-BC41-A7E7-BA5AE8AA7E5C}" name="How to Deliver (To be deleted)" dataDxfId="5"/>
    <tableColumn id="6" xr3:uid="{24CCEE94-3E3A-F546-970A-5C89FCD6EE95}" name="Possible Constraints" dataDxfId="4"/>
    <tableColumn id="3" xr3:uid="{A4A3AACD-BDA0-2F4A-B2F5-4E8EDF5A15DE}" name="Hardware/Software"/>
    <tableColumn id="4" xr3:uid="{F78BD443-2A0D-B94C-9AEA-718202F5035E}" name="Source"/>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5.xml"/><Relationship Id="rId1" Type="http://schemas.openxmlformats.org/officeDocument/2006/relationships/vmlDrawing" Target="../drawings/vmlDrawing1.vml"/><Relationship Id="rId4" Type="http://schemas.microsoft.com/office/2019/04/relationships/namedSheetView" Target="../namedSheetViews/namedSheetView1.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6.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12.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6D1A6-6F5A-45F9-94DF-BF4481815ACB}">
  <dimension ref="B2:F30"/>
  <sheetViews>
    <sheetView topLeftCell="A11" workbookViewId="0">
      <selection activeCell="J17" sqref="J17"/>
    </sheetView>
  </sheetViews>
  <sheetFormatPr baseColWidth="10" defaultColWidth="9.1640625" defaultRowHeight="14" x14ac:dyDescent="0.2"/>
  <cols>
    <col min="1" max="1" width="1.5" style="5" customWidth="1"/>
    <col min="2" max="2" width="11" style="5" customWidth="1"/>
    <col min="3" max="3" width="10.5" style="5" customWidth="1"/>
    <col min="4" max="4" width="35.5" style="5" customWidth="1"/>
    <col min="5" max="5" width="17.6640625" style="5" customWidth="1"/>
    <col min="6" max="6" width="13" style="5" customWidth="1"/>
    <col min="7" max="7" width="1.83203125" style="5" customWidth="1"/>
    <col min="8" max="8" width="22" style="5" customWidth="1"/>
    <col min="9" max="16384" width="9.1640625" style="5"/>
  </cols>
  <sheetData>
    <row r="2" spans="2:6" ht="21" x14ac:dyDescent="0.2">
      <c r="B2" s="155" t="s">
        <v>0</v>
      </c>
      <c r="C2" s="155"/>
      <c r="D2" s="155"/>
      <c r="E2" s="155"/>
      <c r="F2" s="155"/>
    </row>
    <row r="4" spans="2:6" ht="21.75" customHeight="1" x14ac:dyDescent="0.2">
      <c r="B4" s="156" t="s">
        <v>1</v>
      </c>
      <c r="C4" s="156"/>
      <c r="D4" s="156"/>
      <c r="E4" s="156"/>
      <c r="F4" s="156"/>
    </row>
    <row r="5" spans="2:6" ht="21.75" customHeight="1" x14ac:dyDescent="0.2">
      <c r="B5" s="157" t="s">
        <v>2</v>
      </c>
      <c r="C5" s="157"/>
      <c r="D5" s="157"/>
      <c r="E5" s="157"/>
      <c r="F5" s="157"/>
    </row>
    <row r="6" spans="2:6" ht="21.75" customHeight="1" x14ac:dyDescent="0.2">
      <c r="B6" s="6"/>
      <c r="C6" s="6"/>
      <c r="D6" s="6"/>
      <c r="E6" s="6"/>
      <c r="F6" s="6"/>
    </row>
    <row r="7" spans="2:6" ht="21.75" customHeight="1" x14ac:dyDescent="0.2">
      <c r="B7" s="153" t="s">
        <v>3</v>
      </c>
      <c r="C7" s="153"/>
      <c r="D7" s="154" t="s">
        <v>4</v>
      </c>
      <c r="E7" s="154"/>
      <c r="F7" s="154"/>
    </row>
    <row r="8" spans="2:6" x14ac:dyDescent="0.2">
      <c r="B8" s="153" t="s">
        <v>5</v>
      </c>
      <c r="C8" s="153"/>
      <c r="D8" s="154" t="s">
        <v>6</v>
      </c>
      <c r="E8" s="154"/>
      <c r="F8" s="154"/>
    </row>
    <row r="9" spans="2:6" ht="30.75" customHeight="1" x14ac:dyDescent="0.2">
      <c r="B9" s="7"/>
      <c r="C9" s="7"/>
    </row>
    <row r="10" spans="2:6" x14ac:dyDescent="0.2">
      <c r="B10" s="158" t="s">
        <v>7</v>
      </c>
      <c r="C10" s="158"/>
      <c r="D10" s="15" t="s">
        <v>8</v>
      </c>
      <c r="E10" s="158" t="s">
        <v>9</v>
      </c>
      <c r="F10" s="158"/>
    </row>
    <row r="11" spans="2:6" ht="23.25" customHeight="1" x14ac:dyDescent="0.2">
      <c r="B11" s="159" t="s">
        <v>10</v>
      </c>
      <c r="C11" s="159"/>
      <c r="D11" s="8">
        <v>23247451</v>
      </c>
      <c r="E11" s="160" t="s">
        <v>11</v>
      </c>
      <c r="F11" s="160"/>
    </row>
    <row r="12" spans="2:6" ht="23.25" customHeight="1" x14ac:dyDescent="0.2">
      <c r="B12" s="161" t="s">
        <v>12</v>
      </c>
      <c r="C12" s="161"/>
      <c r="D12" s="9">
        <v>23024474</v>
      </c>
      <c r="E12" s="162" t="s">
        <v>13</v>
      </c>
      <c r="F12" s="162"/>
    </row>
    <row r="13" spans="2:6" ht="23.25" customHeight="1" x14ac:dyDescent="0.2">
      <c r="B13" s="161" t="s">
        <v>14</v>
      </c>
      <c r="C13" s="161"/>
      <c r="D13" s="9">
        <v>22710651</v>
      </c>
      <c r="E13" s="162" t="s">
        <v>13</v>
      </c>
      <c r="F13" s="162"/>
    </row>
    <row r="14" spans="2:6" ht="23.25" customHeight="1" x14ac:dyDescent="0.2">
      <c r="B14" s="161" t="s">
        <v>15</v>
      </c>
      <c r="C14" s="161"/>
      <c r="D14" s="9">
        <v>22715312</v>
      </c>
      <c r="E14" s="162" t="s">
        <v>16</v>
      </c>
      <c r="F14" s="162"/>
    </row>
    <row r="15" spans="2:6" ht="23.25" customHeight="1" x14ac:dyDescent="0.2">
      <c r="B15" s="161" t="s">
        <v>17</v>
      </c>
      <c r="C15" s="161"/>
      <c r="D15" s="9">
        <v>23093628</v>
      </c>
      <c r="E15" s="162" t="s">
        <v>18</v>
      </c>
      <c r="F15" s="162"/>
    </row>
    <row r="16" spans="2:6" ht="23.25" customHeight="1" x14ac:dyDescent="0.2">
      <c r="B16" s="163" t="s">
        <v>19</v>
      </c>
      <c r="C16" s="163"/>
      <c r="D16" s="10">
        <v>24573872</v>
      </c>
      <c r="E16" s="164" t="s">
        <v>20</v>
      </c>
      <c r="F16" s="164"/>
    </row>
    <row r="17" spans="2:6" ht="26.25" customHeight="1" x14ac:dyDescent="0.2">
      <c r="B17" s="7"/>
      <c r="C17" s="7"/>
    </row>
    <row r="18" spans="2:6" ht="26.25" customHeight="1" x14ac:dyDescent="0.2">
      <c r="B18" s="153" t="s">
        <v>21</v>
      </c>
      <c r="C18" s="153"/>
      <c r="D18" s="154" t="s">
        <v>22</v>
      </c>
      <c r="E18" s="154"/>
      <c r="F18" s="154"/>
    </row>
    <row r="19" spans="2:6" ht="21.75" customHeight="1" x14ac:dyDescent="0.2">
      <c r="B19" s="153" t="s">
        <v>23</v>
      </c>
      <c r="C19" s="153"/>
      <c r="D19" s="154" t="s">
        <v>24</v>
      </c>
      <c r="E19" s="154"/>
      <c r="F19" s="154"/>
    </row>
    <row r="20" spans="2:6" ht="20.25" customHeight="1" x14ac:dyDescent="0.2">
      <c r="B20" s="153" t="s">
        <v>25</v>
      </c>
      <c r="C20" s="153"/>
      <c r="D20" s="154" t="s">
        <v>26</v>
      </c>
      <c r="E20" s="154"/>
      <c r="F20" s="154"/>
    </row>
    <row r="21" spans="2:6" ht="21" customHeight="1" x14ac:dyDescent="0.2"/>
    <row r="22" spans="2:6" x14ac:dyDescent="0.2">
      <c r="B22" s="31" t="s">
        <v>27</v>
      </c>
      <c r="C22" s="31" t="s">
        <v>28</v>
      </c>
      <c r="D22" s="32" t="s">
        <v>29</v>
      </c>
      <c r="E22" s="31" t="s">
        <v>30</v>
      </c>
      <c r="F22" s="31" t="s">
        <v>31</v>
      </c>
    </row>
    <row r="23" spans="2:6" ht="15" x14ac:dyDescent="0.2">
      <c r="B23" s="11">
        <v>45872</v>
      </c>
      <c r="C23" s="12" t="s">
        <v>32</v>
      </c>
      <c r="D23" s="8" t="s">
        <v>33</v>
      </c>
      <c r="E23" s="8" t="s">
        <v>12</v>
      </c>
      <c r="F23" s="8" t="s">
        <v>34</v>
      </c>
    </row>
    <row r="24" spans="2:6" ht="15" x14ac:dyDescent="0.2">
      <c r="B24" s="13">
        <v>45874</v>
      </c>
      <c r="C24" s="14" t="s">
        <v>35</v>
      </c>
      <c r="D24" s="9" t="s">
        <v>36</v>
      </c>
      <c r="E24" s="9" t="s">
        <v>10</v>
      </c>
      <c r="F24" s="9" t="s">
        <v>34</v>
      </c>
    </row>
    <row r="25" spans="2:6" ht="60" x14ac:dyDescent="0.2">
      <c r="B25" s="13">
        <v>45874</v>
      </c>
      <c r="C25" s="14" t="s">
        <v>37</v>
      </c>
      <c r="D25" s="9" t="s">
        <v>38</v>
      </c>
      <c r="E25" s="9" t="s">
        <v>10</v>
      </c>
      <c r="F25" s="9" t="s">
        <v>34</v>
      </c>
    </row>
    <row r="26" spans="2:6" ht="15" x14ac:dyDescent="0.2">
      <c r="B26" s="13">
        <v>45876</v>
      </c>
      <c r="C26" s="14" t="s">
        <v>39</v>
      </c>
      <c r="D26" s="9" t="s">
        <v>40</v>
      </c>
      <c r="E26" s="9" t="s">
        <v>10</v>
      </c>
      <c r="F26" s="9" t="s">
        <v>34</v>
      </c>
    </row>
    <row r="27" spans="2:6" ht="60" x14ac:dyDescent="0.2">
      <c r="B27" s="13">
        <v>45878</v>
      </c>
      <c r="C27" s="33" t="s">
        <v>41</v>
      </c>
      <c r="D27" s="9" t="s">
        <v>42</v>
      </c>
      <c r="E27" s="9" t="s">
        <v>10</v>
      </c>
      <c r="F27" s="9" t="s">
        <v>34</v>
      </c>
    </row>
    <row r="28" spans="2:6" ht="30" x14ac:dyDescent="0.2">
      <c r="B28" s="13">
        <v>45879</v>
      </c>
      <c r="C28" s="33" t="s">
        <v>43</v>
      </c>
      <c r="D28" s="9" t="s">
        <v>44</v>
      </c>
      <c r="E28" s="9" t="s">
        <v>45</v>
      </c>
      <c r="F28" s="9" t="s">
        <v>46</v>
      </c>
    </row>
    <row r="29" spans="2:6" ht="30" x14ac:dyDescent="0.2">
      <c r="B29" s="13">
        <v>45879</v>
      </c>
      <c r="C29" s="33" t="s">
        <v>47</v>
      </c>
      <c r="D29" s="9" t="s">
        <v>48</v>
      </c>
      <c r="E29" s="9" t="s">
        <v>12</v>
      </c>
      <c r="F29" s="9" t="s">
        <v>34</v>
      </c>
    </row>
    <row r="30" spans="2:6" ht="30" x14ac:dyDescent="0.2">
      <c r="B30" s="13">
        <v>45948</v>
      </c>
      <c r="C30" s="33" t="s">
        <v>49</v>
      </c>
      <c r="D30" s="9" t="s">
        <v>50</v>
      </c>
      <c r="E30" s="9" t="s">
        <v>10</v>
      </c>
      <c r="F30" s="9" t="s">
        <v>46</v>
      </c>
    </row>
  </sheetData>
  <mergeCells count="27">
    <mergeCell ref="B20:C20"/>
    <mergeCell ref="D20:F20"/>
    <mergeCell ref="B16:C16"/>
    <mergeCell ref="E16:F16"/>
    <mergeCell ref="B18:C18"/>
    <mergeCell ref="D18:F18"/>
    <mergeCell ref="B19:C19"/>
    <mergeCell ref="D19:F19"/>
    <mergeCell ref="B13:C13"/>
    <mergeCell ref="E13:F13"/>
    <mergeCell ref="B14:C14"/>
    <mergeCell ref="E14:F14"/>
    <mergeCell ref="B15:C15"/>
    <mergeCell ref="E15:F15"/>
    <mergeCell ref="B10:C10"/>
    <mergeCell ref="E10:F10"/>
    <mergeCell ref="B11:C11"/>
    <mergeCell ref="E11:F11"/>
    <mergeCell ref="B12:C12"/>
    <mergeCell ref="E12:F12"/>
    <mergeCell ref="B8:C8"/>
    <mergeCell ref="D8:F8"/>
    <mergeCell ref="B2:F2"/>
    <mergeCell ref="B4:F4"/>
    <mergeCell ref="B5:F5"/>
    <mergeCell ref="B7:C7"/>
    <mergeCell ref="D7:F7"/>
  </mergeCells>
  <pageMargins left="0.70866141732283472" right="0.70866141732283472" top="0.74803149606299213" bottom="0.74803149606299213" header="0.31496062992125984" footer="0.31496062992125984"/>
  <pageSetup paperSize="9" orientation="portrait" blackAndWhite="1"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D7BF8-F75B-4FBB-850D-E81D797FB48C}">
  <dimension ref="A1:B6"/>
  <sheetViews>
    <sheetView workbookViewId="0">
      <selection activeCell="B6" sqref="B6"/>
    </sheetView>
  </sheetViews>
  <sheetFormatPr baseColWidth="10" defaultColWidth="8.83203125" defaultRowHeight="15" x14ac:dyDescent="0.2"/>
  <cols>
    <col min="1" max="1" width="11" customWidth="1"/>
    <col min="2" max="2" width="73.6640625" customWidth="1"/>
  </cols>
  <sheetData>
    <row r="1" spans="1:2" x14ac:dyDescent="0.2">
      <c r="A1" s="42" t="s">
        <v>51</v>
      </c>
      <c r="B1" s="42" t="s">
        <v>52</v>
      </c>
    </row>
    <row r="2" spans="1:2" x14ac:dyDescent="0.2">
      <c r="A2" t="s">
        <v>53</v>
      </c>
      <c r="B2" t="s">
        <v>54</v>
      </c>
    </row>
    <row r="3" spans="1:2" x14ac:dyDescent="0.2">
      <c r="A3" t="s">
        <v>55</v>
      </c>
      <c r="B3" t="s">
        <v>56</v>
      </c>
    </row>
    <row r="4" spans="1:2" x14ac:dyDescent="0.2">
      <c r="A4" t="s">
        <v>57</v>
      </c>
      <c r="B4" t="s">
        <v>58</v>
      </c>
    </row>
    <row r="5" spans="1:2" x14ac:dyDescent="0.2">
      <c r="A5" t="s">
        <v>59</v>
      </c>
      <c r="B5" t="s">
        <v>60</v>
      </c>
    </row>
    <row r="6" spans="1:2" x14ac:dyDescent="0.2">
      <c r="A6" t="s">
        <v>61</v>
      </c>
      <c r="B6" t="s">
        <v>62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43018-89F3-4E62-8B62-CDD7654662DD}">
  <dimension ref="A2:E13"/>
  <sheetViews>
    <sheetView workbookViewId="0">
      <selection activeCell="D13" sqref="D13"/>
    </sheetView>
  </sheetViews>
  <sheetFormatPr baseColWidth="10" defaultColWidth="8.83203125" defaultRowHeight="15" x14ac:dyDescent="0.2"/>
  <cols>
    <col min="2" max="2" width="11.5" customWidth="1"/>
    <col min="3" max="3" width="6.83203125" bestFit="1" customWidth="1"/>
    <col min="4" max="4" width="98.1640625" customWidth="1"/>
    <col min="5" max="5" width="17.5" bestFit="1" customWidth="1"/>
  </cols>
  <sheetData>
    <row r="2" spans="1:5" x14ac:dyDescent="0.2">
      <c r="A2" t="s">
        <v>53</v>
      </c>
      <c r="B2" t="s">
        <v>63</v>
      </c>
      <c r="C2" t="s">
        <v>64</v>
      </c>
      <c r="D2" t="s">
        <v>29</v>
      </c>
      <c r="E2" t="s">
        <v>65</v>
      </c>
    </row>
    <row r="3" spans="1:5" x14ac:dyDescent="0.2">
      <c r="A3" t="s">
        <v>66</v>
      </c>
      <c r="B3" t="str">
        <f>SUBSTITUTE(LEFT(Objectives[[#This Row],[ID]],FIND(".",Objectives[[#This Row],[ID]],FIND(".",Objectives[[#This Row],[ID]])+1)-1),"O","G")</f>
        <v>G1.1</v>
      </c>
      <c r="C3" s="16" t="str" cm="1">
        <f t="array" aca="1" ref="C3" ca="1">HYPERLINK("#"&amp;CELL("address",INDEX(Goals[ID],MATCH(Objectives[[#This Row],[Goal]],Goals[ID],0))),"🔗")</f>
        <v>🔗</v>
      </c>
      <c r="D3" t="s">
        <v>67</v>
      </c>
      <c r="E3">
        <f>COUNTIF(Requirements[T1],Objectives[[#This Row],[ID]])+COUNTIF(Requirements[T2],Objectives[[#This Row],[ID]])+COUNTIF(Requirements[T3],Objectives[[#This Row],[ID]])</f>
        <v>4</v>
      </c>
    </row>
    <row r="4" spans="1:5" x14ac:dyDescent="0.2">
      <c r="A4" t="s">
        <v>68</v>
      </c>
      <c r="B4" t="str">
        <f>SUBSTITUTE(LEFT(Objectives[[#This Row],[ID]],FIND(".",Objectives[[#This Row],[ID]],FIND(".",Objectives[[#This Row],[ID]])+1)-1),"O","G")</f>
        <v>G1.1</v>
      </c>
      <c r="C4" s="16" t="str" cm="1">
        <f t="array" aca="1" ref="C4" ca="1">HYPERLINK("#"&amp;CELL("address",INDEX(Goals[ID],MATCH(Objectives[[#This Row],[Goal]],Goals[ID],0))),"🔗")</f>
        <v>🔗</v>
      </c>
      <c r="D4" t="s">
        <v>69</v>
      </c>
      <c r="E4">
        <f>COUNTIF(Requirements[T1],Objectives[[#This Row],[ID]])+COUNTIF(Requirements[T2],Objectives[[#This Row],[ID]])+COUNTIF(Requirements[T3],Objectives[[#This Row],[ID]])</f>
        <v>2</v>
      </c>
    </row>
    <row r="5" spans="1:5" x14ac:dyDescent="0.2">
      <c r="A5" t="s">
        <v>70</v>
      </c>
      <c r="B5" t="str">
        <f>SUBSTITUTE(LEFT(Objectives[[#This Row],[ID]],FIND(".",Objectives[[#This Row],[ID]],FIND(".",Objectives[[#This Row],[ID]])+1)-1),"O","G")</f>
        <v>G1.1</v>
      </c>
      <c r="C5" s="16" t="str" cm="1">
        <f t="array" aca="1" ref="C5" ca="1">HYPERLINK("#"&amp;CELL("address",INDEX(Goals[ID],MATCH(Objectives[[#This Row],[Goal]],Goals[ID],0))),"🔗")</f>
        <v>🔗</v>
      </c>
      <c r="D5" t="s">
        <v>71</v>
      </c>
      <c r="E5">
        <f>COUNTIF(Requirements[T1],Objectives[[#This Row],[ID]])+COUNTIF(Requirements[T2],Objectives[[#This Row],[ID]])+COUNTIF(Requirements[T3],Objectives[[#This Row],[ID]])</f>
        <v>3</v>
      </c>
    </row>
    <row r="6" spans="1:5" x14ac:dyDescent="0.2">
      <c r="A6" t="s">
        <v>72</v>
      </c>
      <c r="B6" t="str">
        <f>SUBSTITUTE(LEFT(Objectives[[#This Row],[ID]],FIND(".",Objectives[[#This Row],[ID]],FIND(".",Objectives[[#This Row],[ID]])+1)-1),"O","G")</f>
        <v>G1.2</v>
      </c>
      <c r="C6" s="16" t="str" cm="1">
        <f t="array" aca="1" ref="C6" ca="1">HYPERLINK("#"&amp;CELL("address",INDEX(Goals[ID],MATCH(Objectives[[#This Row],[Goal]],Goals[ID],0))),"🔗")</f>
        <v>🔗</v>
      </c>
      <c r="D6" t="s">
        <v>73</v>
      </c>
      <c r="E6">
        <f>COUNTIF(Requirements[T1],Objectives[[#This Row],[ID]])+COUNTIF(Requirements[T2],Objectives[[#This Row],[ID]])+COUNTIF(Requirements[T3],Objectives[[#This Row],[ID]])</f>
        <v>2</v>
      </c>
    </row>
    <row r="7" spans="1:5" x14ac:dyDescent="0.2">
      <c r="A7" t="s">
        <v>74</v>
      </c>
      <c r="B7" t="str">
        <f>SUBSTITUTE(LEFT(Objectives[[#This Row],[ID]],FIND(".",Objectives[[#This Row],[ID]],FIND(".",Objectives[[#This Row],[ID]])+1)-1),"O","G")</f>
        <v>G1.2</v>
      </c>
      <c r="C7" s="16" t="str" cm="1">
        <f t="array" aca="1" ref="C7" ca="1">HYPERLINK("#"&amp;CELL("address",INDEX(Goals[ID],MATCH(Objectives[[#This Row],[Goal]],Goals[ID],0))),"🔗")</f>
        <v>🔗</v>
      </c>
      <c r="D7" t="s">
        <v>75</v>
      </c>
      <c r="E7">
        <f>COUNTIF(Requirements[T1],Objectives[[#This Row],[ID]])+COUNTIF(Requirements[T2],Objectives[[#This Row],[ID]])+COUNTIF(Requirements[T3],Objectives[[#This Row],[ID]])</f>
        <v>2</v>
      </c>
    </row>
    <row r="8" spans="1:5" x14ac:dyDescent="0.2">
      <c r="A8" t="s">
        <v>76</v>
      </c>
      <c r="B8" t="str">
        <f>SUBSTITUTE(LEFT(Objectives[[#This Row],[ID]],FIND(".",Objectives[[#This Row],[ID]],FIND(".",Objectives[[#This Row],[ID]])+1)-1),"O","G")</f>
        <v>G1.3</v>
      </c>
      <c r="C8" s="16" t="str" cm="1">
        <f t="array" aca="1" ref="C8" ca="1">HYPERLINK("#"&amp;CELL("address",INDEX(Goals[ID],MATCH(Objectives[[#This Row],[Goal]],Goals[ID],0))),"🔗")</f>
        <v>🔗</v>
      </c>
      <c r="D8" t="s">
        <v>77</v>
      </c>
      <c r="E8">
        <f>COUNTIF(Requirements[T1],Objectives[[#This Row],[ID]])+COUNTIF(Requirements[T2],Objectives[[#This Row],[ID]])+COUNTIF(Requirements[T3],Objectives[[#This Row],[ID]])</f>
        <v>4</v>
      </c>
    </row>
    <row r="9" spans="1:5" x14ac:dyDescent="0.2">
      <c r="A9" t="s">
        <v>78</v>
      </c>
      <c r="B9" t="str">
        <f>SUBSTITUTE(LEFT(Objectives[[#This Row],[ID]],FIND(".",Objectives[[#This Row],[ID]],FIND(".",Objectives[[#This Row],[ID]])+1)-1),"O","G")</f>
        <v>G1.3</v>
      </c>
      <c r="C9" s="56" t="str" cm="1">
        <f t="array" aca="1" ref="C9" ca="1">HYPERLINK("#"&amp;CELL("address",INDEX(Goals[ID],MATCH(Objectives[[#This Row],[Goal]],Goals[ID],0))),"🔗")</f>
        <v>🔗</v>
      </c>
      <c r="D9" t="s">
        <v>79</v>
      </c>
      <c r="E9">
        <f>COUNTIF(Requirements[T1],Objectives[[#This Row],[ID]])+COUNTIF(Requirements[T2],Objectives[[#This Row],[ID]])+COUNTIF(Requirements[T3],Objectives[[#This Row],[ID]])</f>
        <v>2</v>
      </c>
    </row>
    <row r="10" spans="1:5" x14ac:dyDescent="0.2">
      <c r="A10" t="s">
        <v>80</v>
      </c>
      <c r="B10" t="str">
        <f>SUBSTITUTE(LEFT(Objectives[[#This Row],[ID]],FIND(".",Objectives[[#This Row],[ID]],FIND(".",Objectives[[#This Row],[ID]])+1)-1),"O","G")</f>
        <v>G1.4</v>
      </c>
      <c r="C10" s="43" t="str" cm="1">
        <f t="array" aca="1" ref="C10" ca="1">HYPERLINK("#"&amp;CELL("address",INDEX(Goals[ID],MATCH(Objectives[[#This Row],[Goal]],Goals[ID],0))),"🔗")</f>
        <v>🔗</v>
      </c>
      <c r="D10" t="s">
        <v>81</v>
      </c>
      <c r="E10">
        <f>COUNTIF(Requirements[T1],Objectives[[#This Row],[ID]])+COUNTIF(Requirements[T2],Objectives[[#This Row],[ID]])+COUNTIF(Requirements[T3],Objectives[[#This Row],[ID]])</f>
        <v>2</v>
      </c>
    </row>
    <row r="13" spans="1:5" x14ac:dyDescent="0.2">
      <c r="D13" s="3"/>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0F232-4E7A-4AEF-8CF1-49312EB22360}">
  <dimension ref="A1:D9"/>
  <sheetViews>
    <sheetView workbookViewId="0">
      <selection activeCell="C6" sqref="C6"/>
    </sheetView>
  </sheetViews>
  <sheetFormatPr baseColWidth="10" defaultColWidth="8.83203125" defaultRowHeight="15" x14ac:dyDescent="0.2"/>
  <cols>
    <col min="1" max="1" width="10.33203125" customWidth="1"/>
    <col min="2" max="2" width="18.33203125" customWidth="1"/>
    <col min="3" max="3" width="88" customWidth="1"/>
  </cols>
  <sheetData>
    <row r="1" spans="1:4" x14ac:dyDescent="0.2">
      <c r="A1" t="s">
        <v>82</v>
      </c>
      <c r="B1" t="s">
        <v>83</v>
      </c>
      <c r="C1" t="s">
        <v>84</v>
      </c>
    </row>
    <row r="2" spans="1:4" x14ac:dyDescent="0.2">
      <c r="A2" t="s">
        <v>85</v>
      </c>
      <c r="B2" t="s">
        <v>86</v>
      </c>
      <c r="C2" t="s">
        <v>87</v>
      </c>
    </row>
    <row r="3" spans="1:4" x14ac:dyDescent="0.2">
      <c r="A3" t="s">
        <v>88</v>
      </c>
      <c r="B3" t="s">
        <v>89</v>
      </c>
      <c r="C3" t="s">
        <v>90</v>
      </c>
    </row>
    <row r="4" spans="1:4" x14ac:dyDescent="0.2">
      <c r="A4" t="s">
        <v>91</v>
      </c>
      <c r="B4" t="s">
        <v>92</v>
      </c>
      <c r="C4" t="s">
        <v>93</v>
      </c>
    </row>
    <row r="5" spans="1:4" x14ac:dyDescent="0.2">
      <c r="A5" t="s">
        <v>94</v>
      </c>
      <c r="B5" t="s">
        <v>95</v>
      </c>
      <c r="C5" t="s">
        <v>96</v>
      </c>
    </row>
    <row r="9" spans="1:4" x14ac:dyDescent="0.2">
      <c r="D9" t="s">
        <v>97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02201-81EB-46EB-9EA1-62D14B34E937}">
  <dimension ref="A1:AE39"/>
  <sheetViews>
    <sheetView tabSelected="1" zoomScale="150" workbookViewId="0">
      <selection activeCell="E11" sqref="E11"/>
    </sheetView>
  </sheetViews>
  <sheetFormatPr baseColWidth="10" defaultColWidth="8.83203125" defaultRowHeight="15" outlineLevelCol="1" x14ac:dyDescent="0.2"/>
  <cols>
    <col min="1" max="1" width="11" customWidth="1"/>
    <col min="2" max="2" width="6" customWidth="1"/>
    <col min="3" max="3" width="19" customWidth="1"/>
    <col min="4" max="4" width="16.83203125" customWidth="1"/>
    <col min="5" max="5" width="46.83203125" customWidth="1"/>
    <col min="6" max="9" width="38.1640625" style="3" hidden="1" customWidth="1"/>
    <col min="10" max="10" width="36.6640625" style="3" hidden="1" customWidth="1"/>
    <col min="11" max="11" width="8.33203125" customWidth="1" outlineLevel="1"/>
    <col min="12" max="12" width="4.5" customWidth="1" outlineLevel="1"/>
    <col min="13" max="13" width="8.33203125" customWidth="1" outlineLevel="1"/>
    <col min="14" max="14" width="4.5" customWidth="1" outlineLevel="1"/>
    <col min="15" max="15" width="8.33203125" customWidth="1" outlineLevel="1"/>
    <col min="16" max="16" width="4.5" customWidth="1" outlineLevel="1"/>
    <col min="17" max="17" width="14.5" customWidth="1" outlineLevel="1"/>
    <col min="18" max="18" width="21.1640625" customWidth="1" outlineLevel="1"/>
    <col min="19" max="19" width="10.5" customWidth="1" outlineLevel="1"/>
    <col min="20" max="20" width="14.33203125" customWidth="1" outlineLevel="1"/>
    <col min="21" max="21" width="4.33203125" customWidth="1" outlineLevel="1"/>
    <col min="22" max="22" width="16" customWidth="1" outlineLevel="1"/>
    <col min="23" max="23" width="4.33203125" customWidth="1" outlineLevel="1"/>
    <col min="24" max="24" width="10" customWidth="1" outlineLevel="1"/>
    <col min="25" max="25" width="4.33203125" customWidth="1" outlineLevel="1"/>
    <col min="26" max="26" width="15" customWidth="1" outlineLevel="1"/>
    <col min="27" max="27" width="4.33203125" customWidth="1" outlineLevel="1"/>
    <col min="28" max="28" width="8.83203125" customWidth="1" outlineLevel="1"/>
    <col min="29" max="29" width="19.1640625" customWidth="1"/>
    <col min="30" max="30" width="35.5" customWidth="1"/>
    <col min="31" max="31" width="60.33203125" customWidth="1"/>
    <col min="32" max="32" width="10.1640625" customWidth="1"/>
    <col min="33" max="33" width="11.6640625" customWidth="1"/>
    <col min="35" max="35" width="10.83203125" customWidth="1"/>
  </cols>
  <sheetData>
    <row r="1" spans="1:31" s="17" customFormat="1" ht="16" thickBot="1" x14ac:dyDescent="0.25">
      <c r="A1" s="165" t="s">
        <v>98</v>
      </c>
      <c r="B1" s="165"/>
      <c r="C1" s="165"/>
      <c r="D1" s="44"/>
      <c r="E1" s="18"/>
      <c r="F1" s="166" t="s">
        <v>99</v>
      </c>
      <c r="G1" s="167"/>
      <c r="H1" s="167"/>
      <c r="I1" s="167"/>
      <c r="J1" s="168"/>
      <c r="K1" s="169" t="s">
        <v>100</v>
      </c>
      <c r="L1" s="170"/>
      <c r="M1" s="170"/>
      <c r="N1" s="170"/>
      <c r="O1" s="170"/>
      <c r="P1" s="171"/>
      <c r="Q1" s="172" t="s">
        <v>101</v>
      </c>
      <c r="R1" s="173"/>
      <c r="S1" s="174"/>
      <c r="T1" s="175" t="s">
        <v>102</v>
      </c>
      <c r="U1" s="176"/>
      <c r="V1" s="176"/>
      <c r="W1" s="176"/>
      <c r="X1" s="176"/>
      <c r="Y1" s="176"/>
      <c r="Z1" s="176"/>
      <c r="AA1" s="58"/>
    </row>
    <row r="2" spans="1:31" s="19" customFormat="1" ht="17" thickBot="1" x14ac:dyDescent="0.25">
      <c r="A2" s="35" t="s">
        <v>53</v>
      </c>
      <c r="B2" s="36" t="s">
        <v>103</v>
      </c>
      <c r="C2" s="36" t="s">
        <v>86</v>
      </c>
      <c r="D2" s="36" t="s">
        <v>104</v>
      </c>
      <c r="E2" s="37" t="s">
        <v>105</v>
      </c>
      <c r="F2" s="38" t="s">
        <v>106</v>
      </c>
      <c r="G2" s="37" t="s">
        <v>107</v>
      </c>
      <c r="H2" s="37" t="s">
        <v>108</v>
      </c>
      <c r="I2" s="37" t="s">
        <v>109</v>
      </c>
      <c r="J2" s="39" t="s">
        <v>110</v>
      </c>
      <c r="K2" s="35" t="s">
        <v>111</v>
      </c>
      <c r="L2" s="36" t="s">
        <v>112</v>
      </c>
      <c r="M2" s="36" t="s">
        <v>113</v>
      </c>
      <c r="N2" s="36" t="s">
        <v>114</v>
      </c>
      <c r="O2" s="36" t="s">
        <v>115</v>
      </c>
      <c r="P2" s="40" t="s">
        <v>116</v>
      </c>
      <c r="Q2" s="41" t="s">
        <v>117</v>
      </c>
      <c r="R2" s="41" t="s">
        <v>118</v>
      </c>
      <c r="S2" s="41" t="s">
        <v>119</v>
      </c>
      <c r="T2" s="35" t="s">
        <v>120</v>
      </c>
      <c r="U2" s="36" t="s">
        <v>121</v>
      </c>
      <c r="V2" s="36" t="s">
        <v>122</v>
      </c>
      <c r="W2" s="36" t="s">
        <v>123</v>
      </c>
      <c r="X2" s="36" t="s">
        <v>124</v>
      </c>
      <c r="Y2" s="41" t="s">
        <v>125</v>
      </c>
      <c r="Z2" s="41" t="s">
        <v>126</v>
      </c>
      <c r="AA2" s="41" t="s">
        <v>127</v>
      </c>
      <c r="AB2" s="41" t="s">
        <v>128</v>
      </c>
      <c r="AC2" s="130" t="s">
        <v>129</v>
      </c>
      <c r="AD2" s="130" t="s">
        <v>130</v>
      </c>
      <c r="AE2" s="130" t="s">
        <v>131</v>
      </c>
    </row>
    <row r="3" spans="1:31" s="20" customFormat="1" ht="32" x14ac:dyDescent="0.2">
      <c r="A3" s="79" t="s">
        <v>270</v>
      </c>
      <c r="B3" s="17">
        <f>COUNTIF(Requirements9[T1],Requirements9[[#This Row],[ID]])+COUNTIF(Requirements9[T2],Requirements9[[#This Row],[ID]])+COUNTIF(Requirements9[T3],Requirements9[[#This Row],[ID]])</f>
        <v>0</v>
      </c>
      <c r="C3" s="26" t="str">
        <f>IFERROR(INDEX(Systems[Subsystem],MATCH(LEFT(Requirements9[[#This Row],[ID]],3),Systems[Numbering],0)),"")</f>
        <v>Hardware</v>
      </c>
      <c r="D3" s="23" t="s">
        <v>244</v>
      </c>
      <c r="E3" s="24" t="s">
        <v>271</v>
      </c>
      <c r="F3" s="30"/>
      <c r="G3" s="30"/>
      <c r="H3" s="30"/>
      <c r="I3" s="30"/>
      <c r="J3" s="34"/>
      <c r="K3" s="22" t="s">
        <v>132</v>
      </c>
      <c r="L3" s="27" t="str" cm="1">
        <f t="array" aca="1" ref="L3" ca="1">IFERROR(HYPERLINK("#"&amp;CELL("address",INDEX(Objectives[ID],MATCH(Requirements9[[#This Row],[T1]],Objectives[ID],0))),"🔗"),IFERROR(HYPERLINK("#"&amp;CELL("address",INDEX(Requirements9[ID],MATCH(Requirements9[[#This Row],[T1]],Requirements9[ID],0))),"🔗"),""))</f>
        <v>🔗</v>
      </c>
      <c r="M3" s="17" t="s">
        <v>266</v>
      </c>
      <c r="N3" s="27" t="str" cm="1">
        <f t="array" aca="1" ref="N3" ca="1">IFERROR(HYPERLINK("#"&amp;CELL("address",INDEX(Objectives[ID],MATCH(Requirements9[[#This Row],[T2]],Objectives[ID],0))),"🔗"),IFERROR(HYPERLINK("#"&amp;CELL("address",INDEX(Requirements9[ID],MATCH(Requirements9[[#This Row],[T2]],Requirements9[ID],0))),"🔗"),""))</f>
        <v>🔗</v>
      </c>
      <c r="O3" s="17" t="s">
        <v>153</v>
      </c>
      <c r="P3" s="29" t="str" cm="1">
        <f t="array" aca="1" ref="P3" ca="1">IFERROR(HYPERLINK("#"&amp;CELL("address",INDEX(Objectives[ID],MATCH(Requirements9[[#This Row],[T3]],Objectives[ID],0))),"🔗"),IFERROR(HYPERLINK("#"&amp;CELL("address",INDEX(Requirements9[ID],MATCH(Requirements9[[#This Row],[T3]],Requirements9[ID],0))),"🔗"),""))</f>
        <v>🔗</v>
      </c>
      <c r="Q3" s="17" t="s">
        <v>129</v>
      </c>
      <c r="R3" s="17"/>
      <c r="S3" s="21" t="s">
        <v>83</v>
      </c>
      <c r="T3" s="132" t="s">
        <v>146</v>
      </c>
      <c r="U3" s="20">
        <f>IFERROR(INDEX(RqRanking[Ratings],MATCH(Requirements9[[#This Row],[Criticality]],RqRanking[[Criticality ]],0)),"")</f>
        <v>5</v>
      </c>
      <c r="V3" s="20" t="s">
        <v>147</v>
      </c>
      <c r="W3" s="20">
        <f>IFERROR(INDEX(RqRanking[Ratings],MATCH(Requirements9[[#This Row],[Complexity]],RqRanking[Complexity],0)),"")</f>
        <v>4</v>
      </c>
      <c r="X3" s="20" t="s">
        <v>148</v>
      </c>
      <c r="Y3" s="20">
        <f>IFERROR(INDEX(RqRanking[Ratings],MATCH(Requirements9[[#This Row],[Cost]],RqRanking[Cost],0)),"")</f>
        <v>4</v>
      </c>
      <c r="Z3" s="20" t="s">
        <v>138</v>
      </c>
      <c r="AA3" s="20">
        <f>IFERROR(INDEX(RqRanking[Ratings],MATCH(Requirements9[[#This Row],[Testability]],RqRanking[Testability],0)),"")</f>
        <v>3</v>
      </c>
      <c r="AB3" s="131">
        <f>IFERROR(Requirements9[[#This Row],[V1]]*RqRankings!$C$1+Requirements9[[#This Row],[V2]]*RqRankings!$D$1+Requirements9[[#This Row],[V3]]*RqRankings!$E$1+Requirements9[[#This Row],[V4]]*RqRankings!$F$1,"")</f>
        <v>4.5999999999999996</v>
      </c>
    </row>
    <row r="4" spans="1:31" s="25" customFormat="1" ht="32" x14ac:dyDescent="0.2">
      <c r="A4" s="79" t="s">
        <v>141</v>
      </c>
      <c r="B4" s="17">
        <f>COUNTIF(Requirements9[T1],Requirements9[[#This Row],[ID]])+COUNTIF(Requirements9[T2],Requirements9[[#This Row],[ID]])+COUNTIF(Requirements9[T3],Requirements9[[#This Row],[ID]])</f>
        <v>4</v>
      </c>
      <c r="C4" s="26" t="str">
        <f>IFERROR(INDEX(Systems[Subsystem],MATCH(LEFT(Requirements9[[#This Row],[ID]],3),Systems[Numbering],0)),"")</f>
        <v>System</v>
      </c>
      <c r="D4" s="23" t="s">
        <v>34</v>
      </c>
      <c r="E4" s="24" t="s">
        <v>142</v>
      </c>
      <c r="F4" s="30" t="s">
        <v>134</v>
      </c>
      <c r="G4" s="30"/>
      <c r="H4" s="30" t="s">
        <v>143</v>
      </c>
      <c r="I4" s="30" t="s">
        <v>144</v>
      </c>
      <c r="J4" s="34"/>
      <c r="K4" s="22" t="s">
        <v>72</v>
      </c>
      <c r="L4" s="28" t="str" cm="1">
        <f t="array" aca="1" ref="L4" ca="1">IFERROR(HYPERLINK("#"&amp;CELL("address",INDEX(Objectives[ID],MATCH(Requirements9[[#This Row],[T1]],Objectives[ID],0))),"🔗"),IFERROR(HYPERLINK("#"&amp;CELL("address",INDEX(Requirements9[ID],MATCH(Requirements9[[#This Row],[T1]],Requirements9[ID],0))),"🔗"),""))</f>
        <v>🔗</v>
      </c>
      <c r="M4" s="17"/>
      <c r="N4" s="28" t="str" cm="1">
        <f t="array" aca="1" ref="N4" ca="1">IFERROR(HYPERLINK("#"&amp;CELL("address",INDEX(Objectives[ID],MATCH(Requirements9[[#This Row],[T2]],Objectives[ID],0))),"🔗"),IFERROR(HYPERLINK("#"&amp;CELL("address",INDEX(Requirements9[ID],MATCH(Requirements9[[#This Row],[T2]],Requirements9[ID],0))),"🔗"),""))</f>
        <v/>
      </c>
      <c r="O4" s="17"/>
      <c r="P4" s="29" t="str" cm="1">
        <f t="array" aca="1" ref="P4" ca="1">IFERROR(HYPERLINK("#"&amp;CELL("address",INDEX(Objectives[ID],MATCH(Requirements9[[#This Row],[T3]],Objectives[ID],0))),"🔗"),IFERROR(HYPERLINK("#"&amp;CELL("address",INDEX(Requirements9[ID],MATCH(Requirements9[[#This Row],[T3]],Requirements9[ID],0))),"🔗"),""))</f>
        <v/>
      </c>
      <c r="Q4" s="17" t="s">
        <v>145</v>
      </c>
      <c r="R4" s="17"/>
      <c r="S4" s="21" t="s">
        <v>86</v>
      </c>
      <c r="T4" s="132" t="s">
        <v>146</v>
      </c>
      <c r="U4" s="20">
        <f>IFERROR(INDEX(RqRanking[Ratings],MATCH(Requirements9[[#This Row],[Criticality]],RqRanking[[Criticality ]],0)),"")</f>
        <v>5</v>
      </c>
      <c r="V4" s="20" t="s">
        <v>147</v>
      </c>
      <c r="W4" s="20">
        <f>IFERROR(INDEX(RqRanking[Ratings],MATCH(Requirements9[[#This Row],[Complexity]],RqRanking[Complexity],0)),"")</f>
        <v>4</v>
      </c>
      <c r="X4" s="20" t="s">
        <v>148</v>
      </c>
      <c r="Y4" s="20">
        <f>IFERROR(INDEX(RqRanking[Ratings],MATCH(Requirements9[[#This Row],[Cost]],RqRanking[Cost],0)),"")</f>
        <v>4</v>
      </c>
      <c r="Z4" s="20" t="s">
        <v>140</v>
      </c>
      <c r="AA4" s="20">
        <f>IFERROR(INDEX(RqRanking[Ratings],MATCH(Requirements9[[#This Row],[Testability]],RqRanking[Testability],0)),"")</f>
        <v>2</v>
      </c>
      <c r="AB4" s="131">
        <f>IFERROR(Requirements9[[#This Row],[V1]]*RqRankings!$C$1+Requirements9[[#This Row],[V2]]*RqRankings!$D$1+Requirements9[[#This Row],[V3]]*RqRankings!$E$1+Requirements9[[#This Row],[V4]]*RqRankings!$F$1,"")</f>
        <v>4.5</v>
      </c>
      <c r="AC4" s="20"/>
      <c r="AD4" s="20"/>
      <c r="AE4" s="20"/>
    </row>
    <row r="5" spans="1:31" s="25" customFormat="1" ht="48" x14ac:dyDescent="0.2">
      <c r="A5" s="79" t="s">
        <v>149</v>
      </c>
      <c r="B5" s="17">
        <f>COUNTIF(Requirements9[T1],Requirements9[[#This Row],[ID]])+COUNTIF(Requirements9[T2],Requirements9[[#This Row],[ID]])+COUNTIF(Requirements9[T3],Requirements9[[#This Row],[ID]])</f>
        <v>2</v>
      </c>
      <c r="C5" s="26" t="str">
        <f>IFERROR(INDEX(Systems[Subsystem],MATCH(LEFT(Requirements9[[#This Row],[ID]],3),Systems[Numbering],0)),"")</f>
        <v>System</v>
      </c>
      <c r="D5" s="23" t="s">
        <v>34</v>
      </c>
      <c r="E5" s="24" t="s">
        <v>150</v>
      </c>
      <c r="F5" s="30" t="s">
        <v>134</v>
      </c>
      <c r="G5" s="30"/>
      <c r="H5" s="30" t="s">
        <v>151</v>
      </c>
      <c r="I5" s="30"/>
      <c r="J5" s="34"/>
      <c r="K5" s="22" t="s">
        <v>78</v>
      </c>
      <c r="L5" s="28" t="str" cm="1">
        <f t="array" aca="1" ref="L5" ca="1">IFERROR(HYPERLINK("#"&amp;CELL("address",INDEX(Objectives[ID],MATCH(Requirements9[[#This Row],[T1]],Objectives[ID],0))),"🔗"),IFERROR(HYPERLINK("#"&amp;CELL("address",INDEX(Requirements9[ID],MATCH(Requirements9[[#This Row],[T1]],Requirements9[ID],0))),"🔗"),""))</f>
        <v>🔗</v>
      </c>
      <c r="M5" s="17"/>
      <c r="N5" s="28" t="str" cm="1">
        <f t="array" aca="1" ref="N5" ca="1">IFERROR(HYPERLINK("#"&amp;CELL("address",INDEX(Objectives[ID],MATCH(Requirements9[[#This Row],[T2]],Objectives[ID],0))),"🔗"),IFERROR(HYPERLINK("#"&amp;CELL("address",INDEX(Requirements9[ID],MATCH(Requirements9[[#This Row],[T2]],Requirements9[ID],0))),"🔗"),""))</f>
        <v/>
      </c>
      <c r="O5" s="17"/>
      <c r="P5" s="29" t="str" cm="1">
        <f t="array" aca="1" ref="P5" ca="1">IFERROR(HYPERLINK("#"&amp;CELL("address",INDEX(Objectives[ID],MATCH(Requirements9[[#This Row],[T3]],Objectives[ID],0))),"🔗"),IFERROR(HYPERLINK("#"&amp;CELL("address",INDEX(Requirements9[ID],MATCH(Requirements9[[#This Row],[T3]],Requirements9[ID],0))),"🔗"),""))</f>
        <v/>
      </c>
      <c r="Q5" s="17" t="s">
        <v>152</v>
      </c>
      <c r="R5" s="17"/>
      <c r="S5" s="21" t="s">
        <v>86</v>
      </c>
      <c r="T5" s="132" t="s">
        <v>146</v>
      </c>
      <c r="U5" s="20">
        <f>IFERROR(INDEX(RqRanking[Ratings],MATCH(Requirements9[[#This Row],[Criticality]],RqRanking[[Criticality ]],0)),"")</f>
        <v>5</v>
      </c>
      <c r="V5" s="20" t="s">
        <v>147</v>
      </c>
      <c r="W5" s="20">
        <f>IFERROR(INDEX(RqRanking[Ratings],MATCH(Requirements9[[#This Row],[Complexity]],RqRanking[Complexity],0)),"")</f>
        <v>4</v>
      </c>
      <c r="X5" s="20" t="s">
        <v>148</v>
      </c>
      <c r="Y5" s="20">
        <f>IFERROR(INDEX(RqRanking[Ratings],MATCH(Requirements9[[#This Row],[Cost]],RqRanking[Cost],0)),"")</f>
        <v>4</v>
      </c>
      <c r="Z5" s="20" t="s">
        <v>140</v>
      </c>
      <c r="AA5" s="20">
        <f>IFERROR(INDEX(RqRanking[Ratings],MATCH(Requirements9[[#This Row],[Testability]],RqRanking[Testability],0)),"")</f>
        <v>2</v>
      </c>
      <c r="AB5" s="131">
        <f>IFERROR(Requirements9[[#This Row],[V1]]*RqRankings!$C$1+Requirements9[[#This Row],[V2]]*RqRankings!$D$1+Requirements9[[#This Row],[V3]]*RqRankings!$E$1+Requirements9[[#This Row],[V4]]*RqRankings!$F$1,"")</f>
        <v>4.5</v>
      </c>
      <c r="AC5" s="20"/>
      <c r="AD5" s="20"/>
      <c r="AE5" s="20"/>
    </row>
    <row r="6" spans="1:31" s="25" customFormat="1" ht="48" x14ac:dyDescent="0.2">
      <c r="A6" s="182" t="s">
        <v>262</v>
      </c>
      <c r="B6" s="183">
        <f>COUNTIF(Requirements9[T1],Requirements9[[#This Row],[ID]])+COUNTIF(Requirements9[T2],Requirements9[[#This Row],[ID]])+COUNTIF(Requirements9[T3],Requirements9[[#This Row],[ID]])</f>
        <v>0</v>
      </c>
      <c r="C6" s="184" t="str">
        <f>IFERROR(INDEX(Systems[Subsystem],MATCH(LEFT(Requirements9[[#This Row],[ID]],3),Systems[Numbering],0)),"")</f>
        <v>Hardware</v>
      </c>
      <c r="D6" s="185" t="s">
        <v>244</v>
      </c>
      <c r="E6" s="186" t="s">
        <v>263</v>
      </c>
      <c r="F6" s="187" t="s">
        <v>264</v>
      </c>
      <c r="G6" s="187" t="s">
        <v>265</v>
      </c>
      <c r="H6" s="187" t="s">
        <v>244</v>
      </c>
      <c r="I6" s="187"/>
      <c r="J6" s="188"/>
      <c r="K6" s="189" t="s">
        <v>153</v>
      </c>
      <c r="L6" s="190" t="str" cm="1">
        <f t="array" aca="1" ref="L6" ca="1">IFERROR(HYPERLINK("#"&amp;CELL("address",INDEX(Objectives[ID],MATCH(Requirements9[[#This Row],[T1]],Objectives[ID],0))),"🔗"),IFERROR(HYPERLINK("#"&amp;CELL("address",INDEX(Requirements9[ID],MATCH(Requirements9[[#This Row],[T1]],Requirements9[ID],0))),"🔗"),""))</f>
        <v>🔗</v>
      </c>
      <c r="M6" s="183"/>
      <c r="N6" s="190" t="str" cm="1">
        <f t="array" aca="1" ref="N6" ca="1">IFERROR(HYPERLINK("#"&amp;CELL("address",INDEX(Objectives[ID],MATCH(Requirements9[[#This Row],[T2]],Objectives[ID],0))),"🔗"),IFERROR(HYPERLINK("#"&amp;CELL("address",INDEX(Requirements9[ID],MATCH(Requirements9[[#This Row],[T2]],Requirements9[ID],0))),"🔗"),""))</f>
        <v/>
      </c>
      <c r="O6" s="183"/>
      <c r="P6" s="191" t="str" cm="1">
        <f t="array" aca="1" ref="P6" ca="1">IFERROR(HYPERLINK("#"&amp;CELL("address",INDEX(Objectives[ID],MATCH(Requirements9[[#This Row],[T3]],Objectives[ID],0))),"🔗"),IFERROR(HYPERLINK("#"&amp;CELL("address",INDEX(Requirements9[ID],MATCH(Requirements9[[#This Row],[T3]],Requirements9[ID],0))),"🔗"),""))</f>
        <v/>
      </c>
      <c r="Q6" s="183" t="s">
        <v>247</v>
      </c>
      <c r="R6" s="183"/>
      <c r="S6" s="192" t="s">
        <v>187</v>
      </c>
      <c r="T6" s="193" t="s">
        <v>146</v>
      </c>
      <c r="U6" s="194">
        <f>IFERROR(INDEX(RqRanking[Ratings],MATCH(Requirements9[[#This Row],[Criticality]],RqRanking[[Criticality ]],0)),"")</f>
        <v>5</v>
      </c>
      <c r="V6" s="194" t="s">
        <v>138</v>
      </c>
      <c r="W6" s="194">
        <f>IFERROR(INDEX(RqRanking[Ratings],MATCH(Requirements9[[#This Row],[Complexity]],RqRanking[Complexity],0)),"")</f>
        <v>3</v>
      </c>
      <c r="X6" s="194" t="s">
        <v>148</v>
      </c>
      <c r="Y6" s="194">
        <f>IFERROR(INDEX(RqRanking[Ratings],MATCH(Requirements9[[#This Row],[Cost]],RqRanking[Cost],0)),"")</f>
        <v>4</v>
      </c>
      <c r="Z6" s="194" t="s">
        <v>138</v>
      </c>
      <c r="AA6" s="194">
        <f>IFERROR(INDEX(RqRanking[Ratings],MATCH(Requirements9[[#This Row],[Testability]],RqRanking[Testability],0)),"")</f>
        <v>3</v>
      </c>
      <c r="AB6" s="195">
        <f>IFERROR(Requirements9[[#This Row],[V1]]*RqRankings!$C$1+Requirements9[[#This Row],[V2]]*RqRankings!$D$1+Requirements9[[#This Row],[V3]]*RqRankings!$E$1+Requirements9[[#This Row],[V4]]*RqRankings!$F$1,"")</f>
        <v>4.5</v>
      </c>
      <c r="AC6" s="194"/>
      <c r="AD6" s="194"/>
      <c r="AE6" s="194"/>
    </row>
    <row r="7" spans="1:31" s="127" customFormat="1" ht="49" customHeight="1" x14ac:dyDescent="0.2">
      <c r="A7" s="79" t="s">
        <v>184</v>
      </c>
      <c r="B7" s="17">
        <f>COUNTIF(Requirements9[T1],Requirements9[[#This Row],[ID]])+COUNTIF(Requirements9[T2],Requirements9[[#This Row],[ID]])+COUNTIF(Requirements9[T3],Requirements9[[#This Row],[ID]])</f>
        <v>0</v>
      </c>
      <c r="C7" s="26" t="str">
        <f>IFERROR(INDEX(Systems[Subsystem],MATCH(LEFT(Requirements9[[#This Row],[ID]],3),Systems[Numbering],0)),"")</f>
        <v>System</v>
      </c>
      <c r="D7" s="23" t="s">
        <v>34</v>
      </c>
      <c r="E7" s="24" t="s">
        <v>185</v>
      </c>
      <c r="F7" s="30" t="s">
        <v>164</v>
      </c>
      <c r="G7" s="30"/>
      <c r="H7" s="30" t="s">
        <v>186</v>
      </c>
      <c r="I7" s="30"/>
      <c r="J7" s="34"/>
      <c r="K7" s="22" t="s">
        <v>68</v>
      </c>
      <c r="L7" s="27" t="str" cm="1">
        <f t="array" aca="1" ref="L7" ca="1">IFERROR(HYPERLINK("#"&amp;CELL("address",INDEX(Objectives[ID],MATCH(Requirements9[[#This Row],[T1]],Objectives[ID],0))),"🔗"),IFERROR(HYPERLINK("#"&amp;CELL("address",INDEX(Requirements9[ID],MATCH(Requirements9[[#This Row],[T1]],Requirements9[ID],0))),"🔗"),""))</f>
        <v>🔗</v>
      </c>
      <c r="M7" s="17"/>
      <c r="N7" s="27" t="str" cm="1">
        <f t="array" aca="1" ref="N7" ca="1">IFERROR(HYPERLINK("#"&amp;CELL("address",INDEX(Objectives[ID],MATCH(Requirements9[[#This Row],[T2]],Objectives[ID],0))),"🔗"),IFERROR(HYPERLINK("#"&amp;CELL("address",INDEX(Requirements9[ID],MATCH(Requirements9[[#This Row],[T2]],Requirements9[ID],0))),"🔗"),""))</f>
        <v/>
      </c>
      <c r="O7" s="17"/>
      <c r="P7" s="29" t="str" cm="1">
        <f t="array" aca="1" ref="P7" ca="1">IFERROR(HYPERLINK("#"&amp;CELL("address",INDEX(Objectives[ID],MATCH(Requirements9[[#This Row],[T3]],Objectives[ID],0))),"🔗"),IFERROR(HYPERLINK("#"&amp;CELL("address",INDEX(Requirements9[ID],MATCH(Requirements9[[#This Row],[T3]],Requirements9[ID],0))),"🔗"),""))</f>
        <v/>
      </c>
      <c r="Q7" s="17" t="s">
        <v>152</v>
      </c>
      <c r="R7" s="17"/>
      <c r="S7" s="21" t="s">
        <v>187</v>
      </c>
      <c r="T7" s="132" t="s">
        <v>146</v>
      </c>
      <c r="U7" s="20">
        <f>IFERROR(INDEX(RqRanking[Ratings],MATCH(Requirements9[[#This Row],[Criticality]],RqRanking[[Criticality ]],0)),"")</f>
        <v>5</v>
      </c>
      <c r="V7" s="20" t="s">
        <v>147</v>
      </c>
      <c r="W7" s="20">
        <f>IFERROR(INDEX(RqRanking[Ratings],MATCH(Requirements9[[#This Row],[Complexity]],RqRanking[Complexity],0)),"")</f>
        <v>4</v>
      </c>
      <c r="X7" s="20" t="s">
        <v>148</v>
      </c>
      <c r="Y7" s="20">
        <f>IFERROR(INDEX(RqRanking[Ratings],MATCH(Requirements9[[#This Row],[Cost]],RqRanking[Cost],0)),"")</f>
        <v>4</v>
      </c>
      <c r="Z7" s="20" t="s">
        <v>177</v>
      </c>
      <c r="AA7" s="20">
        <f>IFERROR(INDEX(RqRanking[Ratings],MATCH(Requirements9[[#This Row],[Testability]],RqRanking[Testability],0)),"")</f>
        <v>1</v>
      </c>
      <c r="AB7" s="131">
        <f>IFERROR(Requirements9[[#This Row],[V1]]*RqRankings!$C$1+Requirements9[[#This Row],[V2]]*RqRankings!$D$1+Requirements9[[#This Row],[V3]]*RqRankings!$E$1+Requirements9[[#This Row],[V4]]*RqRankings!$F$1,"")</f>
        <v>4.3999999999999995</v>
      </c>
      <c r="AC7" s="20"/>
      <c r="AD7" s="20"/>
      <c r="AE7" s="20"/>
    </row>
    <row r="8" spans="1:31" ht="32" x14ac:dyDescent="0.2">
      <c r="A8" s="79" t="s">
        <v>199</v>
      </c>
      <c r="B8" s="17">
        <f>COUNTIF(Requirements9[T1],Requirements9[[#This Row],[ID]])+COUNTIF(Requirements9[T2],Requirements9[[#This Row],[ID]])+COUNTIF(Requirements9[T3],Requirements9[[#This Row],[ID]])</f>
        <v>1</v>
      </c>
      <c r="C8" s="26" t="str">
        <f>IFERROR(INDEX(Systems[Subsystem],MATCH(LEFT(Requirements9[[#This Row],[ID]],3),Systems[Numbering],0)),"")</f>
        <v>System</v>
      </c>
      <c r="D8" s="23" t="s">
        <v>34</v>
      </c>
      <c r="E8" s="24" t="s">
        <v>200</v>
      </c>
      <c r="F8" s="30" t="s">
        <v>201</v>
      </c>
      <c r="G8" s="30" t="s">
        <v>202</v>
      </c>
      <c r="H8" s="30" t="s">
        <v>203</v>
      </c>
      <c r="I8" s="30" t="s">
        <v>204</v>
      </c>
      <c r="J8" s="34"/>
      <c r="K8" s="22" t="s">
        <v>70</v>
      </c>
      <c r="L8" s="27" t="str" cm="1">
        <f t="array" aca="1" ref="L8" ca="1">IFERROR(HYPERLINK("#"&amp;CELL("address",INDEX(Objectives[ID],MATCH(Requirements9[[#This Row],[T1]],Objectives[ID],0))),"🔗"),IFERROR(HYPERLINK("#"&amp;CELL("address",INDEX(Requirements9[ID],MATCH(Requirements9[[#This Row],[T1]],Requirements9[ID],0))),"🔗"),""))</f>
        <v>🔗</v>
      </c>
      <c r="M8" s="17"/>
      <c r="N8" s="27" t="str" cm="1">
        <f t="array" aca="1" ref="N8" ca="1">IFERROR(HYPERLINK("#"&amp;CELL("address",INDEX(Objectives[ID],MATCH(Requirements9[[#This Row],[T2]],Objectives[ID],0))),"🔗"),IFERROR(HYPERLINK("#"&amp;CELL("address",INDEX(Requirements9[ID],MATCH(Requirements9[[#This Row],[T2]],Requirements9[ID],0))),"🔗"),""))</f>
        <v/>
      </c>
      <c r="O8" s="17"/>
      <c r="P8" s="29" t="str" cm="1">
        <f t="array" aca="1" ref="P8" ca="1">IFERROR(HYPERLINK("#"&amp;CELL("address",INDEX(Objectives[ID],MATCH(Requirements9[[#This Row],[T3]],Objectives[ID],0))),"🔗"),IFERROR(HYPERLINK("#"&amp;CELL("address",INDEX(Requirements9[ID],MATCH(Requirements9[[#This Row],[T3]],Requirements9[ID],0))),"🔗"),""))</f>
        <v/>
      </c>
      <c r="Q8" s="17" t="s">
        <v>129</v>
      </c>
      <c r="R8" s="17"/>
      <c r="S8" s="21" t="s">
        <v>86</v>
      </c>
      <c r="T8" s="132" t="s">
        <v>146</v>
      </c>
      <c r="U8" s="20">
        <f>IFERROR(INDEX(RqRanking[Ratings],MATCH(Requirements9[[#This Row],[Criticality]],RqRanking[[Criticality ]],0)),"")</f>
        <v>5</v>
      </c>
      <c r="V8" s="20" t="s">
        <v>147</v>
      </c>
      <c r="W8" s="20">
        <f>IFERROR(INDEX(RqRanking[Ratings],MATCH(Requirements9[[#This Row],[Complexity]],RqRanking[Complexity],0)),"")</f>
        <v>4</v>
      </c>
      <c r="X8" s="20" t="s">
        <v>139</v>
      </c>
      <c r="Y8" s="20">
        <f>IFERROR(INDEX(RqRanking[Ratings],MATCH(Requirements9[[#This Row],[Cost]],RqRanking[Cost],0)),"")</f>
        <v>2</v>
      </c>
      <c r="Z8" s="20" t="s">
        <v>138</v>
      </c>
      <c r="AA8" s="20">
        <f>IFERROR(INDEX(RqRanking[Ratings],MATCH(Requirements9[[#This Row],[Testability]],RqRanking[Testability],0)),"")</f>
        <v>3</v>
      </c>
      <c r="AB8" s="131">
        <f>IFERROR(Requirements9[[#This Row],[V1]]*RqRankings!$C$1+Requirements9[[#This Row],[V2]]*RqRankings!$D$1+Requirements9[[#This Row],[V3]]*RqRankings!$E$1+Requirements9[[#This Row],[V4]]*RqRankings!$F$1,"")</f>
        <v>4.3999999999999995</v>
      </c>
      <c r="AC8" s="20"/>
      <c r="AD8" s="20"/>
      <c r="AE8" s="20"/>
    </row>
    <row r="9" spans="1:31" ht="48" x14ac:dyDescent="0.2">
      <c r="A9" s="117" t="s">
        <v>240</v>
      </c>
      <c r="B9" s="118">
        <f>COUNTIF(Requirements9[T1],Requirements9[[#This Row],[ID]])+COUNTIF(Requirements9[T2],Requirements9[[#This Row],[ID]])+COUNTIF(Requirements9[T3],Requirements9[[#This Row],[ID]])</f>
        <v>0</v>
      </c>
      <c r="C9" s="119" t="str">
        <f>IFERROR(INDEX(Systems[Subsystem],MATCH(LEFT(Requirements9[[#This Row],[ID]],3),Systems[Numbering],0)),"")</f>
        <v>System</v>
      </c>
      <c r="D9" s="120" t="s">
        <v>34</v>
      </c>
      <c r="E9" s="129" t="s">
        <v>241</v>
      </c>
      <c r="F9" s="121"/>
      <c r="G9" s="121"/>
      <c r="H9" s="121"/>
      <c r="I9" s="121"/>
      <c r="J9" s="122"/>
      <c r="K9" s="117" t="s">
        <v>68</v>
      </c>
      <c r="L9" s="123" t="str" cm="1">
        <f t="array" aca="1" ref="L9" ca="1">IFERROR(HYPERLINK("#"&amp;CELL("address",INDEX(Objectives[ID],MATCH(Requirements9[[#This Row],[T1]],Objectives[ID],0))),"🔗"),IFERROR(HYPERLINK("#"&amp;CELL("address",INDEX(Requirements9[ID],MATCH(Requirements9[[#This Row],[T1]],Requirements9[ID],0))),"🔗"),""))</f>
        <v>🔗</v>
      </c>
      <c r="M9" s="118"/>
      <c r="N9" s="123" t="str" cm="1">
        <f t="array" aca="1" ref="N9" ca="1">IFERROR(HYPERLINK("#"&amp;CELL("address",INDEX(Objectives[ID],MATCH(Requirements9[[#This Row],[T2]],Objectives[ID],0))),"🔗"),IFERROR(HYPERLINK("#"&amp;CELL("address",INDEX(Requirements9[ID],MATCH(Requirements9[[#This Row],[T2]],Requirements9[ID],0))),"🔗"),""))</f>
        <v/>
      </c>
      <c r="O9" s="118"/>
      <c r="P9" s="124" t="str" cm="1">
        <f t="array" aca="1" ref="P9" ca="1">IFERROR(HYPERLINK("#"&amp;CELL("address",INDEX(Objectives[ID],MATCH(Requirements9[[#This Row],[T3]],Objectives[ID],0))),"🔗"),IFERROR(HYPERLINK("#"&amp;CELL("address",INDEX(Requirements9[ID],MATCH(Requirements9[[#This Row],[T3]],Requirements9[ID],0))),"🔗"),""))</f>
        <v/>
      </c>
      <c r="Q9" s="118" t="s">
        <v>152</v>
      </c>
      <c r="R9" s="118"/>
      <c r="S9" s="125" t="s">
        <v>86</v>
      </c>
      <c r="T9" s="133" t="s">
        <v>146</v>
      </c>
      <c r="U9" s="126">
        <f>IFERROR(INDEX(RqRanking[Ratings],MATCH(Requirements9[[#This Row],[Criticality]],RqRanking[[Criticality ]],0)),"")</f>
        <v>5</v>
      </c>
      <c r="V9" s="126" t="s">
        <v>138</v>
      </c>
      <c r="W9" s="126">
        <f>IFERROR(INDEX(RqRanking[Ratings],MATCH(Requirements9[[#This Row],[Complexity]],RqRanking[Complexity],0)),"")</f>
        <v>3</v>
      </c>
      <c r="X9" s="126" t="s">
        <v>242</v>
      </c>
      <c r="Y9" s="126">
        <f>IFERROR(INDEX(RqRanking[Ratings],MATCH(Requirements9[[#This Row],[Cost]],RqRanking[Cost],0)),"")</f>
        <v>5</v>
      </c>
      <c r="Z9" s="126" t="s">
        <v>177</v>
      </c>
      <c r="AA9" s="126">
        <f>IFERROR(INDEX(RqRanking[Ratings],MATCH(Requirements9[[#This Row],[Testability]],RqRanking[Testability],0)),"")</f>
        <v>1</v>
      </c>
      <c r="AB9" s="134">
        <f>IFERROR(Requirements9[[#This Row],[V1]]*RqRankings!$C$1+Requirements9[[#This Row],[V2]]*RqRankings!$D$1+Requirements9[[#This Row],[V3]]*RqRankings!$E$1+Requirements9[[#This Row],[V4]]*RqRankings!$F$1,"")</f>
        <v>4.3999999999999995</v>
      </c>
      <c r="AC9" s="126"/>
      <c r="AD9" s="126"/>
      <c r="AE9" s="126"/>
    </row>
    <row r="10" spans="1:31" ht="32" x14ac:dyDescent="0.2">
      <c r="A10" s="79" t="s">
        <v>252</v>
      </c>
      <c r="B10" s="17">
        <f>COUNTIF(Requirements9[T1],Requirements9[[#This Row],[ID]])+COUNTIF(Requirements9[T2],Requirements9[[#This Row],[ID]])+COUNTIF(Requirements9[T3],Requirements9[[#This Row],[ID]])</f>
        <v>0</v>
      </c>
      <c r="C10" s="26" t="str">
        <f>IFERROR(INDEX(Systems[Subsystem],MATCH(LEFT(Requirements9[[#This Row],[ID]],3),Systems[Numbering],0)),"")</f>
        <v>Hardware</v>
      </c>
      <c r="D10" s="23" t="s">
        <v>253</v>
      </c>
      <c r="E10" s="24" t="s">
        <v>254</v>
      </c>
      <c r="F10" s="30" t="s">
        <v>164</v>
      </c>
      <c r="G10" s="30"/>
      <c r="H10" s="30" t="s">
        <v>255</v>
      </c>
      <c r="I10" s="30" t="s">
        <v>256</v>
      </c>
      <c r="J10" s="34"/>
      <c r="K10" s="22" t="s">
        <v>141</v>
      </c>
      <c r="L10" s="27" t="str" cm="1">
        <f t="array" aca="1" ref="L10" ca="1">IFERROR(HYPERLINK("#"&amp;CELL("address",INDEX(Objectives[ID],MATCH(Requirements9[[#This Row],[T1]],Objectives[ID],0))),"🔗"),IFERROR(HYPERLINK("#"&amp;CELL("address",INDEX(Requirements9[ID],MATCH(Requirements9[[#This Row],[T1]],Requirements9[ID],0))),"🔗"),""))</f>
        <v>🔗</v>
      </c>
      <c r="M10" s="17"/>
      <c r="N10" s="27" t="str" cm="1">
        <f t="array" aca="1" ref="N10" ca="1">IFERROR(HYPERLINK("#"&amp;CELL("address",INDEX(Objectives[ID],MATCH(Requirements9[[#This Row],[T2]],Objectives[ID],0))),"🔗"),IFERROR(HYPERLINK("#"&amp;CELL("address",INDEX(Requirements9[ID],MATCH(Requirements9[[#This Row],[T2]],Requirements9[ID],0))),"🔗"),""))</f>
        <v/>
      </c>
      <c r="O10" s="17"/>
      <c r="P10" s="29" t="str" cm="1">
        <f t="array" aca="1" ref="P10" ca="1">IFERROR(HYPERLINK("#"&amp;CELL("address",INDEX(Objectives[ID],MATCH(Requirements9[[#This Row],[T3]],Objectives[ID],0))),"🔗"),IFERROR(HYPERLINK("#"&amp;CELL("address",INDEX(Requirements9[ID],MATCH(Requirements9[[#This Row],[T3]],Requirements9[ID],0))),"🔗"),""))</f>
        <v/>
      </c>
      <c r="Q10" s="17" t="s">
        <v>160</v>
      </c>
      <c r="R10" s="17"/>
      <c r="S10" s="21" t="s">
        <v>83</v>
      </c>
      <c r="T10" s="132" t="s">
        <v>146</v>
      </c>
      <c r="U10" s="20">
        <f>IFERROR(INDEX(RqRanking[Ratings],MATCH(Requirements9[[#This Row],[Criticality]],RqRanking[[Criticality ]],0)),"")</f>
        <v>5</v>
      </c>
      <c r="V10" s="20" t="s">
        <v>147</v>
      </c>
      <c r="W10" s="20">
        <f>IFERROR(INDEX(RqRanking[Ratings],MATCH(Requirements9[[#This Row],[Complexity]],RqRanking[Complexity],0)),"")</f>
        <v>4</v>
      </c>
      <c r="X10" s="20" t="s">
        <v>139</v>
      </c>
      <c r="Y10" s="20">
        <f>IFERROR(INDEX(RqRanking[Ratings],MATCH(Requirements9[[#This Row],[Cost]],RqRanking[Cost],0)),"")</f>
        <v>2</v>
      </c>
      <c r="Z10" s="20" t="s">
        <v>138</v>
      </c>
      <c r="AA10" s="20">
        <f>IFERROR(INDEX(RqRanking[Ratings],MATCH(Requirements9[[#This Row],[Testability]],RqRanking[Testability],0)),"")</f>
        <v>3</v>
      </c>
      <c r="AB10" s="131">
        <f>IFERROR(Requirements9[[#This Row],[V1]]*RqRankings!$C$1+Requirements9[[#This Row],[V2]]*RqRankings!$D$1+Requirements9[[#This Row],[V3]]*RqRankings!$E$1+Requirements9[[#This Row],[V4]]*RqRankings!$F$1,"")</f>
        <v>4.3999999999999995</v>
      </c>
      <c r="AC10" s="20"/>
      <c r="AD10" s="20"/>
      <c r="AE10" s="20"/>
    </row>
    <row r="11" spans="1:31" ht="48" x14ac:dyDescent="0.2">
      <c r="A11" s="79" t="s">
        <v>193</v>
      </c>
      <c r="B11" s="17">
        <f>COUNTIF(Requirements9[T1],Requirements9[[#This Row],[ID]])+COUNTIF(Requirements9[T2],Requirements9[[#This Row],[ID]])+COUNTIF(Requirements9[T3],Requirements9[[#This Row],[ID]])</f>
        <v>0</v>
      </c>
      <c r="C11" s="26" t="str">
        <f>IFERROR(INDEX(Systems[Subsystem],MATCH(LEFT(Requirements9[[#This Row],[ID]],3),Systems[Numbering],0)),"")</f>
        <v>System</v>
      </c>
      <c r="D11" s="23" t="s">
        <v>34</v>
      </c>
      <c r="E11" s="24" t="s">
        <v>194</v>
      </c>
      <c r="F11" s="30" t="s">
        <v>195</v>
      </c>
      <c r="G11" s="30" t="s">
        <v>196</v>
      </c>
      <c r="H11" s="30" t="s">
        <v>197</v>
      </c>
      <c r="I11" s="30" t="s">
        <v>198</v>
      </c>
      <c r="J11" s="34"/>
      <c r="K11" s="22" t="s">
        <v>70</v>
      </c>
      <c r="L11" s="27" t="str" cm="1">
        <f t="array" aca="1" ref="L11" ca="1">IFERROR(HYPERLINK("#"&amp;CELL("address",INDEX(Objectives[ID],MATCH(Requirements9[[#This Row],[T1]],Objectives[ID],0))),"🔗"),IFERROR(HYPERLINK("#"&amp;CELL("address",INDEX(Requirements9[ID],MATCH(Requirements9[[#This Row],[T1]],Requirements9[ID],0))),"🔗"),""))</f>
        <v>🔗</v>
      </c>
      <c r="M11" s="17" t="s">
        <v>153</v>
      </c>
      <c r="N11" s="27" t="str" cm="1">
        <f t="array" aca="1" ref="N11" ca="1">IFERROR(HYPERLINK("#"&amp;CELL("address",INDEX(Objectives[ID],MATCH(Requirements9[[#This Row],[T2]],Objectives[ID],0))),"🔗"),IFERROR(HYPERLINK("#"&amp;CELL("address",INDEX(Requirements9[ID],MATCH(Requirements9[[#This Row],[T2]],Requirements9[ID],0))),"🔗"),""))</f>
        <v>🔗</v>
      </c>
      <c r="O11" s="17"/>
      <c r="P11" s="29" t="str" cm="1">
        <f t="array" aca="1" ref="P11" ca="1">IFERROR(HYPERLINK("#"&amp;CELL("address",INDEX(Objectives[ID],MATCH(Requirements9[[#This Row],[T3]],Objectives[ID],0))),"🔗"),IFERROR(HYPERLINK("#"&amp;CELL("address",INDEX(Requirements9[ID],MATCH(Requirements9[[#This Row],[T3]],Requirements9[ID],0))),"🔗"),""))</f>
        <v/>
      </c>
      <c r="Q11" s="17" t="s">
        <v>152</v>
      </c>
      <c r="R11" s="17"/>
      <c r="S11" s="21" t="s">
        <v>83</v>
      </c>
      <c r="T11" s="132" t="s">
        <v>146</v>
      </c>
      <c r="U11" s="20">
        <f>IFERROR(INDEX(RqRanking[Ratings],MATCH(Requirements9[[#This Row],[Criticality]],RqRanking[[Criticality ]],0)),"")</f>
        <v>5</v>
      </c>
      <c r="V11" s="20" t="s">
        <v>147</v>
      </c>
      <c r="W11" s="20">
        <f>IFERROR(INDEX(RqRanking[Ratings],MATCH(Requirements9[[#This Row],[Complexity]],RqRanking[Complexity],0)),"")</f>
        <v>4</v>
      </c>
      <c r="X11" s="20" t="s">
        <v>139</v>
      </c>
      <c r="Y11" s="20">
        <f>IFERROR(INDEX(RqRanking[Ratings],MATCH(Requirements9[[#This Row],[Cost]],RqRanking[Cost],0)),"")</f>
        <v>2</v>
      </c>
      <c r="Z11" s="20" t="s">
        <v>140</v>
      </c>
      <c r="AA11" s="20">
        <f>IFERROR(INDEX(RqRanking[Ratings],MATCH(Requirements9[[#This Row],[Testability]],RqRanking[Testability],0)),"")</f>
        <v>2</v>
      </c>
      <c r="AB11" s="131">
        <f>IFERROR(Requirements9[[#This Row],[V1]]*RqRankings!$C$1+Requirements9[[#This Row],[V2]]*RqRankings!$D$1+Requirements9[[#This Row],[V3]]*RqRankings!$E$1+Requirements9[[#This Row],[V4]]*RqRankings!$F$1,"")</f>
        <v>4.3</v>
      </c>
      <c r="AC11" s="20"/>
      <c r="AD11" s="20"/>
      <c r="AE11" s="20"/>
    </row>
    <row r="12" spans="1:31" ht="48" x14ac:dyDescent="0.2">
      <c r="A12" s="79" t="s">
        <v>167</v>
      </c>
      <c r="B12" s="17">
        <f>COUNTIF(Requirements9[T1],Requirements9[[#This Row],[ID]])+COUNTIF(Requirements9[T2],Requirements9[[#This Row],[ID]])+COUNTIF(Requirements9[T3],Requirements9[[#This Row],[ID]])</f>
        <v>0</v>
      </c>
      <c r="C12" s="26" t="str">
        <f>IFERROR(INDEX(Systems[Subsystem],MATCH(LEFT(Requirements9[[#This Row],[ID]],3),Systems[Numbering],0)),"")</f>
        <v>System</v>
      </c>
      <c r="D12" s="23" t="s">
        <v>34</v>
      </c>
      <c r="E12" s="24" t="s">
        <v>168</v>
      </c>
      <c r="F12" s="30" t="s">
        <v>169</v>
      </c>
      <c r="G12" s="30" t="s">
        <v>170</v>
      </c>
      <c r="H12" s="30" t="s">
        <v>171</v>
      </c>
      <c r="I12" s="30"/>
      <c r="J12" s="34"/>
      <c r="K12" s="22" t="s">
        <v>76</v>
      </c>
      <c r="L12" s="27" t="str" cm="1">
        <f t="array" aca="1" ref="L12" ca="1">IFERROR(HYPERLINK("#"&amp;CELL("address",INDEX(Objectives[ID],MATCH(Requirements9[[#This Row],[T1]],Objectives[ID],0))),"🔗"),IFERROR(HYPERLINK("#"&amp;CELL("address",INDEX(Requirements9[ID],MATCH(Requirements9[[#This Row],[T1]],Requirements9[ID],0))),"🔗"),""))</f>
        <v>🔗</v>
      </c>
      <c r="M12" s="17"/>
      <c r="N12" s="27" t="str" cm="1">
        <f t="array" aca="1" ref="N12" ca="1">IFERROR(HYPERLINK("#"&amp;CELL("address",INDEX(Objectives[ID],MATCH(Requirements9[[#This Row],[T2]],Objectives[ID],0))),"🔗"),IFERROR(HYPERLINK("#"&amp;CELL("address",INDEX(Requirements9[ID],MATCH(Requirements9[[#This Row],[T2]],Requirements9[ID],0))),"🔗"),""))</f>
        <v/>
      </c>
      <c r="O12" s="17"/>
      <c r="P12" s="29" t="str" cm="1">
        <f t="array" aca="1" ref="P12" ca="1">IFERROR(HYPERLINK("#"&amp;CELL("address",INDEX(Objectives[ID],MATCH(Requirements9[[#This Row],[T3]],Objectives[ID],0))),"🔗"),IFERROR(HYPERLINK("#"&amp;CELL("address",INDEX(Requirements9[ID],MATCH(Requirements9[[#This Row],[T3]],Requirements9[ID],0))),"🔗"),""))</f>
        <v/>
      </c>
      <c r="Q12" s="17" t="s">
        <v>129</v>
      </c>
      <c r="R12" s="17"/>
      <c r="S12" s="21" t="s">
        <v>86</v>
      </c>
      <c r="T12" s="132" t="s">
        <v>146</v>
      </c>
      <c r="U12" s="20">
        <f>IFERROR(INDEX(RqRanking[Ratings],MATCH(Requirements9[[#This Row],[Criticality]],RqRanking[[Criticality ]],0)),"")</f>
        <v>5</v>
      </c>
      <c r="V12" s="20" t="s">
        <v>138</v>
      </c>
      <c r="W12" s="20">
        <f>IFERROR(INDEX(RqRanking[Ratings],MATCH(Requirements9[[#This Row],[Complexity]],RqRanking[Complexity],0)),"")</f>
        <v>3</v>
      </c>
      <c r="X12" s="20" t="s">
        <v>139</v>
      </c>
      <c r="Y12" s="20">
        <f>IFERROR(INDEX(RqRanking[Ratings],MATCH(Requirements9[[#This Row],[Cost]],RqRanking[Cost],0)),"")</f>
        <v>2</v>
      </c>
      <c r="Z12" s="20" t="s">
        <v>140</v>
      </c>
      <c r="AA12" s="20">
        <f>IFERROR(INDEX(RqRanking[Ratings],MATCH(Requirements9[[#This Row],[Testability]],RqRanking[Testability],0)),"")</f>
        <v>2</v>
      </c>
      <c r="AB12" s="131">
        <f>IFERROR(Requirements9[[#This Row],[V1]]*RqRankings!$C$1+Requirements9[[#This Row],[V2]]*RqRankings!$D$1+Requirements9[[#This Row],[V3]]*RqRankings!$E$1+Requirements9[[#This Row],[V4]]*RqRankings!$F$1,"")</f>
        <v>4.2</v>
      </c>
      <c r="AC12" s="20"/>
      <c r="AD12" s="20"/>
      <c r="AE12" s="20"/>
    </row>
    <row r="13" spans="1:31" ht="48" x14ac:dyDescent="0.2">
      <c r="A13" s="79" t="s">
        <v>226</v>
      </c>
      <c r="B13" s="17">
        <f>COUNTIF(Requirements9[T1],Requirements9[[#This Row],[ID]])+COUNTIF(Requirements9[T2],Requirements9[[#This Row],[ID]])+COUNTIF(Requirements9[T3],Requirements9[[#This Row],[ID]])</f>
        <v>0</v>
      </c>
      <c r="C13" s="26" t="str">
        <f>IFERROR(INDEX(Systems[Subsystem],MATCH(LEFT(Requirements9[[#This Row],[ID]],3),Systems[Numbering],0)),"")</f>
        <v>System</v>
      </c>
      <c r="D13" s="23" t="s">
        <v>34</v>
      </c>
      <c r="E13" s="24" t="s">
        <v>227</v>
      </c>
      <c r="F13" s="30" t="s">
        <v>228</v>
      </c>
      <c r="G13" s="30"/>
      <c r="H13" s="30" t="s">
        <v>229</v>
      </c>
      <c r="I13" s="30" t="s">
        <v>230</v>
      </c>
      <c r="J13" s="34"/>
      <c r="K13" s="22" t="s">
        <v>66</v>
      </c>
      <c r="L13" s="27" t="str" cm="1">
        <f t="array" aca="1" ref="L13" ca="1">IFERROR(HYPERLINK("#"&amp;CELL("address",INDEX(Objectives[ID],MATCH(Requirements9[[#This Row],[T1]],Objectives[ID],0))),"🔗"),IFERROR(HYPERLINK("#"&amp;CELL("address",INDEX(Requirements9[ID],MATCH(Requirements9[[#This Row],[T1]],Requirements9[ID],0))),"🔗"),""))</f>
        <v>🔗</v>
      </c>
      <c r="M13" s="17"/>
      <c r="N13" s="27" t="str" cm="1">
        <f t="array" aca="1" ref="N13" ca="1">IFERROR(HYPERLINK("#"&amp;CELL("address",INDEX(Objectives[ID],MATCH(Requirements9[[#This Row],[T2]],Objectives[ID],0))),"🔗"),IFERROR(HYPERLINK("#"&amp;CELL("address",INDEX(Requirements9[ID],MATCH(Requirements9[[#This Row],[T2]],Requirements9[ID],0))),"🔗"),""))</f>
        <v/>
      </c>
      <c r="O13" s="17"/>
      <c r="P13" s="29" t="str" cm="1">
        <f t="array" aca="1" ref="P13" ca="1">IFERROR(HYPERLINK("#"&amp;CELL("address",INDEX(Objectives[ID],MATCH(Requirements9[[#This Row],[T3]],Objectives[ID],0))),"🔗"),IFERROR(HYPERLINK("#"&amp;CELL("address",INDEX(Requirements9[ID],MATCH(Requirements9[[#This Row],[T3]],Requirements9[ID],0))),"🔗"),""))</f>
        <v/>
      </c>
      <c r="Q13" s="17" t="s">
        <v>129</v>
      </c>
      <c r="R13" s="17"/>
      <c r="S13" s="21" t="s">
        <v>86</v>
      </c>
      <c r="T13" s="132" t="s">
        <v>146</v>
      </c>
      <c r="U13" s="20">
        <f>IFERROR(INDEX(RqRanking[Ratings],MATCH(Requirements9[[#This Row],[Criticality]],RqRanking[[Criticality ]],0)),"")</f>
        <v>5</v>
      </c>
      <c r="V13" s="20" t="s">
        <v>140</v>
      </c>
      <c r="W13" s="20">
        <f>IFERROR(INDEX(RqRanking[Ratings],MATCH(Requirements9[[#This Row],[Complexity]],RqRanking[Complexity],0)),"")</f>
        <v>2</v>
      </c>
      <c r="X13" s="20" t="s">
        <v>139</v>
      </c>
      <c r="Y13" s="20">
        <f>IFERROR(INDEX(RqRanking[Ratings],MATCH(Requirements9[[#This Row],[Cost]],RqRanking[Cost],0)),"")</f>
        <v>2</v>
      </c>
      <c r="Z13" s="20" t="s">
        <v>138</v>
      </c>
      <c r="AA13" s="20">
        <f>IFERROR(INDEX(RqRanking[Ratings],MATCH(Requirements9[[#This Row],[Testability]],RqRanking[Testability],0)),"")</f>
        <v>3</v>
      </c>
      <c r="AB13" s="131">
        <f>IFERROR(Requirements9[[#This Row],[V1]]*RqRankings!$C$1+Requirements9[[#This Row],[V2]]*RqRankings!$D$1+Requirements9[[#This Row],[V3]]*RqRankings!$E$1+Requirements9[[#This Row],[V4]]*RqRankings!$F$1,"")</f>
        <v>4.2</v>
      </c>
      <c r="AC13" s="20"/>
      <c r="AD13" s="20"/>
      <c r="AE13" s="20"/>
    </row>
    <row r="14" spans="1:31" ht="80" x14ac:dyDescent="0.2">
      <c r="A14" s="79" t="s">
        <v>205</v>
      </c>
      <c r="B14" s="17">
        <f>COUNTIF(Requirements9[T1],Requirements9[[#This Row],[ID]])+COUNTIF(Requirements9[T2],Requirements9[[#This Row],[ID]])+COUNTIF(Requirements9[T3],Requirements9[[#This Row],[ID]])</f>
        <v>1</v>
      </c>
      <c r="C14" s="26" t="str">
        <f>IFERROR(INDEX(Systems[Subsystem],MATCH(LEFT(Requirements9[[#This Row],[ID]],3),Systems[Numbering],0)),"")</f>
        <v>System</v>
      </c>
      <c r="D14" s="23" t="s">
        <v>34</v>
      </c>
      <c r="E14" s="24" t="s">
        <v>206</v>
      </c>
      <c r="F14" s="30" t="s">
        <v>207</v>
      </c>
      <c r="G14" s="30" t="s">
        <v>208</v>
      </c>
      <c r="H14" s="30" t="s">
        <v>209</v>
      </c>
      <c r="I14" s="30"/>
      <c r="J14" s="34"/>
      <c r="K14" s="22" t="s">
        <v>66</v>
      </c>
      <c r="L14" s="27" t="str" cm="1">
        <f t="array" aca="1" ref="L14" ca="1">IFERROR(HYPERLINK("#"&amp;CELL("address",INDEX(Objectives[ID],MATCH(Requirements9[[#This Row],[T1]],Objectives[ID],0))),"🔗"),IFERROR(HYPERLINK("#"&amp;CELL("address",INDEX(Requirements9[ID],MATCH(Requirements9[[#This Row],[T1]],Requirements9[ID],0))),"🔗"),""))</f>
        <v>🔗</v>
      </c>
      <c r="M14" s="17" t="s">
        <v>188</v>
      </c>
      <c r="N14" s="27" t="str" cm="1">
        <f t="array" aca="1" ref="N14" ca="1">IFERROR(HYPERLINK("#"&amp;CELL("address",INDEX(Objectives[ID],MATCH(Requirements9[[#This Row],[T2]],Objectives[ID],0))),"🔗"),IFERROR(HYPERLINK("#"&amp;CELL("address",INDEX(Requirements9[ID],MATCH(Requirements9[[#This Row],[T2]],Requirements9[ID],0))),"🔗"),""))</f>
        <v>🔗</v>
      </c>
      <c r="O14" s="17"/>
      <c r="P14" s="29" t="str" cm="1">
        <f t="array" aca="1" ref="P14" ca="1">IFERROR(HYPERLINK("#"&amp;CELL("address",INDEX(Objectives[ID],MATCH(Requirements9[[#This Row],[T3]],Objectives[ID],0))),"🔗"),IFERROR(HYPERLINK("#"&amp;CELL("address",INDEX(Requirements9[ID],MATCH(Requirements9[[#This Row],[T3]],Requirements9[ID],0))),"🔗"),""))</f>
        <v/>
      </c>
      <c r="Q14" s="17" t="s">
        <v>129</v>
      </c>
      <c r="R14" s="17"/>
      <c r="S14" s="21" t="s">
        <v>86</v>
      </c>
      <c r="T14" s="132" t="s">
        <v>146</v>
      </c>
      <c r="U14" s="20">
        <f>IFERROR(INDEX(RqRanking[Ratings],MATCH(Requirements9[[#This Row],[Criticality]],RqRanking[[Criticality ]],0)),"")</f>
        <v>5</v>
      </c>
      <c r="V14" s="20" t="s">
        <v>140</v>
      </c>
      <c r="W14" s="20">
        <f>IFERROR(INDEX(RqRanking[Ratings],MATCH(Requirements9[[#This Row],[Complexity]],RqRanking[Complexity],0)),"")</f>
        <v>2</v>
      </c>
      <c r="X14" s="20" t="s">
        <v>139</v>
      </c>
      <c r="Y14" s="20">
        <f>IFERROR(INDEX(RqRanking[Ratings],MATCH(Requirements9[[#This Row],[Cost]],RqRanking[Cost],0)),"")</f>
        <v>2</v>
      </c>
      <c r="Z14" s="20" t="s">
        <v>140</v>
      </c>
      <c r="AA14" s="20">
        <f>IFERROR(INDEX(RqRanking[Ratings],MATCH(Requirements9[[#This Row],[Testability]],RqRanking[Testability],0)),"")</f>
        <v>2</v>
      </c>
      <c r="AB14" s="131">
        <f>IFERROR(Requirements9[[#This Row],[V1]]*RqRankings!$C$1+Requirements9[[#This Row],[V2]]*RqRankings!$D$1+Requirements9[[#This Row],[V3]]*RqRankings!$E$1+Requirements9[[#This Row],[V4]]*RqRankings!$F$1,"")</f>
        <v>4.1000000000000005</v>
      </c>
      <c r="AC14" s="20"/>
      <c r="AD14" s="20"/>
      <c r="AE14" s="20"/>
    </row>
    <row r="15" spans="1:31" ht="49" customHeight="1" x14ac:dyDescent="0.2">
      <c r="A15" s="79" t="s">
        <v>181</v>
      </c>
      <c r="B15" s="17">
        <f>COUNTIF(Requirements9[T1],Requirements9[[#This Row],[ID]])+COUNTIF(Requirements9[T2],Requirements9[[#This Row],[ID]])+COUNTIF(Requirements9[T3],Requirements9[[#This Row],[ID]])</f>
        <v>1</v>
      </c>
      <c r="C15" s="26" t="str">
        <f>IFERROR(INDEX(Systems[Subsystem],MATCH(LEFT(Requirements9[[#This Row],[ID]],3),Systems[Numbering],0)),"")</f>
        <v>System</v>
      </c>
      <c r="D15" s="23" t="s">
        <v>34</v>
      </c>
      <c r="E15" s="24" t="s">
        <v>182</v>
      </c>
      <c r="F15" s="30" t="s">
        <v>164</v>
      </c>
      <c r="G15" s="30"/>
      <c r="H15" s="30" t="s">
        <v>183</v>
      </c>
      <c r="I15" s="30"/>
      <c r="J15" s="34"/>
      <c r="K15" s="22" t="s">
        <v>68</v>
      </c>
      <c r="L15" s="27" t="str" cm="1">
        <f t="array" aca="1" ref="L15" ca="1">IFERROR(HYPERLINK("#"&amp;CELL("address",INDEX(Objectives[ID],MATCH(Requirements9[[#This Row],[T1]],Objectives[ID],0))),"🔗"),IFERROR(HYPERLINK("#"&amp;CELL("address",INDEX(Requirements9[ID],MATCH(Requirements9[[#This Row],[T1]],Requirements9[ID],0))),"🔗"),""))</f>
        <v>🔗</v>
      </c>
      <c r="M15" s="17"/>
      <c r="N15" s="27" t="str" cm="1">
        <f t="array" aca="1" ref="N15" ca="1">IFERROR(HYPERLINK("#"&amp;CELL("address",INDEX(Objectives[ID],MATCH(Requirements9[[#This Row],[T2]],Objectives[ID],0))),"🔗"),IFERROR(HYPERLINK("#"&amp;CELL("address",INDEX(Requirements9[ID],MATCH(Requirements9[[#This Row],[T2]],Requirements9[ID],0))),"🔗"),""))</f>
        <v/>
      </c>
      <c r="O15" s="17"/>
      <c r="P15" s="29" t="str" cm="1">
        <f t="array" aca="1" ref="P15" ca="1">IFERROR(HYPERLINK("#"&amp;CELL("address",INDEX(Objectives[ID],MATCH(Requirements9[[#This Row],[T3]],Objectives[ID],0))),"🔗"),IFERROR(HYPERLINK("#"&amp;CELL("address",INDEX(Requirements9[ID],MATCH(Requirements9[[#This Row],[T3]],Requirements9[ID],0))),"🔗"),""))</f>
        <v/>
      </c>
      <c r="Q15" s="17" t="s">
        <v>152</v>
      </c>
      <c r="R15" s="17"/>
      <c r="S15" s="21" t="s">
        <v>86</v>
      </c>
      <c r="T15" s="132" t="s">
        <v>146</v>
      </c>
      <c r="U15" s="20">
        <f>IFERROR(INDEX(RqRanking[Ratings],MATCH(Requirements9[[#This Row],[Criticality]],RqRanking[[Criticality ]],0)),"")</f>
        <v>5</v>
      </c>
      <c r="V15" s="20" t="s">
        <v>140</v>
      </c>
      <c r="W15" s="20">
        <f>IFERROR(INDEX(RqRanking[Ratings],MATCH(Requirements9[[#This Row],[Complexity]],RqRanking[Complexity],0)),"")</f>
        <v>2</v>
      </c>
      <c r="X15" s="20" t="s">
        <v>166</v>
      </c>
      <c r="Y15" s="20">
        <f>IFERROR(INDEX(RqRanking[Ratings],MATCH(Requirements9[[#This Row],[Cost]],RqRanking[Cost],0)),"")</f>
        <v>1</v>
      </c>
      <c r="Z15" s="20" t="s">
        <v>140</v>
      </c>
      <c r="AA15" s="20">
        <f>IFERROR(INDEX(RqRanking[Ratings],MATCH(Requirements9[[#This Row],[Testability]],RqRanking[Testability],0)),"")</f>
        <v>2</v>
      </c>
      <c r="AB15" s="131">
        <f>IFERROR(Requirements9[[#This Row],[V1]]*RqRankings!$C$1+Requirements9[[#This Row],[V2]]*RqRankings!$D$1+Requirements9[[#This Row],[V3]]*RqRankings!$E$1+Requirements9[[#This Row],[V4]]*RqRankings!$F$1,"")</f>
        <v>4</v>
      </c>
      <c r="AC15" s="20"/>
      <c r="AD15" s="20"/>
      <c r="AE15" s="20"/>
    </row>
    <row r="16" spans="1:31" ht="32" x14ac:dyDescent="0.2">
      <c r="A16" s="79" t="s">
        <v>188</v>
      </c>
      <c r="B16" s="17">
        <f>COUNTIF(Requirements9[T1],Requirements9[[#This Row],[ID]])+COUNTIF(Requirements9[T2],Requirements9[[#This Row],[ID]])+COUNTIF(Requirements9[T3],Requirements9[[#This Row],[ID]])</f>
        <v>3</v>
      </c>
      <c r="C16" s="26" t="str">
        <f>IFERROR(INDEX(Systems[Subsystem],MATCH(LEFT(Requirements9[[#This Row],[ID]],3),Systems[Numbering],0)),"")</f>
        <v>System</v>
      </c>
      <c r="D16" s="23" t="s">
        <v>34</v>
      </c>
      <c r="E16" s="24" t="s">
        <v>189</v>
      </c>
      <c r="F16" s="30" t="s">
        <v>190</v>
      </c>
      <c r="G16" s="30"/>
      <c r="H16" s="30" t="s">
        <v>191</v>
      </c>
      <c r="I16" s="30" t="s">
        <v>192</v>
      </c>
      <c r="J16" s="34"/>
      <c r="K16" s="22" t="s">
        <v>66</v>
      </c>
      <c r="L16" s="27" t="str" cm="1">
        <f t="array" aca="1" ref="L16" ca="1">IFERROR(HYPERLINK("#"&amp;CELL("address",INDEX(Objectives[ID],MATCH(Requirements9[[#This Row],[T1]],Objectives[ID],0))),"🔗"),IFERROR(HYPERLINK("#"&amp;CELL("address",INDEX(Requirements9[ID],MATCH(Requirements9[[#This Row],[T1]],Requirements9[ID],0))),"🔗"),""))</f>
        <v>🔗</v>
      </c>
      <c r="M16" s="17"/>
      <c r="N16" s="27" t="str" cm="1">
        <f t="array" aca="1" ref="N16" ca="1">IFERROR(HYPERLINK("#"&amp;CELL("address",INDEX(Objectives[ID],MATCH(Requirements9[[#This Row],[T2]],Objectives[ID],0))),"🔗"),IFERROR(HYPERLINK("#"&amp;CELL("address",INDEX(Requirements9[ID],MATCH(Requirements9[[#This Row],[T2]],Requirements9[ID],0))),"🔗"),""))</f>
        <v/>
      </c>
      <c r="O16" s="17"/>
      <c r="P16" s="29" t="str" cm="1">
        <f t="array" aca="1" ref="P16" ca="1">IFERROR(HYPERLINK("#"&amp;CELL("address",INDEX(Objectives[ID],MATCH(Requirements9[[#This Row],[T3]],Objectives[ID],0))),"🔗"),IFERROR(HYPERLINK("#"&amp;CELL("address",INDEX(Requirements9[ID],MATCH(Requirements9[[#This Row],[T3]],Requirements9[ID],0))),"🔗"),""))</f>
        <v/>
      </c>
      <c r="Q16" s="17" t="s">
        <v>152</v>
      </c>
      <c r="R16" s="17"/>
      <c r="S16" s="21" t="s">
        <v>86</v>
      </c>
      <c r="T16" s="132" t="s">
        <v>146</v>
      </c>
      <c r="U16" s="20">
        <f>IFERROR(INDEX(RqRanking[Ratings],MATCH(Requirements9[[#This Row],[Criticality]],RqRanking[[Criticality ]],0)),"")</f>
        <v>5</v>
      </c>
      <c r="V16" s="20" t="s">
        <v>138</v>
      </c>
      <c r="W16" s="20">
        <f>IFERROR(INDEX(RqRanking[Ratings],MATCH(Requirements9[[#This Row],[Complexity]],RqRanking[Complexity],0)),"")</f>
        <v>3</v>
      </c>
      <c r="X16" s="20" t="s">
        <v>166</v>
      </c>
      <c r="Y16" s="20">
        <f>IFERROR(INDEX(RqRanking[Ratings],MATCH(Requirements9[[#This Row],[Cost]],RqRanking[Cost],0)),"")</f>
        <v>1</v>
      </c>
      <c r="Z16" s="20" t="s">
        <v>177</v>
      </c>
      <c r="AA16" s="20">
        <f>IFERROR(INDEX(RqRanking[Ratings],MATCH(Requirements9[[#This Row],[Testability]],RqRanking[Testability],0)),"")</f>
        <v>1</v>
      </c>
      <c r="AB16" s="131">
        <f>IFERROR(Requirements9[[#This Row],[V1]]*RqRankings!$C$1+Requirements9[[#This Row],[V2]]*RqRankings!$D$1+Requirements9[[#This Row],[V3]]*RqRankings!$E$1+Requirements9[[#This Row],[V4]]*RqRankings!$F$1,"")</f>
        <v>4</v>
      </c>
      <c r="AC16" s="20"/>
      <c r="AD16" s="20"/>
      <c r="AE16" s="20"/>
    </row>
    <row r="17" spans="1:31" ht="48" x14ac:dyDescent="0.2">
      <c r="A17" s="79" t="s">
        <v>210</v>
      </c>
      <c r="B17" s="17">
        <f>COUNTIF(Requirements9[T1],Requirements9[[#This Row],[ID]])+COUNTIF(Requirements9[T2],Requirements9[[#This Row],[ID]])+COUNTIF(Requirements9[T3],Requirements9[[#This Row],[ID]])</f>
        <v>0</v>
      </c>
      <c r="C17" s="26" t="str">
        <f>IFERROR(INDEX(Systems[Subsystem],MATCH(LEFT(Requirements9[[#This Row],[ID]],3),Systems[Numbering],0)),"")</f>
        <v>System</v>
      </c>
      <c r="D17" s="23" t="s">
        <v>34</v>
      </c>
      <c r="E17" s="24" t="s">
        <v>211</v>
      </c>
      <c r="F17" s="30" t="s">
        <v>164</v>
      </c>
      <c r="G17" s="30"/>
      <c r="H17" s="30" t="s">
        <v>212</v>
      </c>
      <c r="I17" s="30" t="s">
        <v>213</v>
      </c>
      <c r="J17" s="34"/>
      <c r="K17" s="22" t="s">
        <v>80</v>
      </c>
      <c r="L17" s="27" t="str" cm="1">
        <f t="array" aca="1" ref="L17" ca="1">IFERROR(HYPERLINK("#"&amp;CELL("address",INDEX(Objectives[ID],MATCH(Requirements9[[#This Row],[T1]],Objectives[ID],0))),"🔗"),IFERROR(HYPERLINK("#"&amp;CELL("address",INDEX(Requirements9[ID],MATCH(Requirements9[[#This Row],[T1]],Requirements9[ID],0))),"🔗"),""))</f>
        <v>🔗</v>
      </c>
      <c r="M17" s="17"/>
      <c r="N17" s="27" t="str" cm="1">
        <f t="array" aca="1" ref="N17" ca="1">IFERROR(HYPERLINK("#"&amp;CELL("address",INDEX(Objectives[ID],MATCH(Requirements9[[#This Row],[T2]],Objectives[ID],0))),"🔗"),IFERROR(HYPERLINK("#"&amp;CELL("address",INDEX(Requirements9[ID],MATCH(Requirements9[[#This Row],[T2]],Requirements9[ID],0))),"🔗"),""))</f>
        <v/>
      </c>
      <c r="O17" s="17"/>
      <c r="P17" s="29" t="str" cm="1">
        <f t="array" aca="1" ref="P17" ca="1">IFERROR(HYPERLINK("#"&amp;CELL("address",INDEX(Objectives[ID],MATCH(Requirements9[[#This Row],[T3]],Objectives[ID],0))),"🔗"),IFERROR(HYPERLINK("#"&amp;CELL("address",INDEX(Requirements9[ID],MATCH(Requirements9[[#This Row],[T3]],Requirements9[ID],0))),"🔗"),""))</f>
        <v/>
      </c>
      <c r="Q17" s="17" t="s">
        <v>160</v>
      </c>
      <c r="R17" s="17"/>
      <c r="S17" s="21" t="s">
        <v>86</v>
      </c>
      <c r="T17" s="132" t="s">
        <v>146</v>
      </c>
      <c r="U17" s="20">
        <f>IFERROR(INDEX(RqRanking[Ratings],MATCH(Requirements9[[#This Row],[Criticality]],RqRanking[[Criticality ]],0)),"")</f>
        <v>5</v>
      </c>
      <c r="V17" s="20" t="s">
        <v>138</v>
      </c>
      <c r="W17" s="20">
        <f>IFERROR(INDEX(RqRanking[Ratings],MATCH(Requirements9[[#This Row],[Complexity]],RqRanking[Complexity],0)),"")</f>
        <v>3</v>
      </c>
      <c r="X17" s="20" t="s">
        <v>166</v>
      </c>
      <c r="Y17" s="20">
        <f>IFERROR(INDEX(RqRanking[Ratings],MATCH(Requirements9[[#This Row],[Cost]],RqRanking[Cost],0)),"")</f>
        <v>1</v>
      </c>
      <c r="Z17" s="20" t="s">
        <v>177</v>
      </c>
      <c r="AA17" s="20">
        <f>IFERROR(INDEX(RqRanking[Ratings],MATCH(Requirements9[[#This Row],[Testability]],RqRanking[Testability],0)),"")</f>
        <v>1</v>
      </c>
      <c r="AB17" s="131">
        <f>IFERROR(Requirements9[[#This Row],[V1]]*RqRankings!$C$1+Requirements9[[#This Row],[V2]]*RqRankings!$D$1+Requirements9[[#This Row],[V3]]*RqRankings!$E$1+Requirements9[[#This Row],[V4]]*RqRankings!$F$1,"")</f>
        <v>4</v>
      </c>
      <c r="AC17" s="20"/>
      <c r="AD17" s="20"/>
      <c r="AE17" s="20"/>
    </row>
    <row r="18" spans="1:31" ht="32" x14ac:dyDescent="0.2">
      <c r="A18" s="128" t="s">
        <v>279</v>
      </c>
      <c r="B18" s="118">
        <f>COUNTIF(Requirements9[T1],Requirements9[[#This Row],[ID]])+COUNTIF(Requirements9[T2],Requirements9[[#This Row],[ID]])+COUNTIF(Requirements9[T3],Requirements9[[#This Row],[ID]])</f>
        <v>0</v>
      </c>
      <c r="C18" s="119" t="str">
        <f>IFERROR(INDEX(Systems[Subsystem],MATCH(LEFT(Requirements9[[#This Row],[ID]],3),Systems[Numbering],0)),"")</f>
        <v>Software</v>
      </c>
      <c r="D18" s="120" t="s">
        <v>253</v>
      </c>
      <c r="E18" s="129" t="s">
        <v>280</v>
      </c>
      <c r="F18" s="121"/>
      <c r="G18" s="121"/>
      <c r="H18" s="121"/>
      <c r="I18" s="121"/>
      <c r="J18" s="122"/>
      <c r="K18" s="117" t="s">
        <v>235</v>
      </c>
      <c r="L18" s="123" t="str" cm="1">
        <f t="array" aca="1" ref="L18" ca="1">IFERROR(HYPERLINK("#"&amp;CELL("address",INDEX(Objectives[ID],MATCH(Requirements9[[#This Row],[T1]],Objectives[ID],0))),"🔗"),IFERROR(HYPERLINK("#"&amp;CELL("address",INDEX(Requirements9[ID],MATCH(Requirements9[[#This Row],[T1]],Requirements9[ID],0))),"🔗"),""))</f>
        <v>🔗</v>
      </c>
      <c r="M18" s="118"/>
      <c r="N18" s="123" t="str" cm="1">
        <f t="array" aca="1" ref="N18" ca="1">IFERROR(HYPERLINK("#"&amp;CELL("address",INDEX(Objectives[ID],MATCH(Requirements9[[#This Row],[T2]],Objectives[ID],0))),"🔗"),IFERROR(HYPERLINK("#"&amp;CELL("address",INDEX(Requirements9[ID],MATCH(Requirements9[[#This Row],[T2]],Requirements9[ID],0))),"🔗"),""))</f>
        <v/>
      </c>
      <c r="O18" s="118"/>
      <c r="P18" s="124" t="str" cm="1">
        <f t="array" aca="1" ref="P18" ca="1">IFERROR(HYPERLINK("#"&amp;CELL("address",INDEX(Objectives[ID],MATCH(Requirements9[[#This Row],[T3]],Objectives[ID],0))),"🔗"),IFERROR(HYPERLINK("#"&amp;CELL("address",INDEX(Requirements9[ID],MATCH(Requirements9[[#This Row],[T3]],Requirements9[ID],0))),"🔗"),""))</f>
        <v/>
      </c>
      <c r="Q18" s="118" t="s">
        <v>152</v>
      </c>
      <c r="R18" s="118"/>
      <c r="S18" s="125" t="s">
        <v>187</v>
      </c>
      <c r="T18" s="133" t="s">
        <v>146</v>
      </c>
      <c r="U18" s="126">
        <f>IFERROR(INDEX(RqRanking[Ratings],MATCH(Requirements9[[#This Row],[Criticality]],RqRanking[[Criticality ]],0)),"")</f>
        <v>5</v>
      </c>
      <c r="V18" s="126" t="s">
        <v>138</v>
      </c>
      <c r="W18" s="126">
        <f>IFERROR(INDEX(RqRanking[Ratings],MATCH(Requirements9[[#This Row],[Complexity]],RqRanking[Complexity],0)),"")</f>
        <v>3</v>
      </c>
      <c r="X18" s="126" t="s">
        <v>166</v>
      </c>
      <c r="Y18" s="126">
        <f>IFERROR(INDEX(RqRanking[Ratings],MATCH(Requirements9[[#This Row],[Cost]],RqRanking[Cost],0)),"")</f>
        <v>1</v>
      </c>
      <c r="Z18" s="126" t="s">
        <v>177</v>
      </c>
      <c r="AA18" s="126">
        <f>IFERROR(INDEX(RqRanking[Ratings],MATCH(Requirements9[[#This Row],[Testability]],RqRanking[Testability],0)),"")</f>
        <v>1</v>
      </c>
      <c r="AB18" s="134">
        <f>IFERROR(Requirements9[[#This Row],[V1]]*RqRankings!$C$1+Requirements9[[#This Row],[V2]]*RqRankings!$D$1+Requirements9[[#This Row],[V3]]*RqRankings!$E$1+Requirements9[[#This Row],[V4]]*RqRankings!$F$1,"")</f>
        <v>4</v>
      </c>
      <c r="AC18" s="126"/>
      <c r="AD18" s="126"/>
      <c r="AE18" s="126"/>
    </row>
    <row r="19" spans="1:31" ht="48" x14ac:dyDescent="0.2">
      <c r="A19" s="79" t="s">
        <v>178</v>
      </c>
      <c r="B19" s="17">
        <f>COUNTIF(Requirements9[T1],Requirements9[[#This Row],[ID]])+COUNTIF(Requirements9[T2],Requirements9[[#This Row],[ID]])+COUNTIF(Requirements9[T3],Requirements9[[#This Row],[ID]])</f>
        <v>0</v>
      </c>
      <c r="C19" s="26" t="str">
        <f>IFERROR(INDEX(Systems[Subsystem],MATCH(LEFT(Requirements9[[#This Row],[ID]],3),Systems[Numbering],0)),"")</f>
        <v>System</v>
      </c>
      <c r="D19" s="23" t="s">
        <v>34</v>
      </c>
      <c r="E19" s="24" t="s">
        <v>179</v>
      </c>
      <c r="F19" s="30" t="s">
        <v>164</v>
      </c>
      <c r="G19" s="30"/>
      <c r="H19" s="30" t="s">
        <v>180</v>
      </c>
      <c r="I19" s="30"/>
      <c r="J19" s="34"/>
      <c r="K19" s="22" t="s">
        <v>80</v>
      </c>
      <c r="L19" s="27" t="str" cm="1">
        <f t="array" aca="1" ref="L19" ca="1">IFERROR(HYPERLINK("#"&amp;CELL("address",INDEX(Objectives[ID],MATCH(Requirements9[[#This Row],[T1]],Objectives[ID],0))),"🔗"),IFERROR(HYPERLINK("#"&amp;CELL("address",INDEX(Requirements9[ID],MATCH(Requirements9[[#This Row],[T1]],Requirements9[ID],0))),"🔗"),""))</f>
        <v>🔗</v>
      </c>
      <c r="M19" s="17"/>
      <c r="N19" s="27" t="str" cm="1">
        <f t="array" aca="1" ref="N19" ca="1">IFERROR(HYPERLINK("#"&amp;CELL("address",INDEX(Objectives[ID],MATCH(Requirements9[[#This Row],[T2]],Objectives[ID],0))),"🔗"),IFERROR(HYPERLINK("#"&amp;CELL("address",INDEX(Requirements9[ID],MATCH(Requirements9[[#This Row],[T2]],Requirements9[ID],0))),"🔗"),""))</f>
        <v/>
      </c>
      <c r="O19" s="17"/>
      <c r="P19" s="29" t="str" cm="1">
        <f t="array" aca="1" ref="P19" ca="1">IFERROR(HYPERLINK("#"&amp;CELL("address",INDEX(Objectives[ID],MATCH(Requirements9[[#This Row],[T3]],Objectives[ID],0))),"🔗"),IFERROR(HYPERLINK("#"&amp;CELL("address",INDEX(Requirements9[ID],MATCH(Requirements9[[#This Row],[T3]],Requirements9[ID],0))),"🔗"),""))</f>
        <v/>
      </c>
      <c r="Q19" s="17" t="s">
        <v>145</v>
      </c>
      <c r="R19" s="17"/>
      <c r="S19" s="21" t="s">
        <v>86</v>
      </c>
      <c r="T19" s="132" t="s">
        <v>146</v>
      </c>
      <c r="U19" s="20">
        <f>IFERROR(INDEX(RqRanking[Ratings],MATCH(Requirements9[[#This Row],[Criticality]],RqRanking[[Criticality ]],0)),"")</f>
        <v>5</v>
      </c>
      <c r="V19" s="20" t="s">
        <v>140</v>
      </c>
      <c r="W19" s="20">
        <f>IFERROR(INDEX(RqRanking[Ratings],MATCH(Requirements9[[#This Row],[Complexity]],RqRanking[Complexity],0)),"")</f>
        <v>2</v>
      </c>
      <c r="X19" s="20" t="s">
        <v>166</v>
      </c>
      <c r="Y19" s="20">
        <f>IFERROR(INDEX(RqRanking[Ratings],MATCH(Requirements9[[#This Row],[Cost]],RqRanking[Cost],0)),"")</f>
        <v>1</v>
      </c>
      <c r="Z19" s="20" t="s">
        <v>177</v>
      </c>
      <c r="AA19" s="20">
        <f>IFERROR(INDEX(RqRanking[Ratings],MATCH(Requirements9[[#This Row],[Testability]],RqRanking[Testability],0)),"")</f>
        <v>1</v>
      </c>
      <c r="AB19" s="131">
        <f>IFERROR(Requirements9[[#This Row],[V1]]*RqRankings!$C$1+Requirements9[[#This Row],[V2]]*RqRankings!$D$1+Requirements9[[#This Row],[V3]]*RqRankings!$E$1+Requirements9[[#This Row],[V4]]*RqRankings!$F$1,"")</f>
        <v>3.9000000000000004</v>
      </c>
      <c r="AC19" s="20"/>
      <c r="AD19" s="20"/>
      <c r="AE19" s="20"/>
    </row>
    <row r="20" spans="1:31" ht="32" x14ac:dyDescent="0.2">
      <c r="A20" s="79" t="s">
        <v>257</v>
      </c>
      <c r="B20" s="17">
        <f>COUNTIF(Requirements9[T1],Requirements9[[#This Row],[ID]])+COUNTIF(Requirements9[T2],Requirements9[[#This Row],[ID]])+COUNTIF(Requirements9[T3],Requirements9[[#This Row],[ID]])</f>
        <v>0</v>
      </c>
      <c r="C20" s="26" t="str">
        <f>IFERROR(INDEX(Systems[Subsystem],MATCH(LEFT(Requirements9[[#This Row],[ID]],3),Systems[Numbering],0)),"")</f>
        <v>Hardware</v>
      </c>
      <c r="D20" s="23" t="s">
        <v>253</v>
      </c>
      <c r="E20" s="24" t="s">
        <v>258</v>
      </c>
      <c r="F20" s="30" t="s">
        <v>259</v>
      </c>
      <c r="G20" s="30" t="s">
        <v>260</v>
      </c>
      <c r="H20" s="30" t="s">
        <v>156</v>
      </c>
      <c r="I20" s="30" t="s">
        <v>261</v>
      </c>
      <c r="J20" s="34"/>
      <c r="K20" s="22" t="s">
        <v>153</v>
      </c>
      <c r="L20" s="27" t="str" cm="1">
        <f t="array" aca="1" ref="L20" ca="1">IFERROR(HYPERLINK("#"&amp;CELL("address",INDEX(Objectives[ID],MATCH(Requirements9[[#This Row],[T1]],Objectives[ID],0))),"🔗"),IFERROR(HYPERLINK("#"&amp;CELL("address",INDEX(Requirements9[ID],MATCH(Requirements9[[#This Row],[T1]],Requirements9[ID],0))),"🔗"),""))</f>
        <v>🔗</v>
      </c>
      <c r="M20" s="17" t="s">
        <v>149</v>
      </c>
      <c r="N20" s="27" t="str" cm="1">
        <f t="array" aca="1" ref="N20" ca="1">IFERROR(HYPERLINK("#"&amp;CELL("address",INDEX(Objectives[ID],MATCH(Requirements9[[#This Row],[T2]],Objectives[ID],0))),"🔗"),IFERROR(HYPERLINK("#"&amp;CELL("address",INDEX(Requirements9[ID],MATCH(Requirements9[[#This Row],[T2]],Requirements9[ID],0))),"🔗"),""))</f>
        <v>🔗</v>
      </c>
      <c r="O20" s="17"/>
      <c r="P20" s="29" t="str" cm="1">
        <f t="array" aca="1" ref="P20" ca="1">IFERROR(HYPERLINK("#"&amp;CELL("address",INDEX(Objectives[ID],MATCH(Requirements9[[#This Row],[T3]],Objectives[ID],0))),"🔗"),IFERROR(HYPERLINK("#"&amp;CELL("address",INDEX(Requirements9[ID],MATCH(Requirements9[[#This Row],[T3]],Requirements9[ID],0))),"🔗"),""))</f>
        <v/>
      </c>
      <c r="Q20" s="17" t="s">
        <v>152</v>
      </c>
      <c r="R20" s="17"/>
      <c r="S20" s="21" t="s">
        <v>83</v>
      </c>
      <c r="T20" s="132" t="s">
        <v>146</v>
      </c>
      <c r="U20" s="20">
        <f>IFERROR(INDEX(RqRanking[Ratings],MATCH(Requirements9[[#This Row],[Criticality]],RqRanking[[Criticality ]],0)),"")</f>
        <v>5</v>
      </c>
      <c r="V20" s="20" t="s">
        <v>248</v>
      </c>
      <c r="W20" s="20">
        <f>IFERROR(INDEX(RqRanking[Ratings],MATCH(Requirements9[[#This Row],[Complexity]],RqRanking[Complexity],0)),"")</f>
        <v>1</v>
      </c>
      <c r="X20" s="20" t="s">
        <v>139</v>
      </c>
      <c r="Y20" s="20">
        <f>IFERROR(INDEX(RqRanking[Ratings],MATCH(Requirements9[[#This Row],[Cost]],RqRanking[Cost],0)),"")</f>
        <v>2</v>
      </c>
      <c r="Z20" s="20" t="s">
        <v>177</v>
      </c>
      <c r="AA20" s="20">
        <f>IFERROR(INDEX(RqRanking[Ratings],MATCH(Requirements9[[#This Row],[Testability]],RqRanking[Testability],0)),"")</f>
        <v>1</v>
      </c>
      <c r="AB20" s="131">
        <f>IFERROR(Requirements9[[#This Row],[V1]]*RqRankings!$C$1+Requirements9[[#This Row],[V2]]*RqRankings!$D$1+Requirements9[[#This Row],[V3]]*RqRankings!$E$1+Requirements9[[#This Row],[V4]]*RqRankings!$F$1,"")</f>
        <v>3.9000000000000004</v>
      </c>
      <c r="AC20" s="115"/>
      <c r="AD20" s="115"/>
      <c r="AE20" s="115"/>
    </row>
    <row r="21" spans="1:31" ht="32" x14ac:dyDescent="0.2">
      <c r="A21" s="79" t="s">
        <v>281</v>
      </c>
      <c r="B21" s="17">
        <f>COUNTIF(Requirements9[T1],Requirements9[[#This Row],[ID]])+COUNTIF(Requirements9[T2],Requirements9[[#This Row],[ID]])+COUNTIF(Requirements9[T3],Requirements9[[#This Row],[ID]])</f>
        <v>0</v>
      </c>
      <c r="C21" s="26" t="str">
        <f>IFERROR(INDEX(Systems[Subsystem],MATCH(LEFT(Requirements9[[#This Row],[ID]],3),Systems[Numbering],0)),"")</f>
        <v>Frame &amp; Mounting</v>
      </c>
      <c r="D21" s="23" t="s">
        <v>253</v>
      </c>
      <c r="E21" s="24" t="s">
        <v>282</v>
      </c>
      <c r="F21" s="30" t="s">
        <v>283</v>
      </c>
      <c r="G21" s="30"/>
      <c r="H21" s="30" t="s">
        <v>156</v>
      </c>
      <c r="I21" s="30"/>
      <c r="J21" s="34"/>
      <c r="K21" s="22" t="s">
        <v>141</v>
      </c>
      <c r="L21" s="27" t="str" cm="1">
        <f t="array" aca="1" ref="L21" ca="1">IFERROR(HYPERLINK("#"&amp;CELL("address",INDEX(Objectives[ID],MATCH(Requirements9[[#This Row],[T1]],Objectives[ID],0))),"🔗"),IFERROR(HYPERLINK("#"&amp;CELL("address",INDEX(Requirements9[ID],MATCH(Requirements9[[#This Row],[T1]],Requirements9[ID],0))),"🔗"),""))</f>
        <v>🔗</v>
      </c>
      <c r="M21" s="17"/>
      <c r="N21" s="27" t="str" cm="1">
        <f t="array" aca="1" ref="N21" ca="1">IFERROR(HYPERLINK("#"&amp;CELL("address",INDEX(Objectives[ID],MATCH(Requirements9[[#This Row],[T2]],Objectives[ID],0))),"🔗"),IFERROR(HYPERLINK("#"&amp;CELL("address",INDEX(Requirements9[ID],MATCH(Requirements9[[#This Row],[T2]],Requirements9[ID],0))),"🔗"),""))</f>
        <v/>
      </c>
      <c r="O21" s="17"/>
      <c r="P21" s="29" t="str" cm="1">
        <f t="array" aca="1" ref="P21" ca="1">IFERROR(HYPERLINK("#"&amp;CELL("address",INDEX(Objectives[ID],MATCH(Requirements9[[#This Row],[T3]],Objectives[ID],0))),"🔗"),IFERROR(HYPERLINK("#"&amp;CELL("address",INDEX(Requirements9[ID],MATCH(Requirements9[[#This Row],[T3]],Requirements9[ID],0))),"🔗"),""))</f>
        <v/>
      </c>
      <c r="Q21" s="17" t="s">
        <v>152</v>
      </c>
      <c r="R21" s="17"/>
      <c r="S21" s="21" t="s">
        <v>187</v>
      </c>
      <c r="T21" s="132" t="s">
        <v>146</v>
      </c>
      <c r="U21" s="20">
        <f>IFERROR(INDEX(RqRanking[Ratings],MATCH(Requirements9[[#This Row],[Criticality]],RqRanking[[Criticality ]],0)),"")</f>
        <v>5</v>
      </c>
      <c r="V21" s="20" t="s">
        <v>248</v>
      </c>
      <c r="W21" s="20">
        <f>IFERROR(INDEX(RqRanking[Ratings],MATCH(Requirements9[[#This Row],[Complexity]],RqRanking[Complexity],0)),"")</f>
        <v>1</v>
      </c>
      <c r="X21" s="20" t="s">
        <v>139</v>
      </c>
      <c r="Y21" s="20">
        <f>IFERROR(INDEX(RqRanking[Ratings],MATCH(Requirements9[[#This Row],[Cost]],RqRanking[Cost],0)),"")</f>
        <v>2</v>
      </c>
      <c r="Z21" s="20" t="s">
        <v>177</v>
      </c>
      <c r="AA21" s="20">
        <f>IFERROR(INDEX(RqRanking[Ratings],MATCH(Requirements9[[#This Row],[Testability]],RqRanking[Testability],0)),"")</f>
        <v>1</v>
      </c>
      <c r="AB21" s="131">
        <f>IFERROR(Requirements9[[#This Row],[V1]]*RqRankings!$C$1+Requirements9[[#This Row],[V2]]*RqRankings!$D$1+Requirements9[[#This Row],[V3]]*RqRankings!$E$1+Requirements9[[#This Row],[V4]]*RqRankings!$F$1,"")</f>
        <v>3.9000000000000004</v>
      </c>
      <c r="AC21" s="20"/>
      <c r="AD21" s="20"/>
      <c r="AE21" s="20"/>
    </row>
    <row r="22" spans="1:31" ht="32" x14ac:dyDescent="0.2">
      <c r="A22" s="22" t="s">
        <v>231</v>
      </c>
      <c r="B22" s="17">
        <f>COUNTIF(Requirements9[T1],Requirements9[[#This Row],[ID]])+COUNTIF(Requirements9[T2],Requirements9[[#This Row],[ID]])+COUNTIF(Requirements9[T3],Requirements9[[#This Row],[ID]])</f>
        <v>0</v>
      </c>
      <c r="C22" s="26" t="str">
        <f>IFERROR(INDEX(Systems[Subsystem],MATCH(LEFT(Requirements9[[#This Row],[ID]],3),Systems[Numbering],0)),"")</f>
        <v>System</v>
      </c>
      <c r="D22" s="23" t="s">
        <v>34</v>
      </c>
      <c r="E22" s="24" t="s">
        <v>232</v>
      </c>
      <c r="F22" s="30" t="s">
        <v>233</v>
      </c>
      <c r="G22" s="30"/>
      <c r="H22" s="30" t="s">
        <v>221</v>
      </c>
      <c r="I22" s="30" t="s">
        <v>234</v>
      </c>
      <c r="J22" s="34"/>
      <c r="K22" s="22" t="s">
        <v>70</v>
      </c>
      <c r="L22" s="27" t="str" cm="1">
        <f t="array" aca="1" ref="L22" ca="1">IFERROR(HYPERLINK("#"&amp;CELL("address",INDEX(Objectives[ID],MATCH(Requirements9[[#This Row],[T1]],Objectives[ID],0))),"🔗"),IFERROR(HYPERLINK("#"&amp;CELL("address",INDEX(Requirements9[ID],MATCH(Requirements9[[#This Row],[T1]],Requirements9[ID],0))),"🔗"),""))</f>
        <v>🔗</v>
      </c>
      <c r="M22" s="17"/>
      <c r="N22" s="27" t="str" cm="1">
        <f t="array" aca="1" ref="N22" ca="1">IFERROR(HYPERLINK("#"&amp;CELL("address",INDEX(Objectives[ID],MATCH(Requirements9[[#This Row],[T2]],Objectives[ID],0))),"🔗"),IFERROR(HYPERLINK("#"&amp;CELL("address",INDEX(Requirements9[ID],MATCH(Requirements9[[#This Row],[T2]],Requirements9[ID],0))),"🔗"),""))</f>
        <v/>
      </c>
      <c r="O22" s="17"/>
      <c r="P22" s="29" t="str" cm="1">
        <f t="array" aca="1" ref="P22" ca="1">IFERROR(HYPERLINK("#"&amp;CELL("address",INDEX(Objectives[ID],MATCH(Requirements9[[#This Row],[T3]],Objectives[ID],0))),"🔗"),IFERROR(HYPERLINK("#"&amp;CELL("address",INDEX(Requirements9[ID],MATCH(Requirements9[[#This Row],[T3]],Requirements9[ID],0))),"🔗"),""))</f>
        <v/>
      </c>
      <c r="Q22" s="17" t="s">
        <v>129</v>
      </c>
      <c r="R22" s="17"/>
      <c r="S22" s="21" t="s">
        <v>86</v>
      </c>
      <c r="T22" s="132" t="s">
        <v>137</v>
      </c>
      <c r="U22" s="20">
        <f>IFERROR(INDEX(RqRanking[Ratings],MATCH(Requirements9[[#This Row],[Criticality]],RqRanking[[Criticality ]],0)),"")</f>
        <v>4</v>
      </c>
      <c r="V22" s="20" t="s">
        <v>161</v>
      </c>
      <c r="W22" s="20">
        <f>IFERROR(INDEX(RqRanking[Ratings],MATCH(Requirements9[[#This Row],[Complexity]],RqRanking[Complexity],0)),"")</f>
        <v>5</v>
      </c>
      <c r="X22" s="20" t="s">
        <v>139</v>
      </c>
      <c r="Y22" s="20">
        <f>IFERROR(INDEX(RqRanking[Ratings],MATCH(Requirements9[[#This Row],[Cost]],RqRanking[Cost],0)),"")</f>
        <v>2</v>
      </c>
      <c r="Z22" s="20" t="s">
        <v>138</v>
      </c>
      <c r="AA22" s="20">
        <f>IFERROR(INDEX(RqRanking[Ratings],MATCH(Requirements9[[#This Row],[Testability]],RqRanking[Testability],0)),"")</f>
        <v>3</v>
      </c>
      <c r="AB22" s="131">
        <f>IFERROR(Requirements9[[#This Row],[V1]]*RqRankings!$C$1+Requirements9[[#This Row],[V2]]*RqRankings!$D$1+Requirements9[[#This Row],[V3]]*RqRankings!$E$1+Requirements9[[#This Row],[V4]]*RqRankings!$F$1,"")</f>
        <v>3.8</v>
      </c>
      <c r="AC22" s="20"/>
      <c r="AD22" s="20"/>
      <c r="AE22" s="20"/>
    </row>
    <row r="23" spans="1:31" ht="32" x14ac:dyDescent="0.2">
      <c r="A23" s="79" t="s">
        <v>153</v>
      </c>
      <c r="B23" s="17">
        <f>COUNTIF(Requirements9[T1],Requirements9[[#This Row],[ID]])+COUNTIF(Requirements9[T2],Requirements9[[#This Row],[ID]])+COUNTIF(Requirements9[T3],Requirements9[[#This Row],[ID]])</f>
        <v>5</v>
      </c>
      <c r="C23" s="26" t="str">
        <f>IFERROR(INDEX(Systems[Subsystem],MATCH(LEFT(Requirements9[[#This Row],[ID]],3),Systems[Numbering],0)),"")</f>
        <v>System</v>
      </c>
      <c r="D23" s="23" t="s">
        <v>34</v>
      </c>
      <c r="E23" s="24" t="s">
        <v>458</v>
      </c>
      <c r="F23" s="30" t="s">
        <v>154</v>
      </c>
      <c r="G23" s="30" t="s">
        <v>155</v>
      </c>
      <c r="H23" s="30" t="s">
        <v>156</v>
      </c>
      <c r="I23" s="30" t="s">
        <v>157</v>
      </c>
      <c r="J23" s="34"/>
      <c r="K23" s="22" t="s">
        <v>76</v>
      </c>
      <c r="L23" s="28" t="str" cm="1">
        <f t="array" aca="1" ref="L23" ca="1">IFERROR(HYPERLINK("#"&amp;CELL("address",INDEX(Objectives[ID],MATCH(Requirements9[[#This Row],[T1]],Objectives[ID],0))),"🔗"),IFERROR(HYPERLINK("#"&amp;CELL("address",INDEX(Requirements9[ID],MATCH(Requirements9[[#This Row],[T1]],Requirements9[ID],0))),"🔗"),""))</f>
        <v>🔗</v>
      </c>
      <c r="M23" s="17"/>
      <c r="N23" s="28" t="str" cm="1">
        <f t="array" aca="1" ref="N23" ca="1">IFERROR(HYPERLINK("#"&amp;CELL("address",INDEX(Objectives[ID],MATCH(Requirements9[[#This Row],[T2]],Objectives[ID],0))),"🔗"),IFERROR(HYPERLINK("#"&amp;CELL("address",INDEX(Requirements9[ID],MATCH(Requirements9[[#This Row],[T2]],Requirements9[ID],0))),"🔗"),""))</f>
        <v/>
      </c>
      <c r="O23" s="17"/>
      <c r="P23" s="29" t="str" cm="1">
        <f t="array" aca="1" ref="P23" ca="1">IFERROR(HYPERLINK("#"&amp;CELL("address",INDEX(Objectives[ID],MATCH(Requirements9[[#This Row],[T3]],Objectives[ID],0))),"🔗"),IFERROR(HYPERLINK("#"&amp;CELL("address",INDEX(Requirements9[ID],MATCH(Requirements9[[#This Row],[T3]],Requirements9[ID],0))),"🔗"),""))</f>
        <v/>
      </c>
      <c r="Q23" s="17" t="s">
        <v>129</v>
      </c>
      <c r="R23" s="17"/>
      <c r="S23" s="21" t="s">
        <v>86</v>
      </c>
      <c r="T23" s="132" t="s">
        <v>137</v>
      </c>
      <c r="U23" s="20">
        <f>IFERROR(INDEX(RqRanking[Ratings],MATCH(Requirements9[[#This Row],[Criticality]],RqRanking[[Criticality ]],0)),"")</f>
        <v>4</v>
      </c>
      <c r="V23" s="20" t="s">
        <v>147</v>
      </c>
      <c r="W23" s="20">
        <f>IFERROR(INDEX(RqRanking[Ratings],MATCH(Requirements9[[#This Row],[Complexity]],RqRanking[Complexity],0)),"")</f>
        <v>4</v>
      </c>
      <c r="X23" s="20" t="s">
        <v>139</v>
      </c>
      <c r="Y23" s="20">
        <f>IFERROR(INDEX(RqRanking[Ratings],MATCH(Requirements9[[#This Row],[Cost]],RqRanking[Cost],0)),"")</f>
        <v>2</v>
      </c>
      <c r="Z23" s="20" t="s">
        <v>140</v>
      </c>
      <c r="AA23" s="20">
        <f>IFERROR(INDEX(RqRanking[Ratings],MATCH(Requirements9[[#This Row],[Testability]],RqRanking[Testability],0)),"")</f>
        <v>2</v>
      </c>
      <c r="AB23" s="131">
        <f>IFERROR(Requirements9[[#This Row],[V1]]*RqRankings!$C$1+Requirements9[[#This Row],[V2]]*RqRankings!$D$1+Requirements9[[#This Row],[V3]]*RqRankings!$E$1+Requirements9[[#This Row],[V4]]*RqRankings!$F$1,"")</f>
        <v>3.6</v>
      </c>
      <c r="AC23" s="20"/>
      <c r="AD23" s="20"/>
      <c r="AE23" s="20"/>
    </row>
    <row r="24" spans="1:31" ht="32" x14ac:dyDescent="0.2">
      <c r="A24" s="79" t="s">
        <v>288</v>
      </c>
      <c r="B24" s="17">
        <f>COUNTIF(Requirements9[T1],Requirements9[[#This Row],[ID]])+COUNTIF(Requirements9[T2],Requirements9[[#This Row],[ID]])+COUNTIF(Requirements9[T3],Requirements9[[#This Row],[ID]])</f>
        <v>0</v>
      </c>
      <c r="C24" s="26" t="str">
        <f>IFERROR(INDEX(Systems[Subsystem],MATCH(LEFT(Requirements9[[#This Row],[ID]],3),Systems[Numbering],0)),"")</f>
        <v>Frame &amp; Mounting</v>
      </c>
      <c r="D24" s="23" t="s">
        <v>244</v>
      </c>
      <c r="E24" s="24" t="s">
        <v>289</v>
      </c>
      <c r="F24" s="30" t="s">
        <v>290</v>
      </c>
      <c r="G24" s="30" t="s">
        <v>291</v>
      </c>
      <c r="H24" s="30" t="s">
        <v>156</v>
      </c>
      <c r="I24" s="30" t="s">
        <v>292</v>
      </c>
      <c r="J24" s="34"/>
      <c r="K24" s="22" t="s">
        <v>205</v>
      </c>
      <c r="L24" s="27" t="str" cm="1">
        <f t="array" aca="1" ref="L24" ca="1">IFERROR(HYPERLINK("#"&amp;CELL("address",INDEX(Objectives[ID],MATCH(Requirements9[[#This Row],[T1]],Objectives[ID],0))),"🔗"),IFERROR(HYPERLINK("#"&amp;CELL("address",INDEX(Requirements9[ID],MATCH(Requirements9[[#This Row],[T1]],Requirements9[ID],0))),"🔗"),""))</f>
        <v>🔗</v>
      </c>
      <c r="M24" s="17" t="s">
        <v>188</v>
      </c>
      <c r="N24" s="27" t="str" cm="1">
        <f t="array" aca="1" ref="N24" ca="1">IFERROR(HYPERLINK("#"&amp;CELL("address",INDEX(Objectives[ID],MATCH(Requirements9[[#This Row],[T2]],Objectives[ID],0))),"🔗"),IFERROR(HYPERLINK("#"&amp;CELL("address",INDEX(Requirements9[ID],MATCH(Requirements9[[#This Row],[T2]],Requirements9[ID],0))),"🔗"),""))</f>
        <v>🔗</v>
      </c>
      <c r="O24" s="17"/>
      <c r="P24" s="29" t="str" cm="1">
        <f t="array" aca="1" ref="P24" ca="1">IFERROR(HYPERLINK("#"&amp;CELL("address",INDEX(Objectives[ID],MATCH(Requirements9[[#This Row],[T3]],Objectives[ID],0))),"🔗"),IFERROR(HYPERLINK("#"&amp;CELL("address",INDEX(Requirements9[ID],MATCH(Requirements9[[#This Row],[T3]],Requirements9[ID],0))),"🔗"),""))</f>
        <v/>
      </c>
      <c r="Q24" s="17" t="s">
        <v>160</v>
      </c>
      <c r="R24" s="17"/>
      <c r="S24" s="21" t="s">
        <v>187</v>
      </c>
      <c r="T24" s="132" t="s">
        <v>137</v>
      </c>
      <c r="U24" s="20">
        <f>IFERROR(INDEX(RqRanking[Ratings],MATCH(Requirements9[[#This Row],[Criticality]],RqRanking[[Criticality ]],0)),"")</f>
        <v>4</v>
      </c>
      <c r="V24" s="20" t="s">
        <v>147</v>
      </c>
      <c r="W24" s="20">
        <f>IFERROR(INDEX(RqRanking[Ratings],MATCH(Requirements9[[#This Row],[Complexity]],RqRanking[Complexity],0)),"")</f>
        <v>4</v>
      </c>
      <c r="X24" s="20" t="s">
        <v>293</v>
      </c>
      <c r="Y24" s="20">
        <f>IFERROR(INDEX(RqRanking[Ratings],MATCH(Requirements9[[#This Row],[Cost]],RqRanking[Cost],0)),"")</f>
        <v>3</v>
      </c>
      <c r="Z24" s="20" t="s">
        <v>177</v>
      </c>
      <c r="AA24" s="20">
        <f>IFERROR(INDEX(RqRanking[Ratings],MATCH(Requirements9[[#This Row],[Testability]],RqRanking[Testability],0)),"")</f>
        <v>1</v>
      </c>
      <c r="AB24" s="131">
        <f>IFERROR(Requirements9[[#This Row],[V1]]*RqRankings!$C$1+Requirements9[[#This Row],[V2]]*RqRankings!$D$1+Requirements9[[#This Row],[V3]]*RqRankings!$E$1+Requirements9[[#This Row],[V4]]*RqRankings!$F$1,"")</f>
        <v>3.6</v>
      </c>
      <c r="AC24" s="20"/>
      <c r="AD24" s="20"/>
      <c r="AE24" s="20"/>
    </row>
    <row r="25" spans="1:31" s="127" customFormat="1" ht="35" customHeight="1" x14ac:dyDescent="0.2">
      <c r="A25" s="79" t="s">
        <v>132</v>
      </c>
      <c r="B25" s="17">
        <f>COUNTIF(Requirements9[T1],Requirements9[[#This Row],[ID]])+COUNTIF(Requirements9[T2],Requirements9[[#This Row],[ID]])+COUNTIF(Requirements9[T3],Requirements9[[#This Row],[ID]])</f>
        <v>2</v>
      </c>
      <c r="C25" s="26" t="str">
        <f>IFERROR(INDEX(Systems[Subsystem],MATCH(LEFT(Requirements9[[#This Row],[ID]],3),Systems[Numbering],0)),"")</f>
        <v>System</v>
      </c>
      <c r="D25" s="23" t="s">
        <v>34</v>
      </c>
      <c r="E25" s="24" t="s">
        <v>133</v>
      </c>
      <c r="F25" s="30" t="s">
        <v>134</v>
      </c>
      <c r="G25" s="30"/>
      <c r="H25" s="30" t="s">
        <v>135</v>
      </c>
      <c r="I25" s="30" t="s">
        <v>136</v>
      </c>
      <c r="J25" s="34"/>
      <c r="K25" s="22" t="s">
        <v>66</v>
      </c>
      <c r="L25" s="28" t="str" cm="1">
        <f t="array" aca="1" ref="L25" ca="1">IFERROR(HYPERLINK("#"&amp;CELL("address",INDEX(Objectives[ID],MATCH(Requirements9[[#This Row],[T1]],Objectives[ID],0))),"🔗"),IFERROR(HYPERLINK("#"&amp;CELL("address",INDEX(Requirements9[ID],MATCH(Requirements9[[#This Row],[T1]],Requirements9[ID],0))),"🔗"),""))</f>
        <v>🔗</v>
      </c>
      <c r="M25" s="17"/>
      <c r="N25" s="28" t="str" cm="1">
        <f t="array" aca="1" ref="N25" ca="1">IFERROR(HYPERLINK("#"&amp;CELL("address",INDEX(Objectives[ID],MATCH(Requirements9[[#This Row],[T2]],Objectives[ID],0))),"🔗"),IFERROR(HYPERLINK("#"&amp;CELL("address",INDEX(Requirements9[ID],MATCH(Requirements9[[#This Row],[T2]],Requirements9[ID],0))),"🔗"),""))</f>
        <v/>
      </c>
      <c r="O25" s="17"/>
      <c r="P25" s="29" t="str" cm="1">
        <f t="array" aca="1" ref="P25" ca="1">IFERROR(HYPERLINK("#"&amp;CELL("address",INDEX(Objectives[ID],MATCH(Requirements9[[#This Row],[T3]],Objectives[ID],0))),"🔗"),IFERROR(HYPERLINK("#"&amp;CELL("address",INDEX(Requirements9[ID],MATCH(Requirements9[[#This Row],[T3]],Requirements9[ID],0))),"🔗"),""))</f>
        <v/>
      </c>
      <c r="Q25" s="17" t="s">
        <v>129</v>
      </c>
      <c r="R25" s="17"/>
      <c r="S25" s="21" t="s">
        <v>86</v>
      </c>
      <c r="T25" s="132" t="s">
        <v>137</v>
      </c>
      <c r="U25" s="20">
        <f>IFERROR(INDEX(RqRanking[Ratings],MATCH(Requirements9[[#This Row],[Criticality]],RqRanking[[Criticality ]],0)),"")</f>
        <v>4</v>
      </c>
      <c r="V25" s="20" t="s">
        <v>138</v>
      </c>
      <c r="W25" s="20">
        <f>IFERROR(INDEX(RqRanking[Ratings],MATCH(Requirements9[[#This Row],[Complexity]],RqRanking[Complexity],0)),"")</f>
        <v>3</v>
      </c>
      <c r="X25" s="20" t="s">
        <v>139</v>
      </c>
      <c r="Y25" s="20">
        <f>IFERROR(INDEX(RqRanking[Ratings],MATCH(Requirements9[[#This Row],[Cost]],RqRanking[Cost],0)),"")</f>
        <v>2</v>
      </c>
      <c r="Z25" s="20" t="s">
        <v>140</v>
      </c>
      <c r="AA25" s="20">
        <f>IFERROR(INDEX(RqRanking[Ratings],MATCH(Requirements9[[#This Row],[Testability]],RqRanking[Testability],0)),"")</f>
        <v>2</v>
      </c>
      <c r="AB25" s="131">
        <f>IFERROR(Requirements9[[#This Row],[V1]]*RqRankings!$C$1+Requirements9[[#This Row],[V2]]*RqRankings!$D$1+Requirements9[[#This Row],[V3]]*RqRankings!$E$1+Requirements9[[#This Row],[V4]]*RqRankings!$F$1,"")</f>
        <v>3.5</v>
      </c>
      <c r="AC25" s="20"/>
      <c r="AD25" s="20"/>
      <c r="AE25" s="20"/>
    </row>
    <row r="26" spans="1:31" ht="29" customHeight="1" x14ac:dyDescent="0.2">
      <c r="A26" s="117" t="s">
        <v>235</v>
      </c>
      <c r="B26" s="118">
        <f>COUNTIF(Requirements9[T1],Requirements9[[#This Row],[ID]])+COUNTIF(Requirements9[T2],Requirements9[[#This Row],[ID]])+COUNTIF(Requirements9[T3],Requirements9[[#This Row],[ID]])</f>
        <v>2</v>
      </c>
      <c r="C26" s="119" t="str">
        <f>IFERROR(INDEX(Systems[Subsystem],MATCH(LEFT(Requirements9[[#This Row],[ID]],3),Systems[Numbering],0)),"")</f>
        <v>System</v>
      </c>
      <c r="D26" s="120" t="s">
        <v>34</v>
      </c>
      <c r="E26" s="129" t="s">
        <v>236</v>
      </c>
      <c r="F26" s="121" t="s">
        <v>237</v>
      </c>
      <c r="G26" s="121" t="s">
        <v>238</v>
      </c>
      <c r="H26" s="121" t="s">
        <v>239</v>
      </c>
      <c r="I26" s="121"/>
      <c r="J26" s="122"/>
      <c r="K26" s="117" t="s">
        <v>74</v>
      </c>
      <c r="L26" s="123" t="str" cm="1">
        <f t="array" aca="1" ref="L26" ca="1">IFERROR(HYPERLINK("#"&amp;CELL("address",INDEX(Objectives[ID],MATCH(Requirements9[[#This Row],[T1]],Objectives[ID],0))),"🔗"),IFERROR(HYPERLINK("#"&amp;CELL("address",INDEX(Requirements9[ID],MATCH(Requirements9[[#This Row],[T1]],Requirements9[ID],0))),"🔗"),""))</f>
        <v>🔗</v>
      </c>
      <c r="M26" s="118"/>
      <c r="N26" s="123" t="str" cm="1">
        <f t="array" aca="1" ref="N26" ca="1">IFERROR(HYPERLINK("#"&amp;CELL("address",INDEX(Objectives[ID],MATCH(Requirements9[[#This Row],[T2]],Objectives[ID],0))),"🔗"),IFERROR(HYPERLINK("#"&amp;CELL("address",INDEX(Requirements9[ID],MATCH(Requirements9[[#This Row],[T2]],Requirements9[ID],0))),"🔗"),""))</f>
        <v/>
      </c>
      <c r="O26" s="118"/>
      <c r="P26" s="124" t="str" cm="1">
        <f t="array" aca="1" ref="P26" ca="1">IFERROR(HYPERLINK("#"&amp;CELL("address",INDEX(Objectives[ID],MATCH(Requirements9[[#This Row],[T3]],Objectives[ID],0))),"🔗"),IFERROR(HYPERLINK("#"&amp;CELL("address",INDEX(Requirements9[ID],MATCH(Requirements9[[#This Row],[T3]],Requirements9[ID],0))),"🔗"),""))</f>
        <v/>
      </c>
      <c r="Q26" s="118" t="s">
        <v>160</v>
      </c>
      <c r="R26" s="118"/>
      <c r="S26" s="125" t="s">
        <v>86</v>
      </c>
      <c r="T26" s="133" t="s">
        <v>137</v>
      </c>
      <c r="U26" s="126">
        <f>IFERROR(INDEX(RqRanking[Ratings],MATCH(Requirements9[[#This Row],[Criticality]],RqRanking[[Criticality ]],0)),"")</f>
        <v>4</v>
      </c>
      <c r="V26" s="126" t="s">
        <v>138</v>
      </c>
      <c r="W26" s="126">
        <f>IFERROR(INDEX(RqRanking[Ratings],MATCH(Requirements9[[#This Row],[Complexity]],RqRanking[Complexity],0)),"")</f>
        <v>3</v>
      </c>
      <c r="X26" s="126" t="s">
        <v>139</v>
      </c>
      <c r="Y26" s="126">
        <f>IFERROR(INDEX(RqRanking[Ratings],MATCH(Requirements9[[#This Row],[Cost]],RqRanking[Cost],0)),"")</f>
        <v>2</v>
      </c>
      <c r="Z26" s="126" t="s">
        <v>140</v>
      </c>
      <c r="AA26" s="126">
        <f>IFERROR(INDEX(RqRanking[Ratings],MATCH(Requirements9[[#This Row],[Testability]],RqRanking[Testability],0)),"")</f>
        <v>2</v>
      </c>
      <c r="AB26" s="134">
        <f>IFERROR(Requirements9[[#This Row],[V1]]*RqRankings!$C$1+Requirements9[[#This Row],[V2]]*RqRankings!$D$1+Requirements9[[#This Row],[V3]]*RqRankings!$E$1+Requirements9[[#This Row],[V4]]*RqRankings!$F$1,"")</f>
        <v>3.5</v>
      </c>
      <c r="AC26" s="126"/>
      <c r="AD26" s="126"/>
      <c r="AE26" s="126"/>
    </row>
    <row r="27" spans="1:31" ht="48" x14ac:dyDescent="0.2">
      <c r="A27" s="79" t="s">
        <v>266</v>
      </c>
      <c r="B27" s="17">
        <f>COUNTIF(Requirements9[T1],Requirements9[[#This Row],[ID]])+COUNTIF(Requirements9[T2],Requirements9[[#This Row],[ID]])+COUNTIF(Requirements9[T3],Requirements9[[#This Row],[ID]])</f>
        <v>1</v>
      </c>
      <c r="C27" s="26" t="str">
        <f>IFERROR(INDEX(Systems[Subsystem],MATCH(LEFT(Requirements9[[#This Row],[ID]],3),Systems[Numbering],0)),"")</f>
        <v>Hardware</v>
      </c>
      <c r="D27" s="23" t="s">
        <v>244</v>
      </c>
      <c r="E27" s="24" t="s">
        <v>267</v>
      </c>
      <c r="F27" s="30" t="s">
        <v>268</v>
      </c>
      <c r="G27" s="30"/>
      <c r="H27" s="30" t="s">
        <v>244</v>
      </c>
      <c r="I27" s="30" t="s">
        <v>269</v>
      </c>
      <c r="J27" s="34"/>
      <c r="K27" s="22" t="s">
        <v>132</v>
      </c>
      <c r="L27" s="27" t="str" cm="1">
        <f t="array" aca="1" ref="L27" ca="1">IFERROR(HYPERLINK("#"&amp;CELL("address",INDEX(Objectives[ID],MATCH(Requirements9[[#This Row],[T1]],Objectives[ID],0))),"🔗"),IFERROR(HYPERLINK("#"&amp;CELL("address",INDEX(Requirements9[ID],MATCH(Requirements9[[#This Row],[T1]],Requirements9[ID],0))),"🔗"),""))</f>
        <v>🔗</v>
      </c>
      <c r="M27" s="17" t="s">
        <v>141</v>
      </c>
      <c r="N27" s="27" t="str" cm="1">
        <f t="array" aca="1" ref="N27" ca="1">IFERROR(HYPERLINK("#"&amp;CELL("address",INDEX(Objectives[ID],MATCH(Requirements9[[#This Row],[T2]],Objectives[ID],0))),"🔗"),IFERROR(HYPERLINK("#"&amp;CELL("address",INDEX(Requirements9[ID],MATCH(Requirements9[[#This Row],[T2]],Requirements9[ID],0))),"🔗"),""))</f>
        <v>🔗</v>
      </c>
      <c r="O27" s="17"/>
      <c r="P27" s="29" t="str" cm="1">
        <f t="array" aca="1" ref="P27" ca="1">IFERROR(HYPERLINK("#"&amp;CELL("address",INDEX(Objectives[ID],MATCH(Requirements9[[#This Row],[T3]],Objectives[ID],0))),"🔗"),IFERROR(HYPERLINK("#"&amp;CELL("address",INDEX(Requirements9[ID],MATCH(Requirements9[[#This Row],[T3]],Requirements9[ID],0))),"🔗"),""))</f>
        <v/>
      </c>
      <c r="Q27" s="17" t="s">
        <v>129</v>
      </c>
      <c r="R27" s="17"/>
      <c r="S27" s="21" t="s">
        <v>86</v>
      </c>
      <c r="T27" s="132" t="s">
        <v>137</v>
      </c>
      <c r="U27" s="20">
        <f>IFERROR(INDEX(RqRanking[Ratings],MATCH(Requirements9[[#This Row],[Criticality]],RqRanking[[Criticality ]],0)),"")</f>
        <v>4</v>
      </c>
      <c r="V27" s="20" t="s">
        <v>138</v>
      </c>
      <c r="W27" s="20">
        <f>IFERROR(INDEX(RqRanking[Ratings],MATCH(Requirements9[[#This Row],[Complexity]],RqRanking[Complexity],0)),"")</f>
        <v>3</v>
      </c>
      <c r="X27" s="20" t="s">
        <v>139</v>
      </c>
      <c r="Y27" s="20">
        <f>IFERROR(INDEX(RqRanking[Ratings],MATCH(Requirements9[[#This Row],[Cost]],RqRanking[Cost],0)),"")</f>
        <v>2</v>
      </c>
      <c r="Z27" s="20" t="s">
        <v>140</v>
      </c>
      <c r="AA27" s="20">
        <f>IFERROR(INDEX(RqRanking[Ratings],MATCH(Requirements9[[#This Row],[Testability]],RqRanking[Testability],0)),"")</f>
        <v>2</v>
      </c>
      <c r="AB27" s="131">
        <f>IFERROR(Requirements9[[#This Row],[V1]]*RqRankings!$C$1+Requirements9[[#This Row],[V2]]*RqRankings!$D$1+Requirements9[[#This Row],[V3]]*RqRankings!$E$1+Requirements9[[#This Row],[V4]]*RqRankings!$F$1,"")</f>
        <v>3.5</v>
      </c>
      <c r="AC27" s="20"/>
      <c r="AD27" s="20"/>
      <c r="AE27" s="20"/>
    </row>
    <row r="28" spans="1:31" ht="32" x14ac:dyDescent="0.2">
      <c r="A28" s="79" t="s">
        <v>162</v>
      </c>
      <c r="B28" s="17">
        <f>COUNTIF(Requirements9[T1],Requirements9[[#This Row],[ID]])+COUNTIF(Requirements9[T2],Requirements9[[#This Row],[ID]])+COUNTIF(Requirements9[T3],Requirements9[[#This Row],[ID]])</f>
        <v>1</v>
      </c>
      <c r="C28" s="26" t="str">
        <f>IFERROR(INDEX(Systems[Subsystem],MATCH(LEFT(Requirements9[[#This Row],[ID]],3),Systems[Numbering],0)),"")</f>
        <v>System</v>
      </c>
      <c r="D28" s="23" t="s">
        <v>34</v>
      </c>
      <c r="E28" s="24" t="s">
        <v>163</v>
      </c>
      <c r="F28" s="30" t="s">
        <v>164</v>
      </c>
      <c r="G28" s="30"/>
      <c r="H28" s="30" t="s">
        <v>165</v>
      </c>
      <c r="I28" s="30"/>
      <c r="J28" s="34"/>
      <c r="K28" s="22" t="s">
        <v>78</v>
      </c>
      <c r="L28" s="27" t="str" cm="1">
        <f t="array" aca="1" ref="L28" ca="1">IFERROR(HYPERLINK("#"&amp;CELL("address",INDEX(Objectives[ID],MATCH(Requirements9[[#This Row],[T1]],Objectives[ID],0))),"🔗"),IFERROR(HYPERLINK("#"&amp;CELL("address",INDEX(Requirements9[ID],MATCH(Requirements9[[#This Row],[T1]],Requirements9[ID],0))),"🔗"),""))</f>
        <v>🔗</v>
      </c>
      <c r="M28" s="17"/>
      <c r="N28" s="27" t="str" cm="1">
        <f t="array" aca="1" ref="N28" ca="1">IFERROR(HYPERLINK("#"&amp;CELL("address",INDEX(Objectives[ID],MATCH(Requirements9[[#This Row],[T2]],Objectives[ID],0))),"🔗"),IFERROR(HYPERLINK("#"&amp;CELL("address",INDEX(Requirements9[ID],MATCH(Requirements9[[#This Row],[T2]],Requirements9[ID],0))),"🔗"),""))</f>
        <v/>
      </c>
      <c r="O28" s="17"/>
      <c r="P28" s="29" t="str" cm="1">
        <f t="array" aca="1" ref="P28" ca="1">IFERROR(HYPERLINK("#"&amp;CELL("address",INDEX(Objectives[ID],MATCH(Requirements9[[#This Row],[T3]],Objectives[ID],0))),"🔗"),IFERROR(HYPERLINK("#"&amp;CELL("address",INDEX(Requirements9[ID],MATCH(Requirements9[[#This Row],[T3]],Requirements9[ID],0))),"🔗"),""))</f>
        <v/>
      </c>
      <c r="Q28" s="17" t="s">
        <v>129</v>
      </c>
      <c r="R28" s="17"/>
      <c r="S28" s="21" t="s">
        <v>86</v>
      </c>
      <c r="T28" s="132" t="s">
        <v>137</v>
      </c>
      <c r="U28" s="20">
        <f>IFERROR(INDEX(RqRanking[Ratings],MATCH(Requirements9[[#This Row],[Criticality]],RqRanking[[Criticality ]],0)),"")</f>
        <v>4</v>
      </c>
      <c r="V28" s="20" t="s">
        <v>140</v>
      </c>
      <c r="W28" s="20">
        <f>IFERROR(INDEX(RqRanking[Ratings],MATCH(Requirements9[[#This Row],[Complexity]],RqRanking[Complexity],0)),"")</f>
        <v>2</v>
      </c>
      <c r="X28" s="20" t="s">
        <v>166</v>
      </c>
      <c r="Y28" s="20">
        <f>IFERROR(INDEX(RqRanking[Ratings],MATCH(Requirements9[[#This Row],[Cost]],RqRanking[Cost],0)),"")</f>
        <v>1</v>
      </c>
      <c r="Z28" s="20" t="s">
        <v>138</v>
      </c>
      <c r="AA28" s="20">
        <f>IFERROR(INDEX(RqRanking[Ratings],MATCH(Requirements9[[#This Row],[Testability]],RqRanking[Testability],0)),"")</f>
        <v>3</v>
      </c>
      <c r="AB28" s="131">
        <f>IFERROR(Requirements9[[#This Row],[V1]]*RqRankings!$C$1+Requirements9[[#This Row],[V2]]*RqRankings!$D$1+Requirements9[[#This Row],[V3]]*RqRankings!$E$1+Requirements9[[#This Row],[V4]]*RqRankings!$F$1,"")</f>
        <v>3.4000000000000004</v>
      </c>
      <c r="AC28" s="20"/>
      <c r="AD28" s="20"/>
      <c r="AE28" s="20"/>
    </row>
    <row r="29" spans="1:31" s="116" customFormat="1" ht="48" x14ac:dyDescent="0.2">
      <c r="A29" s="128" t="s">
        <v>294</v>
      </c>
      <c r="B29" s="118">
        <f>COUNTIF(Requirements9[T1],Requirements9[[#This Row],[ID]])+COUNTIF(Requirements9[T2],Requirements9[[#This Row],[ID]])+COUNTIF(Requirements9[T3],Requirements9[[#This Row],[ID]])</f>
        <v>0</v>
      </c>
      <c r="C29" s="119" t="str">
        <f>IFERROR(INDEX(Systems[Subsystem],MATCH(LEFT(Requirements9[[#This Row],[ID]],3),Systems[Numbering],0)),"")</f>
        <v>Frame &amp; Mounting</v>
      </c>
      <c r="D29" s="120" t="s">
        <v>244</v>
      </c>
      <c r="E29" s="129" t="s">
        <v>295</v>
      </c>
      <c r="F29" s="121"/>
      <c r="G29" s="121"/>
      <c r="H29" s="121"/>
      <c r="I29" s="121"/>
      <c r="J29" s="122"/>
      <c r="K29" s="117" t="s">
        <v>235</v>
      </c>
      <c r="L29" s="123" t="str" cm="1">
        <f t="array" aca="1" ref="L29" ca="1">IFERROR(HYPERLINK("#"&amp;CELL("address",INDEX(Objectives[ID],MATCH(Requirements9[[#This Row],[T1]],Objectives[ID],0))),"🔗"),IFERROR(HYPERLINK("#"&amp;CELL("address",INDEX(Requirements9[ID],MATCH(Requirements9[[#This Row],[T1]],Requirements9[ID],0))),"🔗"),""))</f>
        <v>🔗</v>
      </c>
      <c r="M29" s="118"/>
      <c r="N29" s="123" t="str" cm="1">
        <f t="array" aca="1" ref="N29" ca="1">IFERROR(HYPERLINK("#"&amp;CELL("address",INDEX(Objectives[ID],MATCH(Requirements9[[#This Row],[T2]],Objectives[ID],0))),"🔗"),IFERROR(HYPERLINK("#"&amp;CELL("address",INDEX(Requirements9[ID],MATCH(Requirements9[[#This Row],[T2]],Requirements9[ID],0))),"🔗"),""))</f>
        <v/>
      </c>
      <c r="O29" s="118"/>
      <c r="P29" s="124" t="str" cm="1">
        <f t="array" aca="1" ref="P29" ca="1">IFERROR(HYPERLINK("#"&amp;CELL("address",INDEX(Objectives[ID],MATCH(Requirements9[[#This Row],[T3]],Objectives[ID],0))),"🔗"),IFERROR(HYPERLINK("#"&amp;CELL("address",INDEX(Requirements9[ID],MATCH(Requirements9[[#This Row],[T3]],Requirements9[ID],0))),"🔗"),""))</f>
        <v/>
      </c>
      <c r="Q29" s="118" t="s">
        <v>160</v>
      </c>
      <c r="R29" s="118"/>
      <c r="S29" s="125" t="s">
        <v>86</v>
      </c>
      <c r="T29" s="133" t="s">
        <v>137</v>
      </c>
      <c r="U29" s="179">
        <f>IFERROR(INDEX(RqRanking[Ratings],MATCH(Requirements9[[#This Row],[Criticality]],RqRanking[[Criticality ]],0)),"")</f>
        <v>4</v>
      </c>
      <c r="V29" s="179" t="s">
        <v>140</v>
      </c>
      <c r="W29" s="179">
        <f>IFERROR(INDEX(RqRanking[Ratings],MATCH(Requirements9[[#This Row],[Complexity]],RqRanking[Complexity],0)),"")</f>
        <v>2</v>
      </c>
      <c r="X29" s="179" t="s">
        <v>139</v>
      </c>
      <c r="Y29" s="179">
        <f>IFERROR(INDEX(RqRanking[Ratings],MATCH(Requirements9[[#This Row],[Cost]],RqRanking[Cost],0)),"")</f>
        <v>2</v>
      </c>
      <c r="Z29" s="179" t="s">
        <v>140</v>
      </c>
      <c r="AA29" s="179">
        <f>IFERROR(INDEX(RqRanking[Ratings],MATCH(Requirements9[[#This Row],[Testability]],RqRanking[Testability],0)),"")</f>
        <v>2</v>
      </c>
      <c r="AB29" s="134">
        <f>IFERROR(Requirements9[[#This Row],[V1]]*RqRankings!$C$1+Requirements9[[#This Row],[V2]]*RqRankings!$D$1+Requirements9[[#This Row],[V3]]*RqRankings!$E$1+Requirements9[[#This Row],[V4]]*RqRankings!$F$1,"")</f>
        <v>3.4000000000000004</v>
      </c>
      <c r="AC29" s="126"/>
      <c r="AD29" s="126"/>
      <c r="AE29" s="126"/>
    </row>
    <row r="30" spans="1:31" s="150" customFormat="1" ht="48" x14ac:dyDescent="0.2">
      <c r="A30" s="22" t="s">
        <v>272</v>
      </c>
      <c r="B30" s="17">
        <f>COUNTIF(Requirements9[T1],Requirements9[[#This Row],[ID]])+COUNTIF(Requirements9[T2],Requirements9[[#This Row],[ID]])+COUNTIF(Requirements9[T3],Requirements9[[#This Row],[ID]])</f>
        <v>0</v>
      </c>
      <c r="C30" s="26" t="str">
        <f>IFERROR(INDEX(Systems[Subsystem],MATCH(LEFT(Requirements9[[#This Row],[ID]],3),Systems[Numbering],0)),"")</f>
        <v>Software</v>
      </c>
      <c r="D30" s="23" t="s">
        <v>253</v>
      </c>
      <c r="E30" s="24" t="s">
        <v>273</v>
      </c>
      <c r="F30" s="30" t="s">
        <v>274</v>
      </c>
      <c r="G30" s="30"/>
      <c r="H30" s="30" t="s">
        <v>156</v>
      </c>
      <c r="I30" s="30"/>
      <c r="J30" s="34"/>
      <c r="K30" s="22" t="s">
        <v>141</v>
      </c>
      <c r="L30" s="135" t="str" cm="1">
        <f t="array" aca="1" ref="L30" ca="1">IFERROR(HYPERLINK("#"&amp;CELL("address",INDEX(Objectives[ID],MATCH(Requirements9[[#This Row],[T1]],Objectives[ID],0))),"🔗"),IFERROR(HYPERLINK("#"&amp;CELL("address",INDEX(Requirements9[ID],MATCH(Requirements9[[#This Row],[T1]],Requirements9[ID],0))),"🔗"),""))</f>
        <v>🔗</v>
      </c>
      <c r="M30" s="17" t="s">
        <v>72</v>
      </c>
      <c r="N30" s="135" t="str" cm="1">
        <f t="array" aca="1" ref="N30" ca="1">IFERROR(HYPERLINK("#"&amp;CELL("address",INDEX(Objectives[ID],MATCH(Requirements9[[#This Row],[T2]],Objectives[ID],0))),"🔗"),IFERROR(HYPERLINK("#"&amp;CELL("address",INDEX(Requirements9[ID],MATCH(Requirements9[[#This Row],[T2]],Requirements9[ID],0))),"🔗"),""))</f>
        <v>🔗</v>
      </c>
      <c r="O30" s="17"/>
      <c r="P30" s="136" t="str" cm="1">
        <f t="array" aca="1" ref="P30" ca="1">IFERROR(HYPERLINK("#"&amp;CELL("address",INDEX(Objectives[ID],MATCH(Requirements9[[#This Row],[T3]],Objectives[ID],0))),"🔗"),IFERROR(HYPERLINK("#"&amp;CELL("address",INDEX(Requirements9[ID],MATCH(Requirements9[[#This Row],[T3]],Requirements9[ID],0))),"🔗"),""))</f>
        <v/>
      </c>
      <c r="Q30" s="17" t="s">
        <v>160</v>
      </c>
      <c r="R30" s="17"/>
      <c r="S30" s="21" t="s">
        <v>83</v>
      </c>
      <c r="T30" s="132" t="s">
        <v>137</v>
      </c>
      <c r="U30" s="20">
        <f>IFERROR(INDEX(RqRanking[Ratings],MATCH(Requirements9[[#This Row],[Criticality]],RqRanking[[Criticality ]],0)),"")</f>
        <v>4</v>
      </c>
      <c r="V30" s="20" t="s">
        <v>248</v>
      </c>
      <c r="W30" s="20">
        <f>IFERROR(INDEX(RqRanking[Ratings],MATCH(Requirements9[[#This Row],[Complexity]],RqRanking[Complexity],0)),"")</f>
        <v>1</v>
      </c>
      <c r="X30" s="20" t="s">
        <v>166</v>
      </c>
      <c r="Y30" s="20">
        <f>IFERROR(INDEX(RqRanking[Ratings],MATCH(Requirements9[[#This Row],[Cost]],RqRanking[Cost],0)),"")</f>
        <v>1</v>
      </c>
      <c r="Z30" s="20" t="s">
        <v>138</v>
      </c>
      <c r="AA30" s="20">
        <f>IFERROR(INDEX(RqRanking[Ratings],MATCH(Requirements9[[#This Row],[Testability]],RqRanking[Testability],0)),"")</f>
        <v>3</v>
      </c>
      <c r="AB30" s="131">
        <f>IFERROR(Requirements9[[#This Row],[V1]]*RqRankings!$C$1+Requirements9[[#This Row],[V2]]*RqRankings!$D$1+Requirements9[[#This Row],[V3]]*RqRankings!$E$1+Requirements9[[#This Row],[V4]]*RqRankings!$F$1,"")</f>
        <v>3.3</v>
      </c>
      <c r="AC30" s="20"/>
      <c r="AD30" s="20"/>
      <c r="AE30" s="20"/>
    </row>
    <row r="31" spans="1:31" ht="48" x14ac:dyDescent="0.2">
      <c r="A31" s="137" t="s">
        <v>243</v>
      </c>
      <c r="B31" s="138">
        <f>COUNTIF(Requirements9[T1],Requirements9[[#This Row],[ID]])+COUNTIF(Requirements9[T2],Requirements9[[#This Row],[ID]])+COUNTIF(Requirements9[T3],Requirements9[[#This Row],[ID]])</f>
        <v>0</v>
      </c>
      <c r="C31" s="139" t="str">
        <f>IFERROR(INDEX(Systems[Subsystem],MATCH(LEFT(Requirements9[[#This Row],[ID]],3),Systems[Numbering],0)),"")</f>
        <v>Hardware</v>
      </c>
      <c r="D31" s="140" t="s">
        <v>244</v>
      </c>
      <c r="E31" s="141" t="s">
        <v>245</v>
      </c>
      <c r="F31" s="142" t="s">
        <v>246</v>
      </c>
      <c r="G31" s="142"/>
      <c r="H31" s="142" t="s">
        <v>244</v>
      </c>
      <c r="I31" s="142"/>
      <c r="J31" s="143"/>
      <c r="K31" s="137" t="s">
        <v>153</v>
      </c>
      <c r="L31" s="144" t="str" cm="1">
        <f t="array" aca="1" ref="L31" ca="1">IFERROR(HYPERLINK("#"&amp;CELL("address",INDEX(Objectives[ID],MATCH(Requirements9[[#This Row],[T1]],Objectives[ID],0))),"🔗"),IFERROR(HYPERLINK("#"&amp;CELL("address",INDEX(Requirements9[ID],MATCH(Requirements9[[#This Row],[T1]],Requirements9[ID],0))),"🔗"),""))</f>
        <v>🔗</v>
      </c>
      <c r="M31" s="138"/>
      <c r="N31" s="144" t="str" cm="1">
        <f t="array" aca="1" ref="N31" ca="1">IFERROR(HYPERLINK("#"&amp;CELL("address",INDEX(Objectives[ID],MATCH(Requirements9[[#This Row],[T2]],Objectives[ID],0))),"🔗"),IFERROR(HYPERLINK("#"&amp;CELL("address",INDEX(Requirements9[ID],MATCH(Requirements9[[#This Row],[T2]],Requirements9[ID],0))),"🔗"),""))</f>
        <v/>
      </c>
      <c r="O31" s="138"/>
      <c r="P31" s="145" t="str" cm="1">
        <f t="array" aca="1" ref="P31" ca="1">IFERROR(HYPERLINK("#"&amp;CELL("address",INDEX(Objectives[ID],MATCH(Requirements9[[#This Row],[T3]],Objectives[ID],0))),"🔗"),IFERROR(HYPERLINK("#"&amp;CELL("address",INDEX(Requirements9[ID],MATCH(Requirements9[[#This Row],[T3]],Requirements9[ID],0))),"🔗"),""))</f>
        <v/>
      </c>
      <c r="Q31" s="138" t="s">
        <v>247</v>
      </c>
      <c r="R31" s="138"/>
      <c r="S31" s="146" t="s">
        <v>86</v>
      </c>
      <c r="T31" s="147" t="s">
        <v>137</v>
      </c>
      <c r="U31" s="148">
        <f>IFERROR(INDEX(RqRanking[Ratings],MATCH(Requirements9[[#This Row],[Criticality]],RqRanking[[Criticality ]],0)),"")</f>
        <v>4</v>
      </c>
      <c r="V31" s="148" t="s">
        <v>248</v>
      </c>
      <c r="W31" s="148">
        <f>IFERROR(INDEX(RqRanking[Ratings],MATCH(Requirements9[[#This Row],[Complexity]],RqRanking[Complexity],0)),"")</f>
        <v>1</v>
      </c>
      <c r="X31" s="148" t="s">
        <v>139</v>
      </c>
      <c r="Y31" s="148">
        <f>IFERROR(INDEX(RqRanking[Ratings],MATCH(Requirements9[[#This Row],[Cost]],RqRanking[Cost],0)),"")</f>
        <v>2</v>
      </c>
      <c r="Z31" s="148" t="s">
        <v>177</v>
      </c>
      <c r="AA31" s="148">
        <f>IFERROR(INDEX(RqRanking[Ratings],MATCH(Requirements9[[#This Row],[Testability]],RqRanking[Testability],0)),"")</f>
        <v>1</v>
      </c>
      <c r="AB31" s="149">
        <f>IFERROR(Requirements9[[#This Row],[V1]]*RqRankings!$C$1+Requirements9[[#This Row],[V2]]*RqRankings!$D$1+Requirements9[[#This Row],[V3]]*RqRankings!$E$1+Requirements9[[#This Row],[V4]]*RqRankings!$F$1,"")</f>
        <v>3.2</v>
      </c>
      <c r="AC31" s="55"/>
      <c r="AD31" s="55"/>
      <c r="AE31" s="55"/>
    </row>
    <row r="32" spans="1:31" ht="32" x14ac:dyDescent="0.2">
      <c r="A32" s="128" t="s">
        <v>158</v>
      </c>
      <c r="B32" s="118">
        <f>COUNTIF(Requirements9[T1],Requirements9[[#This Row],[ID]])+COUNTIF(Requirements9[T2],Requirements9[[#This Row],[ID]])+COUNTIF(Requirements9[T3],Requirements9[[#This Row],[ID]])</f>
        <v>1</v>
      </c>
      <c r="C32" s="119" t="str">
        <f>IFERROR(INDEX(Systems[Subsystem],MATCH(LEFT(Requirements9[[#This Row],[ID]],3),Systems[Numbering],0)),"")</f>
        <v>System</v>
      </c>
      <c r="D32" s="120" t="s">
        <v>34</v>
      </c>
      <c r="E32" s="129" t="s">
        <v>159</v>
      </c>
      <c r="F32" s="121"/>
      <c r="G32" s="121"/>
      <c r="H32" s="121"/>
      <c r="I32" s="121"/>
      <c r="J32" s="122"/>
      <c r="K32" s="117" t="s">
        <v>66</v>
      </c>
      <c r="L32" s="151" t="str" cm="1">
        <f t="array" aca="1" ref="L32" ca="1">IFERROR(HYPERLINK("#"&amp;CELL("address",INDEX(Objectives[ID],MATCH(Requirements9[[#This Row],[T1]],Objectives[ID],0))),"🔗"),IFERROR(HYPERLINK("#"&amp;CELL("address",INDEX(Requirements9[ID],MATCH(Requirements9[[#This Row],[T1]],Requirements9[ID],0))),"🔗"),""))</f>
        <v>🔗</v>
      </c>
      <c r="M32" s="118" t="s">
        <v>70</v>
      </c>
      <c r="N32" s="151" t="str" cm="1">
        <f t="array" aca="1" ref="N32" ca="1">IFERROR(HYPERLINK("#"&amp;CELL("address",INDEX(Objectives[ID],MATCH(Requirements9[[#This Row],[T2]],Objectives[ID],0))),"🔗"),IFERROR(HYPERLINK("#"&amp;CELL("address",INDEX(Requirements9[ID],MATCH(Requirements9[[#This Row],[T2]],Requirements9[ID],0))),"🔗"),""))</f>
        <v>🔗</v>
      </c>
      <c r="O32" s="118"/>
      <c r="P32" s="124" t="str" cm="1">
        <f t="array" aca="1" ref="P32" ca="1">IFERROR(HYPERLINK("#"&amp;CELL("address",INDEX(Objectives[ID],MATCH(Requirements9[[#This Row],[T3]],Objectives[ID],0))),"🔗"),IFERROR(HYPERLINK("#"&amp;CELL("address",INDEX(Requirements9[ID],MATCH(Requirements9[[#This Row],[T3]],Requirements9[ID],0))),"🔗"),""))</f>
        <v/>
      </c>
      <c r="Q32" s="118" t="s">
        <v>160</v>
      </c>
      <c r="R32" s="118"/>
      <c r="S32" s="125" t="s">
        <v>86</v>
      </c>
      <c r="T32" s="133" t="s">
        <v>138</v>
      </c>
      <c r="U32" s="126">
        <f>IFERROR(INDEX(RqRanking[Ratings],MATCH(Requirements9[[#This Row],[Criticality]],RqRanking[[Criticality ]],0)),"")</f>
        <v>3</v>
      </c>
      <c r="V32" s="126" t="s">
        <v>161</v>
      </c>
      <c r="W32" s="126">
        <f>IFERROR(INDEX(RqRanking[Ratings],MATCH(Requirements9[[#This Row],[Complexity]],RqRanking[Complexity],0)),"")</f>
        <v>5</v>
      </c>
      <c r="X32" s="126" t="s">
        <v>139</v>
      </c>
      <c r="Y32" s="126">
        <f>IFERROR(INDEX(RqRanking[Ratings],MATCH(Requirements9[[#This Row],[Cost]],RqRanking[Cost],0)),"")</f>
        <v>2</v>
      </c>
      <c r="Z32" s="126" t="s">
        <v>138</v>
      </c>
      <c r="AA32" s="126">
        <f>IFERROR(INDEX(RqRanking[Ratings],MATCH(Requirements9[[#This Row],[Testability]],RqRanking[Testability],0)),"")</f>
        <v>3</v>
      </c>
      <c r="AB32" s="134">
        <f>IFERROR(Requirements9[[#This Row],[V1]]*RqRankings!$C$1+Requirements9[[#This Row],[V2]]*RqRankings!$D$1+Requirements9[[#This Row],[V3]]*RqRankings!$E$1+Requirements9[[#This Row],[V4]]*RqRankings!$F$1,"")</f>
        <v>3.0999999999999996</v>
      </c>
      <c r="AC32" s="126"/>
      <c r="AD32" s="126"/>
      <c r="AE32" s="126"/>
    </row>
    <row r="33" spans="1:31" ht="16" x14ac:dyDescent="0.2">
      <c r="A33" s="22" t="s">
        <v>222</v>
      </c>
      <c r="B33" s="17">
        <f>COUNTIF(Requirements9[T1],Requirements9[[#This Row],[ID]])+COUNTIF(Requirements9[T2],Requirements9[[#This Row],[ID]])+COUNTIF(Requirements9[T3],Requirements9[[#This Row],[ID]])</f>
        <v>0</v>
      </c>
      <c r="C33" s="26" t="str">
        <f>IFERROR(INDEX(Systems[Subsystem],MATCH(LEFT(Requirements9[[#This Row],[ID]],3),Systems[Numbering],0)),"")</f>
        <v>System</v>
      </c>
      <c r="D33" s="23" t="s">
        <v>34</v>
      </c>
      <c r="E33" s="24" t="s">
        <v>223</v>
      </c>
      <c r="F33" s="30" t="s">
        <v>224</v>
      </c>
      <c r="G33" s="30"/>
      <c r="H33" s="30" t="s">
        <v>225</v>
      </c>
      <c r="I33" s="30"/>
      <c r="J33" s="34"/>
      <c r="K33" s="22" t="s">
        <v>76</v>
      </c>
      <c r="L33" s="27" t="str" cm="1">
        <f t="array" aca="1" ref="L33" ca="1">IFERROR(HYPERLINK("#"&amp;CELL("address",INDEX(Objectives[ID],MATCH(Requirements9[[#This Row],[T1]],Objectives[ID],0))),"🔗"),IFERROR(HYPERLINK("#"&amp;CELL("address",INDEX(Requirements9[ID],MATCH(Requirements9[[#This Row],[T1]],Requirements9[ID],0))),"🔗"),""))</f>
        <v>🔗</v>
      </c>
      <c r="M33" s="17"/>
      <c r="N33" s="27" t="str" cm="1">
        <f t="array" aca="1" ref="N33" ca="1">IFERROR(HYPERLINK("#"&amp;CELL("address",INDEX(Objectives[ID],MATCH(Requirements9[[#This Row],[T2]],Objectives[ID],0))),"🔗"),IFERROR(HYPERLINK("#"&amp;CELL("address",INDEX(Requirements9[ID],MATCH(Requirements9[[#This Row],[T2]],Requirements9[ID],0))),"🔗"),""))</f>
        <v/>
      </c>
      <c r="O33" s="17"/>
      <c r="P33" s="29" t="str" cm="1">
        <f t="array" aca="1" ref="P33" ca="1">IFERROR(HYPERLINK("#"&amp;CELL("address",INDEX(Objectives[ID],MATCH(Requirements9[[#This Row],[T3]],Objectives[ID],0))),"🔗"),IFERROR(HYPERLINK("#"&amp;CELL("address",INDEX(Requirements9[ID],MATCH(Requirements9[[#This Row],[T3]],Requirements9[ID],0))),"🔗"),""))</f>
        <v/>
      </c>
      <c r="Q33" s="17" t="s">
        <v>129</v>
      </c>
      <c r="R33" s="17"/>
      <c r="S33" s="21" t="s">
        <v>86</v>
      </c>
      <c r="T33" s="132" t="s">
        <v>138</v>
      </c>
      <c r="U33" s="20">
        <f>IFERROR(INDEX(RqRanking[Ratings],MATCH(Requirements9[[#This Row],[Criticality]],RqRanking[[Criticality ]],0)),"")</f>
        <v>3</v>
      </c>
      <c r="V33" s="20" t="s">
        <v>138</v>
      </c>
      <c r="W33" s="20">
        <f>IFERROR(INDEX(RqRanking[Ratings],MATCH(Requirements9[[#This Row],[Complexity]],RqRanking[Complexity],0)),"")</f>
        <v>3</v>
      </c>
      <c r="X33" s="20" t="s">
        <v>139</v>
      </c>
      <c r="Y33" s="20">
        <f>IFERROR(INDEX(RqRanking[Ratings],MATCH(Requirements9[[#This Row],[Cost]],RqRanking[Cost],0)),"")</f>
        <v>2</v>
      </c>
      <c r="Z33" s="20" t="s">
        <v>147</v>
      </c>
      <c r="AA33" s="20">
        <f>IFERROR(INDEX(RqRanking[Ratings],MATCH(Requirements9[[#This Row],[Testability]],RqRanking[Testability],0)),"")</f>
        <v>4</v>
      </c>
      <c r="AB33" s="131">
        <f>IFERROR(Requirements9[[#This Row],[V1]]*RqRankings!$C$1+Requirements9[[#This Row],[V2]]*RqRankings!$D$1+Requirements9[[#This Row],[V3]]*RqRankings!$E$1+Requirements9[[#This Row],[V4]]*RqRankings!$F$1,"")</f>
        <v>2.9999999999999996</v>
      </c>
      <c r="AC33" s="20"/>
      <c r="AD33" s="20"/>
      <c r="AE33" s="20"/>
    </row>
    <row r="34" spans="1:31" s="127" customFormat="1" ht="32" x14ac:dyDescent="0.2">
      <c r="A34" s="22" t="s">
        <v>218</v>
      </c>
      <c r="B34" s="17">
        <f>COUNTIF(Requirements9[T1],Requirements9[[#This Row],[ID]])+COUNTIF(Requirements9[T2],Requirements9[[#This Row],[ID]])+COUNTIF(Requirements9[T3],Requirements9[[#This Row],[ID]])</f>
        <v>1</v>
      </c>
      <c r="C34" s="26" t="str">
        <f>IFERROR(INDEX(Systems[Subsystem],MATCH(LEFT(Requirements9[[#This Row],[ID]],3),Systems[Numbering],0)),"")</f>
        <v>System</v>
      </c>
      <c r="D34" s="23" t="s">
        <v>34</v>
      </c>
      <c r="E34" s="24" t="s">
        <v>219</v>
      </c>
      <c r="F34" s="30" t="s">
        <v>220</v>
      </c>
      <c r="G34" s="30"/>
      <c r="H34" s="30" t="s">
        <v>221</v>
      </c>
      <c r="I34" s="30"/>
      <c r="J34" s="34"/>
      <c r="K34" s="22" t="s">
        <v>76</v>
      </c>
      <c r="L34" s="27" t="str" cm="1">
        <f t="array" aca="1" ref="L34" ca="1">IFERROR(HYPERLINK("#"&amp;CELL("address",INDEX(Objectives[ID],MATCH(Requirements9[[#This Row],[T1]],Objectives[ID],0))),"🔗"),IFERROR(HYPERLINK("#"&amp;CELL("address",INDEX(Requirements9[ID],MATCH(Requirements9[[#This Row],[T1]],Requirements9[ID],0))),"🔗"),""))</f>
        <v>🔗</v>
      </c>
      <c r="M34" s="17"/>
      <c r="N34" s="27" t="str" cm="1">
        <f t="array" aca="1" ref="N34" ca="1">IFERROR(HYPERLINK("#"&amp;CELL("address",INDEX(Objectives[ID],MATCH(Requirements9[[#This Row],[T2]],Objectives[ID],0))),"🔗"),IFERROR(HYPERLINK("#"&amp;CELL("address",INDEX(Requirements9[ID],MATCH(Requirements9[[#This Row],[T2]],Requirements9[ID],0))),"🔗"),""))</f>
        <v/>
      </c>
      <c r="O34" s="17"/>
      <c r="P34" s="29" t="str" cm="1">
        <f t="array" aca="1" ref="P34" ca="1">IFERROR(HYPERLINK("#"&amp;CELL("address",INDEX(Objectives[ID],MATCH(Requirements9[[#This Row],[T3]],Objectives[ID],0))),"🔗"),IFERROR(HYPERLINK("#"&amp;CELL("address",INDEX(Requirements9[ID],MATCH(Requirements9[[#This Row],[T3]],Requirements9[ID],0))),"🔗"),""))</f>
        <v/>
      </c>
      <c r="Q34" s="17" t="s">
        <v>129</v>
      </c>
      <c r="R34" s="17"/>
      <c r="S34" s="21" t="s">
        <v>86</v>
      </c>
      <c r="T34" s="132" t="s">
        <v>138</v>
      </c>
      <c r="U34" s="20">
        <f>IFERROR(INDEX(RqRanking[Ratings],MATCH(Requirements9[[#This Row],[Criticality]],RqRanking[[Criticality ]],0)),"")</f>
        <v>3</v>
      </c>
      <c r="V34" s="20" t="s">
        <v>138</v>
      </c>
      <c r="W34" s="20">
        <f>IFERROR(INDEX(RqRanking[Ratings],MATCH(Requirements9[[#This Row],[Complexity]],RqRanking[Complexity],0)),"")</f>
        <v>3</v>
      </c>
      <c r="X34" s="20" t="s">
        <v>166</v>
      </c>
      <c r="Y34" s="20">
        <f>IFERROR(INDEX(RqRanking[Ratings],MATCH(Requirements9[[#This Row],[Cost]],RqRanking[Cost],0)),"")</f>
        <v>1</v>
      </c>
      <c r="Z34" s="20" t="s">
        <v>140</v>
      </c>
      <c r="AA34" s="20">
        <f>IFERROR(INDEX(RqRanking[Ratings],MATCH(Requirements9[[#This Row],[Testability]],RqRanking[Testability],0)),"")</f>
        <v>2</v>
      </c>
      <c r="AB34" s="131">
        <f>IFERROR(Requirements9[[#This Row],[V1]]*RqRankings!$C$1+Requirements9[[#This Row],[V2]]*RqRankings!$D$1+Requirements9[[#This Row],[V3]]*RqRankings!$E$1+Requirements9[[#This Row],[V4]]*RqRankings!$F$1,"")</f>
        <v>2.6999999999999997</v>
      </c>
      <c r="AC34" s="20"/>
      <c r="AD34" s="20"/>
      <c r="AE34" s="20"/>
    </row>
    <row r="35" spans="1:31" ht="47" customHeight="1" x14ac:dyDescent="0.2">
      <c r="A35" s="22" t="s">
        <v>249</v>
      </c>
      <c r="B35" s="17">
        <f>COUNTIF(Requirements9[T1],Requirements9[[#This Row],[ID]])+COUNTIF(Requirements9[T2],Requirements9[[#This Row],[ID]])+COUNTIF(Requirements9[T3],Requirements9[[#This Row],[ID]])</f>
        <v>0</v>
      </c>
      <c r="C35" s="26" t="str">
        <f>IFERROR(INDEX(Systems[Subsystem],MATCH(LEFT(Requirements9[[#This Row],[ID]],3),Systems[Numbering],0)),"")</f>
        <v>Hardware</v>
      </c>
      <c r="D35" s="23" t="s">
        <v>244</v>
      </c>
      <c r="E35" s="24" t="s">
        <v>250</v>
      </c>
      <c r="F35" s="30" t="s">
        <v>251</v>
      </c>
      <c r="G35" s="30"/>
      <c r="H35" s="30" t="s">
        <v>244</v>
      </c>
      <c r="I35" s="30"/>
      <c r="J35" s="34"/>
      <c r="K35" s="22" t="s">
        <v>149</v>
      </c>
      <c r="L35" s="27" t="str" cm="1">
        <f t="array" aca="1" ref="L35" ca="1">IFERROR(HYPERLINK("#"&amp;CELL("address",INDEX(Objectives[ID],MATCH(Requirements9[[#This Row],[T1]],Objectives[ID],0))),"🔗"),IFERROR(HYPERLINK("#"&amp;CELL("address",INDEX(Requirements9[ID],MATCH(Requirements9[[#This Row],[T1]],Requirements9[ID],0))),"🔗"),""))</f>
        <v>🔗</v>
      </c>
      <c r="M35" s="17" t="s">
        <v>199</v>
      </c>
      <c r="N35" s="27" t="str" cm="1">
        <f t="array" aca="1" ref="N35" ca="1">IFERROR(HYPERLINK("#"&amp;CELL("address",INDEX(Objectives[ID],MATCH(Requirements9[[#This Row],[T2]],Objectives[ID],0))),"🔗"),IFERROR(HYPERLINK("#"&amp;CELL("address",INDEX(Requirements9[ID],MATCH(Requirements9[[#This Row],[T2]],Requirements9[ID],0))),"🔗"),""))</f>
        <v>🔗</v>
      </c>
      <c r="O35" s="17" t="s">
        <v>162</v>
      </c>
      <c r="P35" s="29" t="str" cm="1">
        <f t="array" aca="1" ref="P35" ca="1">IFERROR(HYPERLINK("#"&amp;CELL("address",INDEX(Objectives[ID],MATCH(Requirements9[[#This Row],[T3]],Objectives[ID],0))),"🔗"),IFERROR(HYPERLINK("#"&amp;CELL("address",INDEX(Requirements9[ID],MATCH(Requirements9[[#This Row],[T3]],Requirements9[ID],0))),"🔗"),""))</f>
        <v>🔗</v>
      </c>
      <c r="Q35" s="17" t="s">
        <v>145</v>
      </c>
      <c r="R35" s="17"/>
      <c r="S35" s="21" t="s">
        <v>86</v>
      </c>
      <c r="T35" s="132" t="s">
        <v>138</v>
      </c>
      <c r="U35" s="20">
        <f>IFERROR(INDEX(RqRanking[Ratings],MATCH(Requirements9[[#This Row],[Criticality]],RqRanking[[Criticality ]],0)),"")</f>
        <v>3</v>
      </c>
      <c r="V35" s="20" t="s">
        <v>248</v>
      </c>
      <c r="W35" s="20">
        <f>IFERROR(INDEX(RqRanking[Ratings],MATCH(Requirements9[[#This Row],[Complexity]],RqRanking[Complexity],0)),"")</f>
        <v>1</v>
      </c>
      <c r="X35" s="20" t="s">
        <v>166</v>
      </c>
      <c r="Y35" s="20">
        <f>IFERROR(INDEX(RqRanking[Ratings],MATCH(Requirements9[[#This Row],[Cost]],RqRanking[Cost],0)),"")</f>
        <v>1</v>
      </c>
      <c r="Z35" s="20" t="s">
        <v>177</v>
      </c>
      <c r="AA35" s="20">
        <f>IFERROR(INDEX(RqRanking[Ratings],MATCH(Requirements9[[#This Row],[Testability]],RqRanking[Testability],0)),"")</f>
        <v>1</v>
      </c>
      <c r="AB35" s="131">
        <f>IFERROR(Requirements9[[#This Row],[V1]]*RqRankings!$C$1+Requirements9[[#This Row],[V2]]*RqRankings!$D$1+Requirements9[[#This Row],[V3]]*RqRankings!$E$1+Requirements9[[#This Row],[V4]]*RqRankings!$F$1,"")</f>
        <v>2.4</v>
      </c>
      <c r="AC35" s="20"/>
      <c r="AD35" s="20"/>
      <c r="AE35" s="20"/>
    </row>
    <row r="36" spans="1:31" ht="32" x14ac:dyDescent="0.2">
      <c r="A36" s="22" t="s">
        <v>284</v>
      </c>
      <c r="B36" s="17">
        <f>COUNTIF(Requirements9[T1],Requirements9[[#This Row],[ID]])+COUNTIF(Requirements9[T2],Requirements9[[#This Row],[ID]])+COUNTIF(Requirements9[T3],Requirements9[[#This Row],[ID]])</f>
        <v>0</v>
      </c>
      <c r="C36" s="26" t="str">
        <f>IFERROR(INDEX(Systems[Subsystem],MATCH(LEFT(Requirements9[[#This Row],[ID]],3),Systems[Numbering],0)),"")</f>
        <v>Frame &amp; Mounting</v>
      </c>
      <c r="D36" s="23" t="s">
        <v>244</v>
      </c>
      <c r="E36" s="24" t="s">
        <v>285</v>
      </c>
      <c r="F36" s="30" t="s">
        <v>286</v>
      </c>
      <c r="G36" s="30"/>
      <c r="H36" s="30" t="s">
        <v>287</v>
      </c>
      <c r="I36" s="30"/>
      <c r="J36" s="34"/>
      <c r="K36" s="22" t="s">
        <v>188</v>
      </c>
      <c r="L36" s="27" t="str" cm="1">
        <f t="array" aca="1" ref="L36" ca="1">IFERROR(HYPERLINK("#"&amp;CELL("address",INDEX(Objectives[ID],MATCH(Requirements9[[#This Row],[T1]],Objectives[ID],0))),"🔗"),IFERROR(HYPERLINK("#"&amp;CELL("address",INDEX(Requirements9[ID],MATCH(Requirements9[[#This Row],[T1]],Requirements9[ID],0))),"🔗"),""))</f>
        <v>🔗</v>
      </c>
      <c r="M36" s="17" t="s">
        <v>218</v>
      </c>
      <c r="N36" s="27" t="str" cm="1">
        <f t="array" aca="1" ref="N36" ca="1">IFERROR(HYPERLINK("#"&amp;CELL("address",INDEX(Objectives[ID],MATCH(Requirements9[[#This Row],[T2]],Objectives[ID],0))),"🔗"),IFERROR(HYPERLINK("#"&amp;CELL("address",INDEX(Requirements9[ID],MATCH(Requirements9[[#This Row],[T2]],Requirements9[ID],0))),"🔗"),""))</f>
        <v>🔗</v>
      </c>
      <c r="O36" s="17" t="s">
        <v>158</v>
      </c>
      <c r="P36" s="29" t="str" cm="1">
        <f t="array" aca="1" ref="P36" ca="1">IFERROR(HYPERLINK("#"&amp;CELL("address",INDEX(Objectives[ID],MATCH(Requirements9[[#This Row],[T3]],Objectives[ID],0))),"🔗"),IFERROR(HYPERLINK("#"&amp;CELL("address",INDEX(Requirements9[ID],MATCH(Requirements9[[#This Row],[T3]],Requirements9[ID],0))),"🔗"),""))</f>
        <v>🔗</v>
      </c>
      <c r="Q36" s="17" t="s">
        <v>152</v>
      </c>
      <c r="R36" s="17"/>
      <c r="S36" s="21" t="s">
        <v>83</v>
      </c>
      <c r="T36" s="132" t="s">
        <v>138</v>
      </c>
      <c r="U36" s="20">
        <f>IFERROR(INDEX(RqRanking[Ratings],MATCH(Requirements9[[#This Row],[Criticality]],RqRanking[[Criticality ]],0)),"")</f>
        <v>3</v>
      </c>
      <c r="V36" s="20" t="s">
        <v>248</v>
      </c>
      <c r="W36" s="20">
        <f>IFERROR(INDEX(RqRanking[Ratings],MATCH(Requirements9[[#This Row],[Complexity]],RqRanking[Complexity],0)),"")</f>
        <v>1</v>
      </c>
      <c r="X36" s="20" t="s">
        <v>166</v>
      </c>
      <c r="Y36" s="20">
        <f>IFERROR(INDEX(RqRanking[Ratings],MATCH(Requirements9[[#This Row],[Cost]],RqRanking[Cost],0)),"")</f>
        <v>1</v>
      </c>
      <c r="Z36" s="20" t="s">
        <v>177</v>
      </c>
      <c r="AA36" s="20">
        <f>IFERROR(INDEX(RqRanking[Ratings],MATCH(Requirements9[[#This Row],[Testability]],RqRanking[Testability],0)),"")</f>
        <v>1</v>
      </c>
      <c r="AB36" s="131">
        <f>IFERROR(Requirements9[[#This Row],[V1]]*RqRankings!$C$1+Requirements9[[#This Row],[V2]]*RqRankings!$D$1+Requirements9[[#This Row],[V3]]*RqRankings!$E$1+Requirements9[[#This Row],[V4]]*RqRankings!$F$1,"")</f>
        <v>2.4</v>
      </c>
      <c r="AC36" s="20"/>
      <c r="AD36" s="20"/>
      <c r="AE36" s="20"/>
    </row>
    <row r="37" spans="1:31" ht="64" x14ac:dyDescent="0.2">
      <c r="A37" s="22" t="s">
        <v>214</v>
      </c>
      <c r="B37" s="17">
        <f>COUNTIF(Requirements9[T1],Requirements9[[#This Row],[ID]])+COUNTIF(Requirements9[T2],Requirements9[[#This Row],[ID]])+COUNTIF(Requirements9[T3],Requirements9[[#This Row],[ID]])</f>
        <v>0</v>
      </c>
      <c r="C37" s="26" t="str">
        <f>IFERROR(INDEX(Systems[Subsystem],MATCH(LEFT(Requirements9[[#This Row],[ID]],3),Systems[Numbering],0)),"")</f>
        <v>System</v>
      </c>
      <c r="D37" s="23" t="s">
        <v>34</v>
      </c>
      <c r="E37" s="24" t="s">
        <v>215</v>
      </c>
      <c r="F37" s="30" t="s">
        <v>216</v>
      </c>
      <c r="G37" s="30"/>
      <c r="H37" s="30" t="s">
        <v>156</v>
      </c>
      <c r="I37" s="30" t="s">
        <v>217</v>
      </c>
      <c r="J37" s="34"/>
      <c r="K37" s="22" t="s">
        <v>74</v>
      </c>
      <c r="L37" s="27" t="str" cm="1">
        <f t="array" aca="1" ref="L37" ca="1">IFERROR(HYPERLINK("#"&amp;CELL("address",INDEX(Objectives[ID],MATCH(Requirements9[[#This Row],[T1]],Objectives[ID],0))),"🔗"),IFERROR(HYPERLINK("#"&amp;CELL("address",INDEX(Requirements9[ID],MATCH(Requirements9[[#This Row],[T1]],Requirements9[ID],0))),"🔗"),""))</f>
        <v>🔗</v>
      </c>
      <c r="M37" s="17"/>
      <c r="N37" s="27" t="str" cm="1">
        <f t="array" aca="1" ref="N37" ca="1">IFERROR(HYPERLINK("#"&amp;CELL("address",INDEX(Objectives[ID],MATCH(Requirements9[[#This Row],[T2]],Objectives[ID],0))),"🔗"),IFERROR(HYPERLINK("#"&amp;CELL("address",INDEX(Requirements9[ID],MATCH(Requirements9[[#This Row],[T2]],Requirements9[ID],0))),"🔗"),""))</f>
        <v/>
      </c>
      <c r="O37" s="17"/>
      <c r="P37" s="29" t="str" cm="1">
        <f t="array" aca="1" ref="P37" ca="1">IFERROR(HYPERLINK("#"&amp;CELL("address",INDEX(Objectives[ID],MATCH(Requirements9[[#This Row],[T3]],Objectives[ID],0))),"🔗"),IFERROR(HYPERLINK("#"&amp;CELL("address",INDEX(Requirements9[ID],MATCH(Requirements9[[#This Row],[T3]],Requirements9[ID],0))),"🔗"),""))</f>
        <v/>
      </c>
      <c r="Q37" s="17" t="s">
        <v>160</v>
      </c>
      <c r="R37" s="17"/>
      <c r="S37" s="21" t="s">
        <v>86</v>
      </c>
      <c r="T37" s="132" t="s">
        <v>176</v>
      </c>
      <c r="U37" s="20">
        <f>IFERROR(INDEX(RqRanking[Ratings],MATCH(Requirements9[[#This Row],[Criticality]],RqRanking[[Criticality ]],0)),"")</f>
        <v>2</v>
      </c>
      <c r="V37" s="20" t="s">
        <v>138</v>
      </c>
      <c r="W37" s="20">
        <f>IFERROR(INDEX(RqRanking[Ratings],MATCH(Requirements9[[#This Row],[Complexity]],RqRanking[Complexity],0)),"")</f>
        <v>3</v>
      </c>
      <c r="X37" s="20" t="s">
        <v>139</v>
      </c>
      <c r="Y37" s="20">
        <f>IFERROR(INDEX(RqRanking[Ratings],MATCH(Requirements9[[#This Row],[Cost]],RqRanking[Cost],0)),"")</f>
        <v>2</v>
      </c>
      <c r="Z37" s="20" t="s">
        <v>177</v>
      </c>
      <c r="AA37" s="20">
        <f>IFERROR(INDEX(RqRanking[Ratings],MATCH(Requirements9[[#This Row],[Testability]],RqRanking[Testability],0)),"")</f>
        <v>1</v>
      </c>
      <c r="AB37" s="131">
        <f>IFERROR(Requirements9[[#This Row],[V1]]*RqRankings!$C$1+Requirements9[[#This Row],[V2]]*RqRankings!$D$1+Requirements9[[#This Row],[V3]]*RqRankings!$E$1+Requirements9[[#This Row],[V4]]*RqRankings!$F$1,"")</f>
        <v>2</v>
      </c>
      <c r="AC37" s="20"/>
      <c r="AD37" s="20"/>
      <c r="AE37" s="20"/>
    </row>
    <row r="38" spans="1:31" s="127" customFormat="1" ht="48" x14ac:dyDescent="0.2">
      <c r="A38" s="22" t="s">
        <v>172</v>
      </c>
      <c r="B38" s="17">
        <f>COUNTIF(Requirements9[T1],Requirements9[[#This Row],[ID]])+COUNTIF(Requirements9[T2],Requirements9[[#This Row],[ID]])+COUNTIF(Requirements9[T3],Requirements9[[#This Row],[ID]])</f>
        <v>0</v>
      </c>
      <c r="C38" s="26" t="str">
        <f>IFERROR(INDEX(Systems[Subsystem],MATCH(LEFT(Requirements9[[#This Row],[ID]],3),Systems[Numbering],0)),"")</f>
        <v>System</v>
      </c>
      <c r="D38" s="23" t="s">
        <v>34</v>
      </c>
      <c r="E38" s="24" t="s">
        <v>173</v>
      </c>
      <c r="F38" s="30" t="s">
        <v>174</v>
      </c>
      <c r="G38" s="30"/>
      <c r="H38" s="30" t="s">
        <v>175</v>
      </c>
      <c r="I38" s="30"/>
      <c r="J38" s="34"/>
      <c r="K38" s="22" t="s">
        <v>74</v>
      </c>
      <c r="L38" s="27" t="str" cm="1">
        <f t="array" aca="1" ref="L38" ca="1">IFERROR(HYPERLINK("#"&amp;CELL("address",INDEX(Objectives[ID],MATCH(Requirements9[[#This Row],[T1]],Objectives[ID],0))),"🔗"),IFERROR(HYPERLINK("#"&amp;CELL("address",INDEX(Requirements9[ID],MATCH(Requirements9[[#This Row],[T1]],Requirements9[ID],0))),"🔗"),""))</f>
        <v>🔗</v>
      </c>
      <c r="M38" s="17"/>
      <c r="N38" s="27" t="str" cm="1">
        <f t="array" aca="1" ref="N38" ca="1">IFERROR(HYPERLINK("#"&amp;CELL("address",INDEX(Objectives[ID],MATCH(Requirements9[[#This Row],[T2]],Objectives[ID],0))),"🔗"),IFERROR(HYPERLINK("#"&amp;CELL("address",INDEX(Requirements9[ID],MATCH(Requirements9[[#This Row],[T2]],Requirements9[ID],0))),"🔗"),""))</f>
        <v/>
      </c>
      <c r="O38" s="17"/>
      <c r="P38" s="29" t="str" cm="1">
        <f t="array" aca="1" ref="P38" ca="1">IFERROR(HYPERLINK("#"&amp;CELL("address",INDEX(Objectives[ID],MATCH(Requirements9[[#This Row],[T3]],Objectives[ID],0))),"🔗"),IFERROR(HYPERLINK("#"&amp;CELL("address",INDEX(Requirements9[ID],MATCH(Requirements9[[#This Row],[T3]],Requirements9[ID],0))),"🔗"),""))</f>
        <v/>
      </c>
      <c r="Q38" s="17" t="s">
        <v>152</v>
      </c>
      <c r="R38" s="17"/>
      <c r="S38" s="21" t="s">
        <v>86</v>
      </c>
      <c r="T38" s="132" t="s">
        <v>176</v>
      </c>
      <c r="U38" s="20">
        <f>IFERROR(INDEX(RqRanking[Ratings],MATCH(Requirements9[[#This Row],[Criticality]],RqRanking[[Criticality ]],0)),"")</f>
        <v>2</v>
      </c>
      <c r="V38" s="20" t="s">
        <v>140</v>
      </c>
      <c r="W38" s="20">
        <f>IFERROR(INDEX(RqRanking[Ratings],MATCH(Requirements9[[#This Row],[Complexity]],RqRanking[Complexity],0)),"")</f>
        <v>2</v>
      </c>
      <c r="X38" s="20" t="s">
        <v>139</v>
      </c>
      <c r="Y38" s="20">
        <f>IFERROR(INDEX(RqRanking[Ratings],MATCH(Requirements9[[#This Row],[Cost]],RqRanking[Cost],0)),"")</f>
        <v>2</v>
      </c>
      <c r="Z38" s="20" t="s">
        <v>177</v>
      </c>
      <c r="AA38" s="20">
        <f>IFERROR(INDEX(RqRanking[Ratings],MATCH(Requirements9[[#This Row],[Testability]],RqRanking[Testability],0)),"")</f>
        <v>1</v>
      </c>
      <c r="AB38" s="131">
        <f>IFERROR(Requirements9[[#This Row],[V1]]*RqRankings!$C$1+Requirements9[[#This Row],[V2]]*RqRankings!$D$1+Requirements9[[#This Row],[V3]]*RqRankings!$E$1+Requirements9[[#This Row],[V4]]*RqRankings!$F$1,"")</f>
        <v>1.9</v>
      </c>
      <c r="AC38" s="20"/>
      <c r="AD38" s="20"/>
      <c r="AE38" s="20"/>
    </row>
    <row r="39" spans="1:31" ht="33" thickBot="1" x14ac:dyDescent="0.25">
      <c r="A39" s="22" t="s">
        <v>275</v>
      </c>
      <c r="B39" s="17">
        <f>COUNTIF(Requirements9[T1],Requirements9[[#This Row],[ID]])+COUNTIF(Requirements9[T2],Requirements9[[#This Row],[ID]])+COUNTIF(Requirements9[T3],Requirements9[[#This Row],[ID]])</f>
        <v>0</v>
      </c>
      <c r="C39" s="26" t="str">
        <f>IFERROR(INDEX(Systems[Subsystem],MATCH(LEFT(Requirements9[[#This Row],[ID]],3),Systems[Numbering],0)),"")</f>
        <v>Software</v>
      </c>
      <c r="D39" s="23" t="s">
        <v>253</v>
      </c>
      <c r="E39" s="24" t="s">
        <v>276</v>
      </c>
      <c r="F39" s="30" t="s">
        <v>277</v>
      </c>
      <c r="G39" s="30"/>
      <c r="H39" s="30" t="s">
        <v>156</v>
      </c>
      <c r="I39" s="30" t="s">
        <v>278</v>
      </c>
      <c r="J39" s="34"/>
      <c r="K39" s="22" t="s">
        <v>181</v>
      </c>
      <c r="L39" s="27" t="str" cm="1">
        <f t="array" aca="1" ref="L39" ca="1">IFERROR(HYPERLINK("#"&amp;CELL("address",INDEX(Objectives[ID],MATCH(Requirements9[[#This Row],[T1]],Objectives[ID],0))),"🔗"),IFERROR(HYPERLINK("#"&amp;CELL("address",INDEX(Requirements9[ID],MATCH(Requirements9[[#This Row],[T1]],Requirements9[ID],0))),"🔗"),""))</f>
        <v>🔗</v>
      </c>
      <c r="M39" s="17"/>
      <c r="N39" s="27" t="str" cm="1">
        <f t="array" aca="1" ref="N39" ca="1">IFERROR(HYPERLINK("#"&amp;CELL("address",INDEX(Objectives[ID],MATCH(Requirements9[[#This Row],[T2]],Objectives[ID],0))),"🔗"),IFERROR(HYPERLINK("#"&amp;CELL("address",INDEX(Requirements9[ID],MATCH(Requirements9[[#This Row],[T2]],Requirements9[ID],0))),"🔗"),""))</f>
        <v/>
      </c>
      <c r="O39" s="17"/>
      <c r="P39" s="29" t="str" cm="1">
        <f t="array" aca="1" ref="P39" ca="1">IFERROR(HYPERLINK("#"&amp;CELL("address",INDEX(Objectives[ID],MATCH(Requirements9[[#This Row],[T3]],Objectives[ID],0))),"🔗"),IFERROR(HYPERLINK("#"&amp;CELL("address",INDEX(Requirements9[ID],MATCH(Requirements9[[#This Row],[T3]],Requirements9[ID],0))),"🔗"),""))</f>
        <v/>
      </c>
      <c r="Q39" s="17" t="s">
        <v>152</v>
      </c>
      <c r="R39" s="17"/>
      <c r="S39" s="21" t="s">
        <v>187</v>
      </c>
      <c r="T39" s="178" t="s">
        <v>176</v>
      </c>
      <c r="U39" s="180">
        <f>IFERROR(INDEX(RqRanking[Ratings],MATCH(Requirements9[[#This Row],[Criticality]],RqRanking[[Criticality ]],0)),"")</f>
        <v>2</v>
      </c>
      <c r="V39" s="180" t="s">
        <v>140</v>
      </c>
      <c r="W39" s="180">
        <f>IFERROR(INDEX(RqRanking[Ratings],MATCH(Requirements9[[#This Row],[Complexity]],RqRanking[Complexity],0)),"")</f>
        <v>2</v>
      </c>
      <c r="X39" s="180" t="s">
        <v>166</v>
      </c>
      <c r="Y39" s="180">
        <f>IFERROR(INDEX(RqRanking[Ratings],MATCH(Requirements9[[#This Row],[Cost]],RqRanking[Cost],0)),"")</f>
        <v>1</v>
      </c>
      <c r="Z39" s="180" t="s">
        <v>177</v>
      </c>
      <c r="AA39" s="180">
        <f>IFERROR(INDEX(RqRanking[Ratings],MATCH(Requirements9[[#This Row],[Testability]],RqRanking[Testability],0)),"")</f>
        <v>1</v>
      </c>
      <c r="AB39" s="181">
        <f>IFERROR(Requirements9[[#This Row],[V1]]*RqRankings!$C$1+Requirements9[[#This Row],[V2]]*RqRankings!$D$1+Requirements9[[#This Row],[V3]]*RqRankings!$E$1+Requirements9[[#This Row],[V4]]*RqRankings!$F$1,"")</f>
        <v>1.8</v>
      </c>
      <c r="AC39" s="20"/>
      <c r="AD39" s="20"/>
      <c r="AE39" s="20"/>
    </row>
  </sheetData>
  <mergeCells count="5">
    <mergeCell ref="A1:C1"/>
    <mergeCell ref="F1:J1"/>
    <mergeCell ref="K1:P1"/>
    <mergeCell ref="Q1:S1"/>
    <mergeCell ref="T1:Z1"/>
  </mergeCells>
  <phoneticPr fontId="15" type="noConversion"/>
  <conditionalFormatting sqref="A3:A39">
    <cfRule type="duplicateValues" dxfId="3" priority="45"/>
  </conditionalFormatting>
  <conditionalFormatting sqref="K3:K39 M3:M39 O3:O39">
    <cfRule type="expression" dxfId="2" priority="1">
      <formula>(K3=$D$1)*($D$1&lt;&gt;"")</formula>
    </cfRule>
  </conditionalFormatting>
  <dataValidations count="3">
    <dataValidation type="list" allowBlank="1" showInputMessage="1" showErrorMessage="1" sqref="D3:D39" xr:uid="{16207D31-38D5-4442-A0C5-8990C609844E}">
      <formula1>"Allocated,Derived,N/A"</formula1>
    </dataValidation>
    <dataValidation type="list" allowBlank="1" showInputMessage="1" showErrorMessage="1" sqref="Q3:Q39" xr:uid="{E9DACEE3-1236-44FD-B277-5A7AFBB7AE05}">
      <formula1>"Test,Inspection,Analysis,Demonstration,Specification"</formula1>
    </dataValidation>
    <dataValidation type="list" allowBlank="1" showInputMessage="1" showErrorMessage="1" sqref="S3:S39" xr:uid="{4C708452-9803-435A-9E7D-A1EAAD850FBA}">
      <formula1>"System,Subsystem,Element"</formula1>
    </dataValidation>
  </dataValidations>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AB1C8CB0-5D91-4A81-8317-66B97D8AF503}">
          <x14:formula1>
            <xm:f>RqRankings!$F$3:$F$7</xm:f>
          </x14:formula1>
          <xm:sqref>Z3:Z39</xm:sqref>
        </x14:dataValidation>
        <x14:dataValidation type="list" allowBlank="1" showInputMessage="1" showErrorMessage="1" xr:uid="{F85E90A0-05AC-4745-8FAC-AC1B6D754A3B}">
          <x14:formula1>
            <xm:f>RqRankings!$E$3:$E$7</xm:f>
          </x14:formula1>
          <xm:sqref>X3:X39</xm:sqref>
        </x14:dataValidation>
        <x14:dataValidation type="list" allowBlank="1" showInputMessage="1" showErrorMessage="1" xr:uid="{5A60288C-D318-4D39-B25C-1DAD99F8A1A8}">
          <x14:formula1>
            <xm:f>RqRankings!$D$3:$D$7</xm:f>
          </x14:formula1>
          <xm:sqref>V3:V39</xm:sqref>
        </x14:dataValidation>
        <x14:dataValidation type="list" allowBlank="1" showInputMessage="1" showErrorMessage="1" xr:uid="{80F1D1D9-BD91-4245-98AE-F47BAE4FB965}">
          <x14:formula1>
            <xm:f>RqRankings!$C$3:$C$7</xm:f>
          </x14:formula1>
          <xm:sqref>T3:T39</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33F09-9290-4FD3-BDAB-2D22ED3CC00D}">
  <dimension ref="A1:AB34"/>
  <sheetViews>
    <sheetView zoomScale="74" workbookViewId="0">
      <selection activeCell="K31" sqref="K31"/>
    </sheetView>
  </sheetViews>
  <sheetFormatPr baseColWidth="10" defaultColWidth="8.83203125" defaultRowHeight="15" x14ac:dyDescent="0.2"/>
  <cols>
    <col min="1" max="1" width="11" customWidth="1"/>
    <col min="2" max="2" width="6" customWidth="1"/>
    <col min="3" max="3" width="19" customWidth="1"/>
    <col min="4" max="4" width="16.83203125" customWidth="1"/>
    <col min="5" max="5" width="46.83203125" customWidth="1"/>
    <col min="6" max="9" width="38.1640625" style="3" customWidth="1"/>
    <col min="10" max="10" width="36.6640625" style="3" customWidth="1"/>
    <col min="11" max="11" width="8.33203125" bestFit="1" customWidth="1"/>
    <col min="12" max="12" width="4.5" customWidth="1"/>
    <col min="13" max="13" width="8.33203125" bestFit="1" customWidth="1"/>
    <col min="14" max="14" width="4.5" customWidth="1"/>
    <col min="15" max="15" width="8.33203125" bestFit="1" customWidth="1"/>
    <col min="16" max="16" width="4.5" customWidth="1"/>
    <col min="17" max="17" width="14.5" bestFit="1" customWidth="1"/>
    <col min="18" max="18" width="21.1640625" customWidth="1"/>
    <col min="19" max="19" width="10.5" bestFit="1" customWidth="1"/>
    <col min="20" max="20" width="14.33203125" bestFit="1" customWidth="1"/>
    <col min="21" max="21" width="4.33203125" customWidth="1"/>
    <col min="22" max="22" width="16" bestFit="1" customWidth="1"/>
    <col min="23" max="23" width="4.33203125" customWidth="1"/>
    <col min="24" max="24" width="10" bestFit="1" customWidth="1"/>
    <col min="25" max="25" width="4.33203125" customWidth="1"/>
    <col min="26" max="26" width="15" bestFit="1" customWidth="1"/>
    <col min="27" max="27" width="4.33203125" customWidth="1"/>
    <col min="31" max="31" width="11.83203125" customWidth="1"/>
    <col min="32" max="32" width="10.1640625" customWidth="1"/>
    <col min="33" max="33" width="11.6640625" customWidth="1"/>
    <col min="35" max="35" width="10.83203125" customWidth="1"/>
  </cols>
  <sheetData>
    <row r="1" spans="1:28" s="17" customFormat="1" ht="16" thickBot="1" x14ac:dyDescent="0.25">
      <c r="A1" s="165" t="s">
        <v>98</v>
      </c>
      <c r="B1" s="165"/>
      <c r="C1" s="165"/>
      <c r="D1" s="44"/>
      <c r="E1" s="18"/>
      <c r="F1" s="166" t="s">
        <v>99</v>
      </c>
      <c r="G1" s="167"/>
      <c r="H1" s="167"/>
      <c r="I1" s="167"/>
      <c r="J1" s="168"/>
      <c r="K1" s="169" t="s">
        <v>100</v>
      </c>
      <c r="L1" s="170"/>
      <c r="M1" s="170"/>
      <c r="N1" s="170"/>
      <c r="O1" s="170"/>
      <c r="P1" s="171"/>
      <c r="Q1" s="172" t="s">
        <v>101</v>
      </c>
      <c r="R1" s="173"/>
      <c r="S1" s="174"/>
      <c r="T1" s="175" t="s">
        <v>102</v>
      </c>
      <c r="U1" s="176"/>
      <c r="V1" s="176"/>
      <c r="W1" s="176"/>
      <c r="X1" s="176"/>
      <c r="Y1" s="176"/>
      <c r="Z1" s="176"/>
      <c r="AA1" s="58"/>
    </row>
    <row r="2" spans="1:28" s="19" customFormat="1" ht="17" thickBot="1" x14ac:dyDescent="0.25">
      <c r="A2" s="35" t="s">
        <v>53</v>
      </c>
      <c r="B2" s="36" t="s">
        <v>103</v>
      </c>
      <c r="C2" s="36" t="s">
        <v>86</v>
      </c>
      <c r="D2" s="36" t="s">
        <v>104</v>
      </c>
      <c r="E2" s="37" t="s">
        <v>105</v>
      </c>
      <c r="F2" s="38" t="s">
        <v>106</v>
      </c>
      <c r="G2" s="37" t="s">
        <v>107</v>
      </c>
      <c r="H2" s="37" t="s">
        <v>108</v>
      </c>
      <c r="I2" s="37" t="s">
        <v>109</v>
      </c>
      <c r="J2" s="39" t="s">
        <v>110</v>
      </c>
      <c r="K2" s="35" t="s">
        <v>111</v>
      </c>
      <c r="L2" s="36" t="s">
        <v>112</v>
      </c>
      <c r="M2" s="36" t="s">
        <v>113</v>
      </c>
      <c r="N2" s="36" t="s">
        <v>114</v>
      </c>
      <c r="O2" s="36" t="s">
        <v>115</v>
      </c>
      <c r="P2" s="40" t="s">
        <v>116</v>
      </c>
      <c r="Q2" s="41" t="s">
        <v>117</v>
      </c>
      <c r="R2" s="41" t="s">
        <v>118</v>
      </c>
      <c r="S2" s="41" t="s">
        <v>119</v>
      </c>
      <c r="T2" s="35" t="s">
        <v>120</v>
      </c>
      <c r="U2" s="36" t="s">
        <v>121</v>
      </c>
      <c r="V2" s="36" t="s">
        <v>122</v>
      </c>
      <c r="W2" s="36" t="s">
        <v>123</v>
      </c>
      <c r="X2" s="36" t="s">
        <v>124</v>
      </c>
      <c r="Y2" s="41" t="s">
        <v>125</v>
      </c>
      <c r="Z2" s="41" t="s">
        <v>126</v>
      </c>
      <c r="AA2" s="41" t="s">
        <v>127</v>
      </c>
      <c r="AB2" s="41" t="s">
        <v>128</v>
      </c>
    </row>
    <row r="3" spans="1:28" s="20" customFormat="1" ht="32" hidden="1" x14ac:dyDescent="0.2">
      <c r="A3" s="60" t="s">
        <v>158</v>
      </c>
      <c r="B3" s="61">
        <f>COUNTIF(Requirements[T1],Requirements[[#This Row],[ID]])+COUNTIF(Requirements[T2],Requirements[[#This Row],[ID]])+COUNTIF(Requirements[T3],Requirements[[#This Row],[ID]])</f>
        <v>0</v>
      </c>
      <c r="C3" s="62" t="str">
        <f>IFERROR(INDEX(Systems[Subsystem],MATCH(LEFT(Requirements[[#This Row],[ID]],3),Systems[Numbering],0)),"")</f>
        <v>System</v>
      </c>
      <c r="D3" s="63" t="s">
        <v>34</v>
      </c>
      <c r="E3" s="64" t="s">
        <v>296</v>
      </c>
      <c r="F3" s="50" t="s">
        <v>164</v>
      </c>
      <c r="G3" s="50"/>
      <c r="H3" s="50" t="s">
        <v>297</v>
      </c>
      <c r="I3" s="50"/>
      <c r="J3" s="51"/>
      <c r="K3" s="45" t="s">
        <v>70</v>
      </c>
      <c r="L3" s="52" t="str" cm="1">
        <f t="array" aca="1" ref="L3" ca="1">IFERROR(HYPERLINK("#"&amp;CELL("address",INDEX(Objectives[ID],MATCH(Requirements[[#This Row],[T1]],Objectives[ID],0))),"🔗"),IFERROR(HYPERLINK("#"&amp;CELL("address",INDEX(Requirements[ID],MATCH(Requirements[[#This Row],[T1]],Requirements[ID],0))),"🔗"),""))</f>
        <v>🔗</v>
      </c>
      <c r="M3" s="46"/>
      <c r="N3" s="52" t="str" cm="1">
        <f t="array" aca="1" ref="N3" ca="1">IFERROR(HYPERLINK("#"&amp;CELL("address",INDEX(Objectives[ID],MATCH(Requirements[[#This Row],[T2]],Objectives[ID],0))),"🔗"),IFERROR(HYPERLINK("#"&amp;CELL("address",INDEX(Requirements[ID],MATCH(Requirements[[#This Row],[T2]],Requirements[ID],0))),"🔗"),""))</f>
        <v/>
      </c>
      <c r="O3" s="46"/>
      <c r="P3" s="53" t="str" cm="1">
        <f t="array" aca="1" ref="P3" ca="1">IFERROR(HYPERLINK("#"&amp;CELL("address",INDEX(Objectives[ID],MATCH(Requirements[[#This Row],[T3]],Objectives[ID],0))),"🔗"),IFERROR(HYPERLINK("#"&amp;CELL("address",INDEX(Requirements[ID],MATCH(Requirements[[#This Row],[T3]],Requirements[ID],0))),"🔗"),""))</f>
        <v/>
      </c>
      <c r="Q3" s="46" t="s">
        <v>160</v>
      </c>
      <c r="R3" s="46"/>
      <c r="S3" s="54" t="s">
        <v>86</v>
      </c>
      <c r="T3" s="55"/>
      <c r="U3" s="55" t="str">
        <f>IFERROR(INDEX(RqRanking[Ratings],MATCH(Requirements[[#This Row],[Criticality]],RqRanking[[Criticality ]],0)),"")</f>
        <v/>
      </c>
      <c r="V3" s="55"/>
      <c r="W3" s="55" t="str">
        <f>IFERROR(INDEX(RqRanking[Ratings],MATCH(Requirements[[#This Row],[Complexity]],RqRanking[Complexity],0)),"")</f>
        <v/>
      </c>
      <c r="X3" s="55"/>
      <c r="Y3" s="55" t="str">
        <f>IFERROR(INDEX(RqRanking[Ratings],MATCH(Requirements[[#This Row],[Cost]],RqRanking[Cost],0)),"")</f>
        <v/>
      </c>
      <c r="Z3" s="55"/>
      <c r="AA3" s="55" t="str">
        <f>IFERROR(INDEX(RqRanking[Ratings],MATCH(Requirements[[#This Row],[Testability]],RqRanking[Testability],0)),"")</f>
        <v/>
      </c>
      <c r="AB3" s="20" t="str">
        <f>IFERROR(Requirements[[#This Row],[V1]]*RqRankings!$C$1+Requirements[[#This Row],[V2]]*RqRankings!$D$1+Requirements[[#This Row],[V3]]*RqRankings!$E$1+Requirements[[#This Row],[V4]]*RqRankings!$F$1,"")</f>
        <v/>
      </c>
    </row>
    <row r="4" spans="1:28" s="25" customFormat="1" ht="32" hidden="1" x14ac:dyDescent="0.2">
      <c r="A4" s="45" t="s">
        <v>298</v>
      </c>
      <c r="B4" s="46">
        <f>COUNTIF(Requirements[T1],Requirements[[#This Row],[ID]])+COUNTIF(Requirements[T2],Requirements[[#This Row],[ID]])+COUNTIF(Requirements[T3],Requirements[[#This Row],[ID]])</f>
        <v>0</v>
      </c>
      <c r="C4" s="47" t="str">
        <f>IFERROR(INDEX(Systems[Subsystem],MATCH(LEFT(Requirements[[#This Row],[ID]],3),Systems[Numbering],0)),"")</f>
        <v>Hardware</v>
      </c>
      <c r="D4" s="48" t="s">
        <v>253</v>
      </c>
      <c r="E4" s="49" t="s">
        <v>299</v>
      </c>
      <c r="F4" s="50" t="s">
        <v>300</v>
      </c>
      <c r="G4" s="50"/>
      <c r="H4" s="50"/>
      <c r="I4" s="50"/>
      <c r="J4" s="51"/>
      <c r="K4" s="45" t="s">
        <v>249</v>
      </c>
      <c r="L4" s="52" t="str" cm="1">
        <f t="array" aca="1" ref="L4" ca="1">IFERROR(HYPERLINK("#"&amp;CELL("address",INDEX(Objectives[ID],MATCH(Requirements[[#This Row],[T1]],Objectives[ID],0))),"🔗"),IFERROR(HYPERLINK("#"&amp;CELL("address",INDEX(Requirements[ID],MATCH(Requirements[[#This Row],[T1]],Requirements[ID],0))),"🔗"),""))</f>
        <v>🔗</v>
      </c>
      <c r="M4" s="46" t="s">
        <v>149</v>
      </c>
      <c r="N4" s="52" t="str" cm="1">
        <f t="array" aca="1" ref="N4" ca="1">IFERROR(HYPERLINK("#"&amp;CELL("address",INDEX(Objectives[ID],MATCH(Requirements[[#This Row],[T2]],Objectives[ID],0))),"🔗"),IFERROR(HYPERLINK("#"&amp;CELL("address",INDEX(Requirements[ID],MATCH(Requirements[[#This Row],[T2]],Requirements[ID],0))),"🔗"),""))</f>
        <v>🔗</v>
      </c>
      <c r="O4" s="46"/>
      <c r="P4" s="53" t="str" cm="1">
        <f t="array" aca="1" ref="P4" ca="1">IFERROR(HYPERLINK("#"&amp;CELL("address",INDEX(Objectives[ID],MATCH(Requirements[[#This Row],[T3]],Objectives[ID],0))),"🔗"),IFERROR(HYPERLINK("#"&amp;CELL("address",INDEX(Requirements[ID],MATCH(Requirements[[#This Row],[T3]],Requirements[ID],0))),"🔗"),""))</f>
        <v/>
      </c>
      <c r="Q4" s="46" t="s">
        <v>247</v>
      </c>
      <c r="R4" s="46"/>
      <c r="S4" s="54" t="s">
        <v>187</v>
      </c>
      <c r="T4" s="55"/>
      <c r="U4" s="55" t="str">
        <f>IFERROR(INDEX(RqRanking[Ratings],MATCH(Requirements[[#This Row],[Criticality]],RqRanking[[Criticality ]],0)),"")</f>
        <v/>
      </c>
      <c r="V4" s="55"/>
      <c r="W4" s="55" t="str">
        <f>IFERROR(INDEX(RqRanking[Ratings],MATCH(Requirements[[#This Row],[Complexity]],RqRanking[Complexity],0)),"")</f>
        <v/>
      </c>
      <c r="X4" s="55"/>
      <c r="Y4" s="55" t="str">
        <f>IFERROR(INDEX(RqRanking[Ratings],MATCH(Requirements[[#This Row],[Cost]],RqRanking[Cost],0)),"")</f>
        <v/>
      </c>
      <c r="Z4" s="55"/>
      <c r="AA4" s="55" t="str">
        <f>IFERROR(INDEX(RqRanking[Ratings],MATCH(Requirements[[#This Row],[Testability]],RqRanking[Testability],0)),"")</f>
        <v/>
      </c>
      <c r="AB4" s="20" t="str">
        <f>IFERROR(Requirements[[#This Row],[V1]]*RqRankings!$C$1+Requirements[[#This Row],[V2]]*RqRankings!$D$1+Requirements[[#This Row],[V3]]*RqRankings!$E$1+Requirements[[#This Row],[V4]]*RqRankings!$F$1,"")</f>
        <v/>
      </c>
    </row>
    <row r="5" spans="1:28" s="25" customFormat="1" ht="32" x14ac:dyDescent="0.2">
      <c r="A5" s="79" t="s">
        <v>141</v>
      </c>
      <c r="B5" s="17">
        <f>COUNTIF(Requirements[T1],Requirements[[#This Row],[ID]])+COUNTIF(Requirements[T2],Requirements[[#This Row],[ID]])+COUNTIF(Requirements[T3],Requirements[[#This Row],[ID]])</f>
        <v>4</v>
      </c>
      <c r="C5" s="26" t="str">
        <f>IFERROR(INDEX(Systems[Subsystem],MATCH(LEFT(Requirements[[#This Row],[ID]],3),Systems[Numbering],0)),"")</f>
        <v>System</v>
      </c>
      <c r="D5" s="23" t="s">
        <v>34</v>
      </c>
      <c r="E5" s="24" t="s">
        <v>142</v>
      </c>
      <c r="F5" s="30" t="s">
        <v>134</v>
      </c>
      <c r="G5" s="30"/>
      <c r="H5" s="30" t="s">
        <v>143</v>
      </c>
      <c r="I5" s="30" t="s">
        <v>144</v>
      </c>
      <c r="J5" s="34"/>
      <c r="K5" s="22" t="s">
        <v>72</v>
      </c>
      <c r="L5" s="28" t="str" cm="1">
        <f t="array" aca="1" ref="L5" ca="1">IFERROR(HYPERLINK("#"&amp;CELL("address",INDEX(Objectives[ID],MATCH(Requirements[[#This Row],[T1]],Objectives[ID],0))),"🔗"),IFERROR(HYPERLINK("#"&amp;CELL("address",INDEX(Requirements[ID],MATCH(Requirements[[#This Row],[T1]],Requirements[ID],0))),"🔗"),""))</f>
        <v>🔗</v>
      </c>
      <c r="M5" s="17"/>
      <c r="N5" s="28" t="str" cm="1">
        <f t="array" aca="1" ref="N5" ca="1">IFERROR(HYPERLINK("#"&amp;CELL("address",INDEX(Objectives[ID],MATCH(Requirements[[#This Row],[T2]],Objectives[ID],0))),"🔗"),IFERROR(HYPERLINK("#"&amp;CELL("address",INDEX(Requirements[ID],MATCH(Requirements[[#This Row],[T2]],Requirements[ID],0))),"🔗"),""))</f>
        <v/>
      </c>
      <c r="O5" s="17"/>
      <c r="P5" s="29" t="str" cm="1">
        <f t="array" aca="1" ref="P5" ca="1">IFERROR(HYPERLINK("#"&amp;CELL("address",INDEX(Objectives[ID],MATCH(Requirements[[#This Row],[T3]],Objectives[ID],0))),"🔗"),IFERROR(HYPERLINK("#"&amp;CELL("address",INDEX(Requirements[ID],MATCH(Requirements[[#This Row],[T3]],Requirements[ID],0))),"🔗"),""))</f>
        <v/>
      </c>
      <c r="Q5" s="17" t="s">
        <v>145</v>
      </c>
      <c r="R5" s="17"/>
      <c r="S5" s="21" t="s">
        <v>86</v>
      </c>
      <c r="T5" s="20" t="s">
        <v>146</v>
      </c>
      <c r="U5" s="20">
        <f>IFERROR(INDEX(RqRanking[Ratings],MATCH(Requirements[[#This Row],[Criticality]],RqRanking[[Criticality ]],0)),"")</f>
        <v>5</v>
      </c>
      <c r="V5" s="20" t="s">
        <v>147</v>
      </c>
      <c r="W5" s="20">
        <f>IFERROR(INDEX(RqRanking[Ratings],MATCH(Requirements[[#This Row],[Complexity]],RqRanking[Complexity],0)),"")</f>
        <v>4</v>
      </c>
      <c r="X5" s="20" t="s">
        <v>148</v>
      </c>
      <c r="Y5" s="20">
        <f>IFERROR(INDEX(RqRanking[Ratings],MATCH(Requirements[[#This Row],[Cost]],RqRanking[Cost],0)),"")</f>
        <v>4</v>
      </c>
      <c r="Z5" s="20" t="s">
        <v>140</v>
      </c>
      <c r="AA5" s="20">
        <f>IFERROR(INDEX(RqRanking[Ratings],MATCH(Requirements[[#This Row],[Testability]],RqRanking[Testability],0)),"")</f>
        <v>2</v>
      </c>
      <c r="AB5" s="20">
        <f>IFERROR(Requirements[[#This Row],[V1]]*RqRankings!$C$1+Requirements[[#This Row],[V2]]*RqRankings!$D$1+Requirements[[#This Row],[V3]]*RqRankings!$E$1+Requirements[[#This Row],[V4]]*RqRankings!$F$1,"")</f>
        <v>4.5</v>
      </c>
    </row>
    <row r="6" spans="1:28" s="25" customFormat="1" ht="48" x14ac:dyDescent="0.2">
      <c r="A6" s="79" t="s">
        <v>149</v>
      </c>
      <c r="B6" s="17">
        <f>COUNTIF(Requirements[T1],Requirements[[#This Row],[ID]])+COUNTIF(Requirements[T2],Requirements[[#This Row],[ID]])+COUNTIF(Requirements[T3],Requirements[[#This Row],[ID]])</f>
        <v>2</v>
      </c>
      <c r="C6" s="26" t="str">
        <f>IFERROR(INDEX(Systems[Subsystem],MATCH(LEFT(Requirements[[#This Row],[ID]],3),Systems[Numbering],0)),"")</f>
        <v>System</v>
      </c>
      <c r="D6" s="23" t="s">
        <v>34</v>
      </c>
      <c r="E6" s="24" t="s">
        <v>150</v>
      </c>
      <c r="F6" s="30" t="s">
        <v>134</v>
      </c>
      <c r="G6" s="30"/>
      <c r="H6" s="30" t="s">
        <v>151</v>
      </c>
      <c r="I6" s="30"/>
      <c r="J6" s="34"/>
      <c r="K6" s="22" t="s">
        <v>78</v>
      </c>
      <c r="L6" s="28" t="str" cm="1">
        <f t="array" aca="1" ref="L6" ca="1">IFERROR(HYPERLINK("#"&amp;CELL("address",INDEX(Objectives[ID],MATCH(Requirements[[#This Row],[T1]],Objectives[ID],0))),"🔗"),IFERROR(HYPERLINK("#"&amp;CELL("address",INDEX(Requirements[ID],MATCH(Requirements[[#This Row],[T1]],Requirements[ID],0))),"🔗"),""))</f>
        <v>🔗</v>
      </c>
      <c r="M6" s="17"/>
      <c r="N6" s="28" t="str" cm="1">
        <f t="array" aca="1" ref="N6" ca="1">IFERROR(HYPERLINK("#"&amp;CELL("address",INDEX(Objectives[ID],MATCH(Requirements[[#This Row],[T2]],Objectives[ID],0))),"🔗"),IFERROR(HYPERLINK("#"&amp;CELL("address",INDEX(Requirements[ID],MATCH(Requirements[[#This Row],[T2]],Requirements[ID],0))),"🔗"),""))</f>
        <v/>
      </c>
      <c r="O6" s="17"/>
      <c r="P6" s="29" t="str" cm="1">
        <f t="array" aca="1" ref="P6" ca="1">IFERROR(HYPERLINK("#"&amp;CELL("address",INDEX(Objectives[ID],MATCH(Requirements[[#This Row],[T3]],Objectives[ID],0))),"🔗"),IFERROR(HYPERLINK("#"&amp;CELL("address",INDEX(Requirements[ID],MATCH(Requirements[[#This Row],[T3]],Requirements[ID],0))),"🔗"),""))</f>
        <v/>
      </c>
      <c r="Q6" s="17" t="s">
        <v>152</v>
      </c>
      <c r="R6" s="17"/>
      <c r="S6" s="21" t="s">
        <v>86</v>
      </c>
      <c r="T6" s="20" t="s">
        <v>146</v>
      </c>
      <c r="U6" s="20">
        <f>IFERROR(INDEX(RqRanking[Ratings],MATCH(Requirements[[#This Row],[Criticality]],RqRanking[[Criticality ]],0)),"")</f>
        <v>5</v>
      </c>
      <c r="V6" s="20" t="s">
        <v>147</v>
      </c>
      <c r="W6" s="20">
        <f>IFERROR(INDEX(RqRanking[Ratings],MATCH(Requirements[[#This Row],[Complexity]],RqRanking[Complexity],0)),"")</f>
        <v>4</v>
      </c>
      <c r="X6" s="20" t="s">
        <v>148</v>
      </c>
      <c r="Y6" s="20">
        <f>IFERROR(INDEX(RqRanking[Ratings],MATCH(Requirements[[#This Row],[Cost]],RqRanking[Cost],0)),"")</f>
        <v>4</v>
      </c>
      <c r="Z6" s="20" t="s">
        <v>140</v>
      </c>
      <c r="AA6" s="20">
        <f>IFERROR(INDEX(RqRanking[Ratings],MATCH(Requirements[[#This Row],[Testability]],RqRanking[Testability],0)),"")</f>
        <v>2</v>
      </c>
      <c r="AB6" s="20">
        <f>IFERROR(Requirements[[#This Row],[V1]]*RqRankings!$C$1+Requirements[[#This Row],[V2]]*RqRankings!$D$1+Requirements[[#This Row],[V3]]*RqRankings!$E$1+Requirements[[#This Row],[V4]]*RqRankings!$F$1,"")</f>
        <v>4.5</v>
      </c>
    </row>
    <row r="7" spans="1:28" ht="48" x14ac:dyDescent="0.2">
      <c r="A7" s="79" t="s">
        <v>262</v>
      </c>
      <c r="B7" s="17">
        <f>COUNTIF(Requirements[T1],Requirements[[#This Row],[ID]])+COUNTIF(Requirements[T2],Requirements[[#This Row],[ID]])+COUNTIF(Requirements[T3],Requirements[[#This Row],[ID]])</f>
        <v>0</v>
      </c>
      <c r="C7" s="26" t="str">
        <f>IFERROR(INDEX(Systems[Subsystem],MATCH(LEFT(Requirements[[#This Row],[ID]],3),Systems[Numbering],0)),"")</f>
        <v>Hardware</v>
      </c>
      <c r="D7" s="23" t="s">
        <v>244</v>
      </c>
      <c r="E7" s="24" t="s">
        <v>263</v>
      </c>
      <c r="F7" s="30" t="s">
        <v>264</v>
      </c>
      <c r="G7" s="30" t="s">
        <v>265</v>
      </c>
      <c r="H7" s="30" t="s">
        <v>244</v>
      </c>
      <c r="I7" s="30"/>
      <c r="J7" s="34"/>
      <c r="K7" s="22" t="s">
        <v>153</v>
      </c>
      <c r="L7" s="27" t="str" cm="1">
        <f t="array" aca="1" ref="L7" ca="1">IFERROR(HYPERLINK("#"&amp;CELL("address",INDEX(Objectives[ID],MATCH(Requirements[[#This Row],[T1]],Objectives[ID],0))),"🔗"),IFERROR(HYPERLINK("#"&amp;CELL("address",INDEX(Requirements[ID],MATCH(Requirements[[#This Row],[T1]],Requirements[ID],0))),"🔗"),""))</f>
        <v>🔗</v>
      </c>
      <c r="M7" s="17"/>
      <c r="N7" s="27" t="str" cm="1">
        <f t="array" aca="1" ref="N7" ca="1">IFERROR(HYPERLINK("#"&amp;CELL("address",INDEX(Objectives[ID],MATCH(Requirements[[#This Row],[T2]],Objectives[ID],0))),"🔗"),IFERROR(HYPERLINK("#"&amp;CELL("address",INDEX(Requirements[ID],MATCH(Requirements[[#This Row],[T2]],Requirements[ID],0))),"🔗"),""))</f>
        <v/>
      </c>
      <c r="O7" s="17"/>
      <c r="P7" s="29" t="str" cm="1">
        <f t="array" aca="1" ref="P7" ca="1">IFERROR(HYPERLINK("#"&amp;CELL("address",INDEX(Objectives[ID],MATCH(Requirements[[#This Row],[T3]],Objectives[ID],0))),"🔗"),IFERROR(HYPERLINK("#"&amp;CELL("address",INDEX(Requirements[ID],MATCH(Requirements[[#This Row],[T3]],Requirements[ID],0))),"🔗"),""))</f>
        <v/>
      </c>
      <c r="Q7" s="17" t="s">
        <v>247</v>
      </c>
      <c r="R7" s="17"/>
      <c r="S7" s="21" t="s">
        <v>187</v>
      </c>
      <c r="T7" s="20" t="s">
        <v>146</v>
      </c>
      <c r="U7" s="20">
        <f>IFERROR(INDEX(RqRanking[Ratings],MATCH(Requirements[[#This Row],[Criticality]],RqRanking[[Criticality ]],0)),"")</f>
        <v>5</v>
      </c>
      <c r="V7" s="20" t="s">
        <v>138</v>
      </c>
      <c r="W7" s="20">
        <f>IFERROR(INDEX(RqRanking[Ratings],MATCH(Requirements[[#This Row],[Complexity]],RqRanking[Complexity],0)),"")</f>
        <v>3</v>
      </c>
      <c r="X7" s="20" t="s">
        <v>148</v>
      </c>
      <c r="Y7" s="20">
        <f>IFERROR(INDEX(RqRanking[Ratings],MATCH(Requirements[[#This Row],[Cost]],RqRanking[Cost],0)),"")</f>
        <v>4</v>
      </c>
      <c r="Z7" s="20" t="s">
        <v>138</v>
      </c>
      <c r="AA7" s="20">
        <f>IFERROR(INDEX(RqRanking[Ratings],MATCH(Requirements[[#This Row],[Testability]],RqRanking[Testability],0)),"")</f>
        <v>3</v>
      </c>
      <c r="AB7" s="20">
        <f>IFERROR(Requirements[[#This Row],[V1]]*RqRankings!$C$1+Requirements[[#This Row],[V2]]*RqRankings!$D$1+Requirements[[#This Row],[V3]]*RqRankings!$E$1+Requirements[[#This Row],[V4]]*RqRankings!$F$1,"")</f>
        <v>4.5</v>
      </c>
    </row>
    <row r="8" spans="1:28" ht="48" x14ac:dyDescent="0.2">
      <c r="A8" s="79" t="s">
        <v>184</v>
      </c>
      <c r="B8" s="17">
        <f>COUNTIF(Requirements[T1],Requirements[[#This Row],[ID]])+COUNTIF(Requirements[T2],Requirements[[#This Row],[ID]])+COUNTIF(Requirements[T3],Requirements[[#This Row],[ID]])</f>
        <v>0</v>
      </c>
      <c r="C8" s="26" t="str">
        <f>IFERROR(INDEX(Systems[Subsystem],MATCH(LEFT(Requirements[[#This Row],[ID]],3),Systems[Numbering],0)),"")</f>
        <v>System</v>
      </c>
      <c r="D8" s="23" t="s">
        <v>34</v>
      </c>
      <c r="E8" s="24" t="s">
        <v>185</v>
      </c>
      <c r="F8" s="30" t="s">
        <v>164</v>
      </c>
      <c r="G8" s="30"/>
      <c r="H8" s="30" t="s">
        <v>186</v>
      </c>
      <c r="I8" s="30"/>
      <c r="J8" s="34"/>
      <c r="K8" s="22" t="s">
        <v>68</v>
      </c>
      <c r="L8" s="27" t="str" cm="1">
        <f t="array" aca="1" ref="L8" ca="1">IFERROR(HYPERLINK("#"&amp;CELL("address",INDEX(Objectives[ID],MATCH(Requirements[[#This Row],[T1]],Objectives[ID],0))),"🔗"),IFERROR(HYPERLINK("#"&amp;CELL("address",INDEX(Requirements[ID],MATCH(Requirements[[#This Row],[T1]],Requirements[ID],0))),"🔗"),""))</f>
        <v>🔗</v>
      </c>
      <c r="M8" s="17"/>
      <c r="N8" s="27" t="str" cm="1">
        <f t="array" aca="1" ref="N8" ca="1">IFERROR(HYPERLINK("#"&amp;CELL("address",INDEX(Objectives[ID],MATCH(Requirements[[#This Row],[T2]],Objectives[ID],0))),"🔗"),IFERROR(HYPERLINK("#"&amp;CELL("address",INDEX(Requirements[ID],MATCH(Requirements[[#This Row],[T2]],Requirements[ID],0))),"🔗"),""))</f>
        <v/>
      </c>
      <c r="O8" s="17"/>
      <c r="P8" s="29" t="str" cm="1">
        <f t="array" aca="1" ref="P8" ca="1">IFERROR(HYPERLINK("#"&amp;CELL("address",INDEX(Objectives[ID],MATCH(Requirements[[#This Row],[T3]],Objectives[ID],0))),"🔗"),IFERROR(HYPERLINK("#"&amp;CELL("address",INDEX(Requirements[ID],MATCH(Requirements[[#This Row],[T3]],Requirements[ID],0))),"🔗"),""))</f>
        <v/>
      </c>
      <c r="Q8" s="17" t="s">
        <v>152</v>
      </c>
      <c r="R8" s="17"/>
      <c r="S8" s="21" t="s">
        <v>187</v>
      </c>
      <c r="T8" s="20" t="s">
        <v>146</v>
      </c>
      <c r="U8" s="20">
        <f>IFERROR(INDEX(RqRanking[Ratings],MATCH(Requirements[[#This Row],[Criticality]],RqRanking[[Criticality ]],0)),"")</f>
        <v>5</v>
      </c>
      <c r="V8" s="20" t="s">
        <v>147</v>
      </c>
      <c r="W8" s="20">
        <f>IFERROR(INDEX(RqRanking[Ratings],MATCH(Requirements[[#This Row],[Complexity]],RqRanking[Complexity],0)),"")</f>
        <v>4</v>
      </c>
      <c r="X8" s="20" t="s">
        <v>148</v>
      </c>
      <c r="Y8" s="20">
        <f>IFERROR(INDEX(RqRanking[Ratings],MATCH(Requirements[[#This Row],[Cost]],RqRanking[Cost],0)),"")</f>
        <v>4</v>
      </c>
      <c r="Z8" s="20" t="s">
        <v>177</v>
      </c>
      <c r="AA8" s="20">
        <f>IFERROR(INDEX(RqRanking[Ratings],MATCH(Requirements[[#This Row],[Testability]],RqRanking[Testability],0)),"")</f>
        <v>1</v>
      </c>
      <c r="AB8" s="20">
        <f>IFERROR(Requirements[[#This Row],[V1]]*RqRankings!$C$1+Requirements[[#This Row],[V2]]*RqRankings!$D$1+Requirements[[#This Row],[V3]]*RqRankings!$E$1+Requirements[[#This Row],[V4]]*RqRankings!$F$1,"")</f>
        <v>4.3999999999999995</v>
      </c>
    </row>
    <row r="9" spans="1:28" ht="48" x14ac:dyDescent="0.2">
      <c r="A9" s="79" t="s">
        <v>199</v>
      </c>
      <c r="B9" s="17">
        <f>COUNTIF(Requirements[T1],Requirements[[#This Row],[ID]])+COUNTIF(Requirements[T2],Requirements[[#This Row],[ID]])+COUNTIF(Requirements[T3],Requirements[[#This Row],[ID]])</f>
        <v>1</v>
      </c>
      <c r="C9" s="26" t="str">
        <f>IFERROR(INDEX(Systems[Subsystem],MATCH(LEFT(Requirements[[#This Row],[ID]],3),Systems[Numbering],0)),"")</f>
        <v>System</v>
      </c>
      <c r="D9" s="23" t="s">
        <v>34</v>
      </c>
      <c r="E9" s="24" t="s">
        <v>301</v>
      </c>
      <c r="F9" s="30" t="s">
        <v>201</v>
      </c>
      <c r="G9" s="30" t="s">
        <v>202</v>
      </c>
      <c r="H9" s="30" t="s">
        <v>203</v>
      </c>
      <c r="I9" s="30" t="s">
        <v>204</v>
      </c>
      <c r="J9" s="34"/>
      <c r="K9" s="22" t="s">
        <v>70</v>
      </c>
      <c r="L9" s="27" t="str" cm="1">
        <f t="array" aca="1" ref="L9" ca="1">IFERROR(HYPERLINK("#"&amp;CELL("address",INDEX(Objectives[ID],MATCH(Requirements[[#This Row],[T1]],Objectives[ID],0))),"🔗"),IFERROR(HYPERLINK("#"&amp;CELL("address",INDEX(Requirements[ID],MATCH(Requirements[[#This Row],[T1]],Requirements[ID],0))),"🔗"),""))</f>
        <v>🔗</v>
      </c>
      <c r="M9" s="17"/>
      <c r="N9" s="27" t="str" cm="1">
        <f t="array" aca="1" ref="N9" ca="1">IFERROR(HYPERLINK("#"&amp;CELL("address",INDEX(Objectives[ID],MATCH(Requirements[[#This Row],[T2]],Objectives[ID],0))),"🔗"),IFERROR(HYPERLINK("#"&amp;CELL("address",INDEX(Requirements[ID],MATCH(Requirements[[#This Row],[T2]],Requirements[ID],0))),"🔗"),""))</f>
        <v/>
      </c>
      <c r="O9" s="17"/>
      <c r="P9" s="29" t="str" cm="1">
        <f t="array" aca="1" ref="P9" ca="1">IFERROR(HYPERLINK("#"&amp;CELL("address",INDEX(Objectives[ID],MATCH(Requirements[[#This Row],[T3]],Objectives[ID],0))),"🔗"),IFERROR(HYPERLINK("#"&amp;CELL("address",INDEX(Requirements[ID],MATCH(Requirements[[#This Row],[T3]],Requirements[ID],0))),"🔗"),""))</f>
        <v/>
      </c>
      <c r="Q9" s="17" t="s">
        <v>129</v>
      </c>
      <c r="R9" s="17"/>
      <c r="S9" s="21" t="s">
        <v>86</v>
      </c>
      <c r="T9" s="20" t="s">
        <v>146</v>
      </c>
      <c r="U9" s="20">
        <f>IFERROR(INDEX(RqRanking[Ratings],MATCH(Requirements[[#This Row],[Criticality]],RqRanking[[Criticality ]],0)),"")</f>
        <v>5</v>
      </c>
      <c r="V9" s="20" t="s">
        <v>147</v>
      </c>
      <c r="W9" s="20">
        <f>IFERROR(INDEX(RqRanking[Ratings],MATCH(Requirements[[#This Row],[Complexity]],RqRanking[Complexity],0)),"")</f>
        <v>4</v>
      </c>
      <c r="X9" s="20" t="s">
        <v>139</v>
      </c>
      <c r="Y9" s="20">
        <f>IFERROR(INDEX(RqRanking[Ratings],MATCH(Requirements[[#This Row],[Cost]],RqRanking[Cost],0)),"")</f>
        <v>2</v>
      </c>
      <c r="Z9" s="20" t="s">
        <v>138</v>
      </c>
      <c r="AA9" s="20">
        <f>IFERROR(INDEX(RqRanking[Ratings],MATCH(Requirements[[#This Row],[Testability]],RqRanking[Testability],0)),"")</f>
        <v>3</v>
      </c>
      <c r="AB9" s="20">
        <f>IFERROR(Requirements[[#This Row],[V1]]*RqRankings!$C$1+Requirements[[#This Row],[V2]]*RqRankings!$D$1+Requirements[[#This Row],[V3]]*RqRankings!$E$1+Requirements[[#This Row],[V4]]*RqRankings!$F$1,"")</f>
        <v>4.3999999999999995</v>
      </c>
    </row>
    <row r="10" spans="1:28" ht="32" x14ac:dyDescent="0.2">
      <c r="A10" s="79" t="s">
        <v>252</v>
      </c>
      <c r="B10" s="17">
        <f>COUNTIF(Requirements[T1],Requirements[[#This Row],[ID]])+COUNTIF(Requirements[T2],Requirements[[#This Row],[ID]])+COUNTIF(Requirements[T3],Requirements[[#This Row],[ID]])</f>
        <v>0</v>
      </c>
      <c r="C10" s="26" t="str">
        <f>IFERROR(INDEX(Systems[Subsystem],MATCH(LEFT(Requirements[[#This Row],[ID]],3),Systems[Numbering],0)),"")</f>
        <v>Hardware</v>
      </c>
      <c r="D10" s="23" t="s">
        <v>253</v>
      </c>
      <c r="E10" s="24" t="s">
        <v>254</v>
      </c>
      <c r="F10" s="30" t="s">
        <v>164</v>
      </c>
      <c r="G10" s="30"/>
      <c r="H10" s="30" t="s">
        <v>255</v>
      </c>
      <c r="I10" s="30" t="s">
        <v>256</v>
      </c>
      <c r="J10" s="34"/>
      <c r="K10" s="22" t="s">
        <v>141</v>
      </c>
      <c r="L10" s="27" t="str" cm="1">
        <f t="array" aca="1" ref="L10" ca="1">IFERROR(HYPERLINK("#"&amp;CELL("address",INDEX(Objectives[ID],MATCH(Requirements[[#This Row],[T1]],Objectives[ID],0))),"🔗"),IFERROR(HYPERLINK("#"&amp;CELL("address",INDEX(Requirements[ID],MATCH(Requirements[[#This Row],[T1]],Requirements[ID],0))),"🔗"),""))</f>
        <v>🔗</v>
      </c>
      <c r="M10" s="17"/>
      <c r="N10" s="27" t="str" cm="1">
        <f t="array" aca="1" ref="N10" ca="1">IFERROR(HYPERLINK("#"&amp;CELL("address",INDEX(Objectives[ID],MATCH(Requirements[[#This Row],[T2]],Objectives[ID],0))),"🔗"),IFERROR(HYPERLINK("#"&amp;CELL("address",INDEX(Requirements[ID],MATCH(Requirements[[#This Row],[T2]],Requirements[ID],0))),"🔗"),""))</f>
        <v/>
      </c>
      <c r="O10" s="17"/>
      <c r="P10" s="29" t="str" cm="1">
        <f t="array" aca="1" ref="P10" ca="1">IFERROR(HYPERLINK("#"&amp;CELL("address",INDEX(Objectives[ID],MATCH(Requirements[[#This Row],[T3]],Objectives[ID],0))),"🔗"),IFERROR(HYPERLINK("#"&amp;CELL("address",INDEX(Requirements[ID],MATCH(Requirements[[#This Row],[T3]],Requirements[ID],0))),"🔗"),""))</f>
        <v/>
      </c>
      <c r="Q10" s="17" t="s">
        <v>160</v>
      </c>
      <c r="R10" s="17"/>
      <c r="S10" s="21" t="s">
        <v>83</v>
      </c>
      <c r="T10" s="20" t="s">
        <v>146</v>
      </c>
      <c r="U10" s="20">
        <f>IFERROR(INDEX(RqRanking[Ratings],MATCH(Requirements[[#This Row],[Criticality]],RqRanking[[Criticality ]],0)),"")</f>
        <v>5</v>
      </c>
      <c r="V10" s="20" t="s">
        <v>147</v>
      </c>
      <c r="W10" s="20">
        <f>IFERROR(INDEX(RqRanking[Ratings],MATCH(Requirements[[#This Row],[Complexity]],RqRanking[Complexity],0)),"")</f>
        <v>4</v>
      </c>
      <c r="X10" s="20" t="s">
        <v>139</v>
      </c>
      <c r="Y10" s="20">
        <f>IFERROR(INDEX(RqRanking[Ratings],MATCH(Requirements[[#This Row],[Cost]],RqRanking[Cost],0)),"")</f>
        <v>2</v>
      </c>
      <c r="Z10" s="20" t="s">
        <v>138</v>
      </c>
      <c r="AA10" s="20">
        <f>IFERROR(INDEX(RqRanking[Ratings],MATCH(Requirements[[#This Row],[Testability]],RqRanking[Testability],0)),"")</f>
        <v>3</v>
      </c>
      <c r="AB10" s="20">
        <f>IFERROR(Requirements[[#This Row],[V1]]*RqRankings!$C$1+Requirements[[#This Row],[V2]]*RqRankings!$D$1+Requirements[[#This Row],[V3]]*RqRankings!$E$1+Requirements[[#This Row],[V4]]*RqRankings!$F$1,"")</f>
        <v>4.3999999999999995</v>
      </c>
    </row>
    <row r="11" spans="1:28" ht="48" x14ac:dyDescent="0.2">
      <c r="A11" s="79" t="s">
        <v>193</v>
      </c>
      <c r="B11" s="17">
        <f>COUNTIF(Requirements[T1],Requirements[[#This Row],[ID]])+COUNTIF(Requirements[T2],Requirements[[#This Row],[ID]])+COUNTIF(Requirements[T3],Requirements[[#This Row],[ID]])</f>
        <v>0</v>
      </c>
      <c r="C11" s="26" t="str">
        <f>IFERROR(INDEX(Systems[Subsystem],MATCH(LEFT(Requirements[[#This Row],[ID]],3),Systems[Numbering],0)),"")</f>
        <v>System</v>
      </c>
      <c r="D11" s="23" t="s">
        <v>34</v>
      </c>
      <c r="E11" s="24" t="s">
        <v>302</v>
      </c>
      <c r="F11" s="30" t="s">
        <v>195</v>
      </c>
      <c r="G11" s="30" t="s">
        <v>196</v>
      </c>
      <c r="H11" s="30" t="s">
        <v>197</v>
      </c>
      <c r="I11" s="30" t="s">
        <v>198</v>
      </c>
      <c r="J11" s="34"/>
      <c r="K11" s="22" t="s">
        <v>70</v>
      </c>
      <c r="L11" s="27" t="str" cm="1">
        <f t="array" aca="1" ref="L11" ca="1">IFERROR(HYPERLINK("#"&amp;CELL("address",INDEX(Objectives[ID],MATCH(Requirements[[#This Row],[T1]],Objectives[ID],0))),"🔗"),IFERROR(HYPERLINK("#"&amp;CELL("address",INDEX(Requirements[ID],MATCH(Requirements[[#This Row],[T1]],Requirements[ID],0))),"🔗"),""))</f>
        <v>🔗</v>
      </c>
      <c r="M11" s="17"/>
      <c r="N11" s="27" t="str" cm="1">
        <f t="array" aca="1" ref="N11" ca="1">IFERROR(HYPERLINK("#"&amp;CELL("address",INDEX(Objectives[ID],MATCH(Requirements[[#This Row],[T2]],Objectives[ID],0))),"🔗"),IFERROR(HYPERLINK("#"&amp;CELL("address",INDEX(Requirements[ID],MATCH(Requirements[[#This Row],[T2]],Requirements[ID],0))),"🔗"),""))</f>
        <v/>
      </c>
      <c r="O11" s="17"/>
      <c r="P11" s="29" t="str" cm="1">
        <f t="array" aca="1" ref="P11" ca="1">IFERROR(HYPERLINK("#"&amp;CELL("address",INDEX(Objectives[ID],MATCH(Requirements[[#This Row],[T3]],Objectives[ID],0))),"🔗"),IFERROR(HYPERLINK("#"&amp;CELL("address",INDEX(Requirements[ID],MATCH(Requirements[[#This Row],[T3]],Requirements[ID],0))),"🔗"),""))</f>
        <v/>
      </c>
      <c r="Q11" s="17" t="s">
        <v>152</v>
      </c>
      <c r="R11" s="17"/>
      <c r="S11" s="21" t="s">
        <v>83</v>
      </c>
      <c r="T11" s="20" t="s">
        <v>146</v>
      </c>
      <c r="U11" s="20">
        <f>IFERROR(INDEX(RqRanking[Ratings],MATCH(Requirements[[#This Row],[Criticality]],RqRanking[[Criticality ]],0)),"")</f>
        <v>5</v>
      </c>
      <c r="V11" s="20" t="s">
        <v>147</v>
      </c>
      <c r="W11" s="20">
        <f>IFERROR(INDEX(RqRanking[Ratings],MATCH(Requirements[[#This Row],[Complexity]],RqRanking[Complexity],0)),"")</f>
        <v>4</v>
      </c>
      <c r="X11" s="20" t="s">
        <v>139</v>
      </c>
      <c r="Y11" s="20">
        <f>IFERROR(INDEX(RqRanking[Ratings],MATCH(Requirements[[#This Row],[Cost]],RqRanking[Cost],0)),"")</f>
        <v>2</v>
      </c>
      <c r="Z11" s="20" t="s">
        <v>140</v>
      </c>
      <c r="AA11" s="20">
        <f>IFERROR(INDEX(RqRanking[Ratings],MATCH(Requirements[[#This Row],[Testability]],RqRanking[Testability],0)),"")</f>
        <v>2</v>
      </c>
      <c r="AB11" s="20">
        <f>IFERROR(Requirements[[#This Row],[V1]]*RqRankings!$C$1+Requirements[[#This Row],[V2]]*RqRankings!$D$1+Requirements[[#This Row],[V3]]*RqRankings!$E$1+Requirements[[#This Row],[V4]]*RqRankings!$F$1,"")</f>
        <v>4.3</v>
      </c>
    </row>
    <row r="12" spans="1:28" ht="48" x14ac:dyDescent="0.2">
      <c r="A12" s="79" t="s">
        <v>167</v>
      </c>
      <c r="B12" s="17">
        <f>COUNTIF(Requirements[T1],Requirements[[#This Row],[ID]])+COUNTIF(Requirements[T2],Requirements[[#This Row],[ID]])+COUNTIF(Requirements[T3],Requirements[[#This Row],[ID]])</f>
        <v>0</v>
      </c>
      <c r="C12" s="26" t="str">
        <f>IFERROR(INDEX(Systems[Subsystem],MATCH(LEFT(Requirements[[#This Row],[ID]],3),Systems[Numbering],0)),"")</f>
        <v>System</v>
      </c>
      <c r="D12" s="23" t="s">
        <v>34</v>
      </c>
      <c r="E12" s="24" t="s">
        <v>168</v>
      </c>
      <c r="F12" s="30" t="s">
        <v>169</v>
      </c>
      <c r="G12" s="30" t="s">
        <v>170</v>
      </c>
      <c r="H12" s="30" t="s">
        <v>171</v>
      </c>
      <c r="I12" s="30"/>
      <c r="J12" s="34"/>
      <c r="K12" s="22" t="s">
        <v>76</v>
      </c>
      <c r="L12" s="27" t="str" cm="1">
        <f t="array" aca="1" ref="L12" ca="1">IFERROR(HYPERLINK("#"&amp;CELL("address",INDEX(Objectives[ID],MATCH(Requirements[[#This Row],[T1]],Objectives[ID],0))),"🔗"),IFERROR(HYPERLINK("#"&amp;CELL("address",INDEX(Requirements[ID],MATCH(Requirements[[#This Row],[T1]],Requirements[ID],0))),"🔗"),""))</f>
        <v>🔗</v>
      </c>
      <c r="M12" s="17"/>
      <c r="N12" s="27" t="str" cm="1">
        <f t="array" aca="1" ref="N12" ca="1">IFERROR(HYPERLINK("#"&amp;CELL("address",INDEX(Objectives[ID],MATCH(Requirements[[#This Row],[T2]],Objectives[ID],0))),"🔗"),IFERROR(HYPERLINK("#"&amp;CELL("address",INDEX(Requirements[ID],MATCH(Requirements[[#This Row],[T2]],Requirements[ID],0))),"🔗"),""))</f>
        <v/>
      </c>
      <c r="O12" s="17"/>
      <c r="P12" s="29" t="str" cm="1">
        <f t="array" aca="1" ref="P12" ca="1">IFERROR(HYPERLINK("#"&amp;CELL("address",INDEX(Objectives[ID],MATCH(Requirements[[#This Row],[T3]],Objectives[ID],0))),"🔗"),IFERROR(HYPERLINK("#"&amp;CELL("address",INDEX(Requirements[ID],MATCH(Requirements[[#This Row],[T3]],Requirements[ID],0))),"🔗"),""))</f>
        <v/>
      </c>
      <c r="Q12" s="17" t="s">
        <v>129</v>
      </c>
      <c r="R12" s="17"/>
      <c r="S12" s="21" t="s">
        <v>86</v>
      </c>
      <c r="T12" s="20" t="s">
        <v>146</v>
      </c>
      <c r="U12" s="20">
        <f>IFERROR(INDEX(RqRanking[Ratings],MATCH(Requirements[[#This Row],[Criticality]],RqRanking[[Criticality ]],0)),"")</f>
        <v>5</v>
      </c>
      <c r="V12" s="20" t="s">
        <v>138</v>
      </c>
      <c r="W12" s="20">
        <f>IFERROR(INDEX(RqRanking[Ratings],MATCH(Requirements[[#This Row],[Complexity]],RqRanking[Complexity],0)),"")</f>
        <v>3</v>
      </c>
      <c r="X12" s="20" t="s">
        <v>139</v>
      </c>
      <c r="Y12" s="20">
        <f>IFERROR(INDEX(RqRanking[Ratings],MATCH(Requirements[[#This Row],[Cost]],RqRanking[Cost],0)),"")</f>
        <v>2</v>
      </c>
      <c r="Z12" s="20" t="s">
        <v>140</v>
      </c>
      <c r="AA12" s="20">
        <f>IFERROR(INDEX(RqRanking[Ratings],MATCH(Requirements[[#This Row],[Testability]],RqRanking[Testability],0)),"")</f>
        <v>2</v>
      </c>
      <c r="AB12" s="20">
        <f>IFERROR(Requirements[[#This Row],[V1]]*RqRankings!$C$1+Requirements[[#This Row],[V2]]*RqRankings!$D$1+Requirements[[#This Row],[V3]]*RqRankings!$E$1+Requirements[[#This Row],[V4]]*RqRankings!$F$1,"")</f>
        <v>4.2</v>
      </c>
    </row>
    <row r="13" spans="1:28" ht="32" x14ac:dyDescent="0.2">
      <c r="A13" s="79" t="s">
        <v>226</v>
      </c>
      <c r="B13" s="17">
        <f>COUNTIF(Requirements[T1],Requirements[[#This Row],[ID]])+COUNTIF(Requirements[T2],Requirements[[#This Row],[ID]])+COUNTIF(Requirements[T3],Requirements[[#This Row],[ID]])</f>
        <v>0</v>
      </c>
      <c r="C13" s="26" t="str">
        <f>IFERROR(INDEX(Systems[Subsystem],MATCH(LEFT(Requirements[[#This Row],[ID]],3),Systems[Numbering],0)),"")</f>
        <v>System</v>
      </c>
      <c r="D13" s="23" t="s">
        <v>34</v>
      </c>
      <c r="E13" s="24" t="s">
        <v>227</v>
      </c>
      <c r="F13" s="30" t="s">
        <v>228</v>
      </c>
      <c r="G13" s="30"/>
      <c r="H13" s="30" t="s">
        <v>229</v>
      </c>
      <c r="I13" s="30" t="s">
        <v>230</v>
      </c>
      <c r="J13" s="34"/>
      <c r="K13" s="22" t="s">
        <v>66</v>
      </c>
      <c r="L13" s="27" t="str" cm="1">
        <f t="array" aca="1" ref="L13" ca="1">IFERROR(HYPERLINK("#"&amp;CELL("address",INDEX(Objectives[ID],MATCH(Requirements[[#This Row],[T1]],Objectives[ID],0))),"🔗"),IFERROR(HYPERLINK("#"&amp;CELL("address",INDEX(Requirements[ID],MATCH(Requirements[[#This Row],[T1]],Requirements[ID],0))),"🔗"),""))</f>
        <v>🔗</v>
      </c>
      <c r="M13" s="17"/>
      <c r="N13" s="27" t="str" cm="1">
        <f t="array" aca="1" ref="N13" ca="1">IFERROR(HYPERLINK("#"&amp;CELL("address",INDEX(Objectives[ID],MATCH(Requirements[[#This Row],[T2]],Objectives[ID],0))),"🔗"),IFERROR(HYPERLINK("#"&amp;CELL("address",INDEX(Requirements[ID],MATCH(Requirements[[#This Row],[T2]],Requirements[ID],0))),"🔗"),""))</f>
        <v/>
      </c>
      <c r="O13" s="17"/>
      <c r="P13" s="29" t="str" cm="1">
        <f t="array" aca="1" ref="P13" ca="1">IFERROR(HYPERLINK("#"&amp;CELL("address",INDEX(Objectives[ID],MATCH(Requirements[[#This Row],[T3]],Objectives[ID],0))),"🔗"),IFERROR(HYPERLINK("#"&amp;CELL("address",INDEX(Requirements[ID],MATCH(Requirements[[#This Row],[T3]],Requirements[ID],0))),"🔗"),""))</f>
        <v/>
      </c>
      <c r="Q13" s="17" t="s">
        <v>129</v>
      </c>
      <c r="R13" s="17"/>
      <c r="S13" s="21" t="s">
        <v>86</v>
      </c>
      <c r="T13" s="20" t="s">
        <v>146</v>
      </c>
      <c r="U13" s="20">
        <f>IFERROR(INDEX(RqRanking[Ratings],MATCH(Requirements[[#This Row],[Criticality]],RqRanking[[Criticality ]],0)),"")</f>
        <v>5</v>
      </c>
      <c r="V13" s="20" t="s">
        <v>140</v>
      </c>
      <c r="W13" s="20">
        <f>IFERROR(INDEX(RqRanking[Ratings],MATCH(Requirements[[#This Row],[Complexity]],RqRanking[Complexity],0)),"")</f>
        <v>2</v>
      </c>
      <c r="X13" s="20" t="s">
        <v>139</v>
      </c>
      <c r="Y13" s="20">
        <f>IFERROR(INDEX(RqRanking[Ratings],MATCH(Requirements[[#This Row],[Cost]],RqRanking[Cost],0)),"")</f>
        <v>2</v>
      </c>
      <c r="Z13" s="20" t="s">
        <v>138</v>
      </c>
      <c r="AA13" s="20">
        <f>IFERROR(INDEX(RqRanking[Ratings],MATCH(Requirements[[#This Row],[Testability]],RqRanking[Testability],0)),"")</f>
        <v>3</v>
      </c>
      <c r="AB13" s="20">
        <f>IFERROR(Requirements[[#This Row],[V1]]*RqRankings!$C$1+Requirements[[#This Row],[V2]]*RqRankings!$D$1+Requirements[[#This Row],[V3]]*RqRankings!$E$1+Requirements[[#This Row],[V4]]*RqRankings!$F$1,"")</f>
        <v>4.2</v>
      </c>
    </row>
    <row r="14" spans="1:28" ht="32" x14ac:dyDescent="0.2">
      <c r="A14" s="79" t="s">
        <v>205</v>
      </c>
      <c r="B14" s="17">
        <f>COUNTIF(Requirements[T1],Requirements[[#This Row],[ID]])+COUNTIF(Requirements[T2],Requirements[[#This Row],[ID]])+COUNTIF(Requirements[T3],Requirements[[#This Row],[ID]])</f>
        <v>1</v>
      </c>
      <c r="C14" s="26" t="str">
        <f>IFERROR(INDEX(Systems[Subsystem],MATCH(LEFT(Requirements[[#This Row],[ID]],3),Systems[Numbering],0)),"")</f>
        <v>System</v>
      </c>
      <c r="D14" s="23" t="s">
        <v>34</v>
      </c>
      <c r="E14" s="24" t="s">
        <v>303</v>
      </c>
      <c r="F14" s="30" t="s">
        <v>207</v>
      </c>
      <c r="G14" s="30" t="s">
        <v>208</v>
      </c>
      <c r="H14" s="30" t="s">
        <v>209</v>
      </c>
      <c r="I14" s="30"/>
      <c r="J14" s="34"/>
      <c r="K14" s="22" t="s">
        <v>66</v>
      </c>
      <c r="L14" s="27" t="str" cm="1">
        <f t="array" aca="1" ref="L14" ca="1">IFERROR(HYPERLINK("#"&amp;CELL("address",INDEX(Objectives[ID],MATCH(Requirements[[#This Row],[T1]],Objectives[ID],0))),"🔗"),IFERROR(HYPERLINK("#"&amp;CELL("address",INDEX(Requirements[ID],MATCH(Requirements[[#This Row],[T1]],Requirements[ID],0))),"🔗"),""))</f>
        <v>🔗</v>
      </c>
      <c r="M14" s="17"/>
      <c r="N14" s="27" t="str" cm="1">
        <f t="array" aca="1" ref="N14" ca="1">IFERROR(HYPERLINK("#"&amp;CELL("address",INDEX(Objectives[ID],MATCH(Requirements[[#This Row],[T2]],Objectives[ID],0))),"🔗"),IFERROR(HYPERLINK("#"&amp;CELL("address",INDEX(Requirements[ID],MATCH(Requirements[[#This Row],[T2]],Requirements[ID],0))),"🔗"),""))</f>
        <v/>
      </c>
      <c r="O14" s="17"/>
      <c r="P14" s="29" t="str" cm="1">
        <f t="array" aca="1" ref="P14" ca="1">IFERROR(HYPERLINK("#"&amp;CELL("address",INDEX(Objectives[ID],MATCH(Requirements[[#This Row],[T3]],Objectives[ID],0))),"🔗"),IFERROR(HYPERLINK("#"&amp;CELL("address",INDEX(Requirements[ID],MATCH(Requirements[[#This Row],[T3]],Requirements[ID],0))),"🔗"),""))</f>
        <v/>
      </c>
      <c r="Q14" s="17" t="s">
        <v>129</v>
      </c>
      <c r="R14" s="17"/>
      <c r="S14" s="21" t="s">
        <v>86</v>
      </c>
      <c r="T14" s="20" t="s">
        <v>146</v>
      </c>
      <c r="U14" s="20">
        <f>IFERROR(INDEX(RqRanking[Ratings],MATCH(Requirements[[#This Row],[Criticality]],RqRanking[[Criticality ]],0)),"")</f>
        <v>5</v>
      </c>
      <c r="V14" s="20" t="s">
        <v>140</v>
      </c>
      <c r="W14" s="20">
        <f>IFERROR(INDEX(RqRanking[Ratings],MATCH(Requirements[[#This Row],[Complexity]],RqRanking[Complexity],0)),"")</f>
        <v>2</v>
      </c>
      <c r="X14" s="20" t="s">
        <v>139</v>
      </c>
      <c r="Y14" s="20">
        <f>IFERROR(INDEX(RqRanking[Ratings],MATCH(Requirements[[#This Row],[Cost]],RqRanking[Cost],0)),"")</f>
        <v>2</v>
      </c>
      <c r="Z14" s="20" t="s">
        <v>140</v>
      </c>
      <c r="AA14" s="20">
        <f>IFERROR(INDEX(RqRanking[Ratings],MATCH(Requirements[[#This Row],[Testability]],RqRanking[Testability],0)),"")</f>
        <v>2</v>
      </c>
      <c r="AB14" s="20">
        <f>IFERROR(Requirements[[#This Row],[V1]]*RqRankings!$C$1+Requirements[[#This Row],[V2]]*RqRankings!$D$1+Requirements[[#This Row],[V3]]*RqRankings!$E$1+Requirements[[#This Row],[V4]]*RqRankings!$F$1,"")</f>
        <v>4.1000000000000005</v>
      </c>
    </row>
    <row r="15" spans="1:28" ht="48" x14ac:dyDescent="0.2">
      <c r="A15" s="79" t="s">
        <v>181</v>
      </c>
      <c r="B15" s="17">
        <f>COUNTIF(Requirements[T1],Requirements[[#This Row],[ID]])+COUNTIF(Requirements[T2],Requirements[[#This Row],[ID]])+COUNTIF(Requirements[T3],Requirements[[#This Row],[ID]])</f>
        <v>1</v>
      </c>
      <c r="C15" s="26" t="str">
        <f>IFERROR(INDEX(Systems[Subsystem],MATCH(LEFT(Requirements[[#This Row],[ID]],3),Systems[Numbering],0)),"")</f>
        <v>System</v>
      </c>
      <c r="D15" s="23" t="s">
        <v>34</v>
      </c>
      <c r="E15" s="24" t="s">
        <v>182</v>
      </c>
      <c r="F15" s="30" t="s">
        <v>164</v>
      </c>
      <c r="G15" s="30"/>
      <c r="H15" s="30" t="s">
        <v>183</v>
      </c>
      <c r="I15" s="30"/>
      <c r="J15" s="34"/>
      <c r="K15" s="22" t="s">
        <v>68</v>
      </c>
      <c r="L15" s="27" t="str" cm="1">
        <f t="array" aca="1" ref="L15" ca="1">IFERROR(HYPERLINK("#"&amp;CELL("address",INDEX(Objectives[ID],MATCH(Requirements[[#This Row],[T1]],Objectives[ID],0))),"🔗"),IFERROR(HYPERLINK("#"&amp;CELL("address",INDEX(Requirements[ID],MATCH(Requirements[[#This Row],[T1]],Requirements[ID],0))),"🔗"),""))</f>
        <v>🔗</v>
      </c>
      <c r="M15" s="17"/>
      <c r="N15" s="27" t="str" cm="1">
        <f t="array" aca="1" ref="N15" ca="1">IFERROR(HYPERLINK("#"&amp;CELL("address",INDEX(Objectives[ID],MATCH(Requirements[[#This Row],[T2]],Objectives[ID],0))),"🔗"),IFERROR(HYPERLINK("#"&amp;CELL("address",INDEX(Requirements[ID],MATCH(Requirements[[#This Row],[T2]],Requirements[ID],0))),"🔗"),""))</f>
        <v/>
      </c>
      <c r="O15" s="17"/>
      <c r="P15" s="29" t="str" cm="1">
        <f t="array" aca="1" ref="P15" ca="1">IFERROR(HYPERLINK("#"&amp;CELL("address",INDEX(Objectives[ID],MATCH(Requirements[[#This Row],[T3]],Objectives[ID],0))),"🔗"),IFERROR(HYPERLINK("#"&amp;CELL("address",INDEX(Requirements[ID],MATCH(Requirements[[#This Row],[T3]],Requirements[ID],0))),"🔗"),""))</f>
        <v/>
      </c>
      <c r="Q15" s="17" t="s">
        <v>152</v>
      </c>
      <c r="R15" s="17"/>
      <c r="S15" s="21" t="s">
        <v>86</v>
      </c>
      <c r="T15" s="20" t="s">
        <v>146</v>
      </c>
      <c r="U15" s="20">
        <f>IFERROR(INDEX(RqRanking[Ratings],MATCH(Requirements[[#This Row],[Criticality]],RqRanking[[Criticality ]],0)),"")</f>
        <v>5</v>
      </c>
      <c r="V15" s="20" t="s">
        <v>140</v>
      </c>
      <c r="W15" s="20">
        <f>IFERROR(INDEX(RqRanking[Ratings],MATCH(Requirements[[#This Row],[Complexity]],RqRanking[Complexity],0)),"")</f>
        <v>2</v>
      </c>
      <c r="X15" s="20" t="s">
        <v>166</v>
      </c>
      <c r="Y15" s="20">
        <f>IFERROR(INDEX(RqRanking[Ratings],MATCH(Requirements[[#This Row],[Cost]],RqRanking[Cost],0)),"")</f>
        <v>1</v>
      </c>
      <c r="Z15" s="20" t="s">
        <v>140</v>
      </c>
      <c r="AA15" s="20">
        <f>IFERROR(INDEX(RqRanking[Ratings],MATCH(Requirements[[#This Row],[Testability]],RqRanking[Testability],0)),"")</f>
        <v>2</v>
      </c>
      <c r="AB15" s="20">
        <f>IFERROR(Requirements[[#This Row],[V1]]*RqRankings!$C$1+Requirements[[#This Row],[V2]]*RqRankings!$D$1+Requirements[[#This Row],[V3]]*RqRankings!$E$1+Requirements[[#This Row],[V4]]*RqRankings!$F$1,"")</f>
        <v>4</v>
      </c>
    </row>
    <row r="16" spans="1:28" ht="80" x14ac:dyDescent="0.2">
      <c r="A16" s="79" t="s">
        <v>188</v>
      </c>
      <c r="B16" s="17">
        <f>COUNTIF(Requirements[T1],Requirements[[#This Row],[ID]])+COUNTIF(Requirements[T2],Requirements[[#This Row],[ID]])+COUNTIF(Requirements[T3],Requirements[[#This Row],[ID]])</f>
        <v>0</v>
      </c>
      <c r="C16" s="26" t="str">
        <f>IFERROR(INDEX(Systems[Subsystem],MATCH(LEFT(Requirements[[#This Row],[ID]],3),Systems[Numbering],0)),"")</f>
        <v>System</v>
      </c>
      <c r="D16" s="23" t="s">
        <v>34</v>
      </c>
      <c r="E16" s="24" t="s">
        <v>189</v>
      </c>
      <c r="F16" s="30" t="s">
        <v>190</v>
      </c>
      <c r="G16" s="30"/>
      <c r="H16" s="30" t="s">
        <v>191</v>
      </c>
      <c r="I16" s="30" t="s">
        <v>192</v>
      </c>
      <c r="J16" s="34"/>
      <c r="K16" s="22" t="s">
        <v>66</v>
      </c>
      <c r="L16" s="27" t="str" cm="1">
        <f t="array" aca="1" ref="L16" ca="1">IFERROR(HYPERLINK("#"&amp;CELL("address",INDEX(Objectives[ID],MATCH(Requirements[[#This Row],[T1]],Objectives[ID],0))),"🔗"),IFERROR(HYPERLINK("#"&amp;CELL("address",INDEX(Requirements[ID],MATCH(Requirements[[#This Row],[T1]],Requirements[ID],0))),"🔗"),""))</f>
        <v>🔗</v>
      </c>
      <c r="M16" s="17"/>
      <c r="N16" s="27" t="str" cm="1">
        <f t="array" aca="1" ref="N16" ca="1">IFERROR(HYPERLINK("#"&amp;CELL("address",INDEX(Objectives[ID],MATCH(Requirements[[#This Row],[T2]],Objectives[ID],0))),"🔗"),IFERROR(HYPERLINK("#"&amp;CELL("address",INDEX(Requirements[ID],MATCH(Requirements[[#This Row],[T2]],Requirements[ID],0))),"🔗"),""))</f>
        <v/>
      </c>
      <c r="O16" s="17"/>
      <c r="P16" s="29" t="str" cm="1">
        <f t="array" aca="1" ref="P16" ca="1">IFERROR(HYPERLINK("#"&amp;CELL("address",INDEX(Objectives[ID],MATCH(Requirements[[#This Row],[T3]],Objectives[ID],0))),"🔗"),IFERROR(HYPERLINK("#"&amp;CELL("address",INDEX(Requirements[ID],MATCH(Requirements[[#This Row],[T3]],Requirements[ID],0))),"🔗"),""))</f>
        <v/>
      </c>
      <c r="Q16" s="17" t="s">
        <v>152</v>
      </c>
      <c r="R16" s="17"/>
      <c r="S16" s="21" t="s">
        <v>86</v>
      </c>
      <c r="T16" s="20" t="s">
        <v>146</v>
      </c>
      <c r="U16" s="20">
        <f>IFERROR(INDEX(RqRanking[Ratings],MATCH(Requirements[[#This Row],[Criticality]],RqRanking[[Criticality ]],0)),"")</f>
        <v>5</v>
      </c>
      <c r="V16" s="20" t="s">
        <v>138</v>
      </c>
      <c r="W16" s="20">
        <f>IFERROR(INDEX(RqRanking[Ratings],MATCH(Requirements[[#This Row],[Complexity]],RqRanking[Complexity],0)),"")</f>
        <v>3</v>
      </c>
      <c r="X16" s="20" t="s">
        <v>166</v>
      </c>
      <c r="Y16" s="20">
        <f>IFERROR(INDEX(RqRanking[Ratings],MATCH(Requirements[[#This Row],[Cost]],RqRanking[Cost],0)),"")</f>
        <v>1</v>
      </c>
      <c r="Z16" s="20" t="s">
        <v>177</v>
      </c>
      <c r="AA16" s="20">
        <f>IFERROR(INDEX(RqRanking[Ratings],MATCH(Requirements[[#This Row],[Testability]],RqRanking[Testability],0)),"")</f>
        <v>1</v>
      </c>
      <c r="AB16" s="20">
        <f>IFERROR(Requirements[[#This Row],[V1]]*RqRankings!$C$1+Requirements[[#This Row],[V2]]*RqRankings!$D$1+Requirements[[#This Row],[V3]]*RqRankings!$E$1+Requirements[[#This Row],[V4]]*RqRankings!$F$1,"")</f>
        <v>4</v>
      </c>
    </row>
    <row r="17" spans="1:28" ht="32" x14ac:dyDescent="0.2">
      <c r="A17" s="79" t="s">
        <v>210</v>
      </c>
      <c r="B17" s="17">
        <f>COUNTIF(Requirements[T1],Requirements[[#This Row],[ID]])+COUNTIF(Requirements[T2],Requirements[[#This Row],[ID]])+COUNTIF(Requirements[T3],Requirements[[#This Row],[ID]])</f>
        <v>0</v>
      </c>
      <c r="C17" s="26" t="str">
        <f>IFERROR(INDEX(Systems[Subsystem],MATCH(LEFT(Requirements[[#This Row],[ID]],3),Systems[Numbering],0)),"")</f>
        <v>System</v>
      </c>
      <c r="D17" s="23" t="s">
        <v>34</v>
      </c>
      <c r="E17" s="24" t="s">
        <v>211</v>
      </c>
      <c r="F17" s="30" t="s">
        <v>164</v>
      </c>
      <c r="G17" s="30"/>
      <c r="H17" s="30" t="s">
        <v>212</v>
      </c>
      <c r="I17" s="30" t="s">
        <v>213</v>
      </c>
      <c r="J17" s="34"/>
      <c r="K17" s="22" t="s">
        <v>80</v>
      </c>
      <c r="L17" s="27" t="str" cm="1">
        <f t="array" aca="1" ref="L17" ca="1">IFERROR(HYPERLINK("#"&amp;CELL("address",INDEX(Objectives[ID],MATCH(Requirements[[#This Row],[T1]],Objectives[ID],0))),"🔗"),IFERROR(HYPERLINK("#"&amp;CELL("address",INDEX(Requirements[ID],MATCH(Requirements[[#This Row],[T1]],Requirements[ID],0))),"🔗"),""))</f>
        <v>🔗</v>
      </c>
      <c r="M17" s="17"/>
      <c r="N17" s="27" t="str" cm="1">
        <f t="array" aca="1" ref="N17" ca="1">IFERROR(HYPERLINK("#"&amp;CELL("address",INDEX(Objectives[ID],MATCH(Requirements[[#This Row],[T2]],Objectives[ID],0))),"🔗"),IFERROR(HYPERLINK("#"&amp;CELL("address",INDEX(Requirements[ID],MATCH(Requirements[[#This Row],[T2]],Requirements[ID],0))),"🔗"),""))</f>
        <v/>
      </c>
      <c r="O17" s="17"/>
      <c r="P17" s="29" t="str" cm="1">
        <f t="array" aca="1" ref="P17" ca="1">IFERROR(HYPERLINK("#"&amp;CELL("address",INDEX(Objectives[ID],MATCH(Requirements[[#This Row],[T3]],Objectives[ID],0))),"🔗"),IFERROR(HYPERLINK("#"&amp;CELL("address",INDEX(Requirements[ID],MATCH(Requirements[[#This Row],[T3]],Requirements[ID],0))),"🔗"),""))</f>
        <v/>
      </c>
      <c r="Q17" s="17" t="s">
        <v>160</v>
      </c>
      <c r="R17" s="17"/>
      <c r="S17" s="21" t="s">
        <v>86</v>
      </c>
      <c r="T17" s="20" t="s">
        <v>146</v>
      </c>
      <c r="U17" s="20">
        <f>IFERROR(INDEX(RqRanking[Ratings],MATCH(Requirements[[#This Row],[Criticality]],RqRanking[[Criticality ]],0)),"")</f>
        <v>5</v>
      </c>
      <c r="V17" s="20" t="s">
        <v>138</v>
      </c>
      <c r="W17" s="20">
        <f>IFERROR(INDEX(RqRanking[Ratings],MATCH(Requirements[[#This Row],[Complexity]],RqRanking[Complexity],0)),"")</f>
        <v>3</v>
      </c>
      <c r="X17" s="20" t="s">
        <v>166</v>
      </c>
      <c r="Y17" s="20">
        <f>IFERROR(INDEX(RqRanking[Ratings],MATCH(Requirements[[#This Row],[Cost]],RqRanking[Cost],0)),"")</f>
        <v>1</v>
      </c>
      <c r="Z17" s="20" t="s">
        <v>177</v>
      </c>
      <c r="AA17" s="20">
        <f>IFERROR(INDEX(RqRanking[Ratings],MATCH(Requirements[[#This Row],[Testability]],RqRanking[Testability],0)),"")</f>
        <v>1</v>
      </c>
      <c r="AB17" s="20">
        <f>IFERROR(Requirements[[#This Row],[V1]]*RqRankings!$C$1+Requirements[[#This Row],[V2]]*RqRankings!$D$1+Requirements[[#This Row],[V3]]*RqRankings!$E$1+Requirements[[#This Row],[V4]]*RqRankings!$F$1,"")</f>
        <v>4</v>
      </c>
    </row>
    <row r="18" spans="1:28" ht="48" x14ac:dyDescent="0.2">
      <c r="A18" s="79" t="s">
        <v>178</v>
      </c>
      <c r="B18" s="17">
        <f>COUNTIF(Requirements[T1],Requirements[[#This Row],[ID]])+COUNTIF(Requirements[T2],Requirements[[#This Row],[ID]])+COUNTIF(Requirements[T3],Requirements[[#This Row],[ID]])</f>
        <v>0</v>
      </c>
      <c r="C18" s="26" t="str">
        <f>IFERROR(INDEX(Systems[Subsystem],MATCH(LEFT(Requirements[[#This Row],[ID]],3),Systems[Numbering],0)),"")</f>
        <v>System</v>
      </c>
      <c r="D18" s="23" t="s">
        <v>34</v>
      </c>
      <c r="E18" s="24" t="s">
        <v>179</v>
      </c>
      <c r="F18" s="30" t="s">
        <v>164</v>
      </c>
      <c r="G18" s="30"/>
      <c r="H18" s="30" t="s">
        <v>180</v>
      </c>
      <c r="I18" s="30"/>
      <c r="J18" s="34"/>
      <c r="K18" s="22" t="s">
        <v>80</v>
      </c>
      <c r="L18" s="27" t="str" cm="1">
        <f t="array" aca="1" ref="L18" ca="1">IFERROR(HYPERLINK("#"&amp;CELL("address",INDEX(Objectives[ID],MATCH(Requirements[[#This Row],[T1]],Objectives[ID],0))),"🔗"),IFERROR(HYPERLINK("#"&amp;CELL("address",INDEX(Requirements[ID],MATCH(Requirements[[#This Row],[T1]],Requirements[ID],0))),"🔗"),""))</f>
        <v>🔗</v>
      </c>
      <c r="M18" s="17"/>
      <c r="N18" s="27" t="str" cm="1">
        <f t="array" aca="1" ref="N18" ca="1">IFERROR(HYPERLINK("#"&amp;CELL("address",INDEX(Objectives[ID],MATCH(Requirements[[#This Row],[T2]],Objectives[ID],0))),"🔗"),IFERROR(HYPERLINK("#"&amp;CELL("address",INDEX(Requirements[ID],MATCH(Requirements[[#This Row],[T2]],Requirements[ID],0))),"🔗"),""))</f>
        <v/>
      </c>
      <c r="O18" s="17"/>
      <c r="P18" s="29" t="str" cm="1">
        <f t="array" aca="1" ref="P18" ca="1">IFERROR(HYPERLINK("#"&amp;CELL("address",INDEX(Objectives[ID],MATCH(Requirements[[#This Row],[T3]],Objectives[ID],0))),"🔗"),IFERROR(HYPERLINK("#"&amp;CELL("address",INDEX(Requirements[ID],MATCH(Requirements[[#This Row],[T3]],Requirements[ID],0))),"🔗"),""))</f>
        <v/>
      </c>
      <c r="Q18" s="17" t="s">
        <v>145</v>
      </c>
      <c r="R18" s="17"/>
      <c r="S18" s="21" t="s">
        <v>86</v>
      </c>
      <c r="T18" s="20" t="s">
        <v>146</v>
      </c>
      <c r="U18" s="20">
        <f>IFERROR(INDEX(RqRanking[Ratings],MATCH(Requirements[[#This Row],[Criticality]],RqRanking[[Criticality ]],0)),"")</f>
        <v>5</v>
      </c>
      <c r="V18" s="20" t="s">
        <v>140</v>
      </c>
      <c r="W18" s="20">
        <f>IFERROR(INDEX(RqRanking[Ratings],MATCH(Requirements[[#This Row],[Complexity]],RqRanking[Complexity],0)),"")</f>
        <v>2</v>
      </c>
      <c r="X18" s="20" t="s">
        <v>166</v>
      </c>
      <c r="Y18" s="20">
        <f>IFERROR(INDEX(RqRanking[Ratings],MATCH(Requirements[[#This Row],[Cost]],RqRanking[Cost],0)),"")</f>
        <v>1</v>
      </c>
      <c r="Z18" s="20" t="s">
        <v>177</v>
      </c>
      <c r="AA18" s="20">
        <f>IFERROR(INDEX(RqRanking[Ratings],MATCH(Requirements[[#This Row],[Testability]],RqRanking[Testability],0)),"")</f>
        <v>1</v>
      </c>
      <c r="AB18" s="20">
        <f>IFERROR(Requirements[[#This Row],[V1]]*RqRankings!$C$1+Requirements[[#This Row],[V2]]*RqRankings!$D$1+Requirements[[#This Row],[V3]]*RqRankings!$E$1+Requirements[[#This Row],[V4]]*RqRankings!$F$1,"")</f>
        <v>3.9000000000000004</v>
      </c>
    </row>
    <row r="19" spans="1:28" ht="48" x14ac:dyDescent="0.2">
      <c r="A19" s="79" t="s">
        <v>257</v>
      </c>
      <c r="B19" s="17">
        <f>COUNTIF(Requirements[T1],Requirements[[#This Row],[ID]])+COUNTIF(Requirements[T2],Requirements[[#This Row],[ID]])+COUNTIF(Requirements[T3],Requirements[[#This Row],[ID]])</f>
        <v>0</v>
      </c>
      <c r="C19" s="26" t="str">
        <f>IFERROR(INDEX(Systems[Subsystem],MATCH(LEFT(Requirements[[#This Row],[ID]],3),Systems[Numbering],0)),"")</f>
        <v>Hardware</v>
      </c>
      <c r="D19" s="23" t="s">
        <v>253</v>
      </c>
      <c r="E19" s="24" t="s">
        <v>304</v>
      </c>
      <c r="F19" s="30" t="s">
        <v>259</v>
      </c>
      <c r="G19" s="30" t="s">
        <v>260</v>
      </c>
      <c r="H19" s="30" t="s">
        <v>156</v>
      </c>
      <c r="I19" s="30" t="s">
        <v>261</v>
      </c>
      <c r="J19" s="34"/>
      <c r="K19" s="22" t="s">
        <v>153</v>
      </c>
      <c r="L19" s="27" t="str" cm="1">
        <f t="array" aca="1" ref="L19" ca="1">IFERROR(HYPERLINK("#"&amp;CELL("address",INDEX(Objectives[ID],MATCH(Requirements[[#This Row],[T1]],Objectives[ID],0))),"🔗"),IFERROR(HYPERLINK("#"&amp;CELL("address",INDEX(Requirements[ID],MATCH(Requirements[[#This Row],[T1]],Requirements[ID],0))),"🔗"),""))</f>
        <v>🔗</v>
      </c>
      <c r="M19" s="17"/>
      <c r="N19" s="27" t="str" cm="1">
        <f t="array" aca="1" ref="N19" ca="1">IFERROR(HYPERLINK("#"&amp;CELL("address",INDEX(Objectives[ID],MATCH(Requirements[[#This Row],[T2]],Objectives[ID],0))),"🔗"),IFERROR(HYPERLINK("#"&amp;CELL("address",INDEX(Requirements[ID],MATCH(Requirements[[#This Row],[T2]],Requirements[ID],0))),"🔗"),""))</f>
        <v/>
      </c>
      <c r="O19" s="17"/>
      <c r="P19" s="29" t="str" cm="1">
        <f t="array" aca="1" ref="P19" ca="1">IFERROR(HYPERLINK("#"&amp;CELL("address",INDEX(Objectives[ID],MATCH(Requirements[[#This Row],[T3]],Objectives[ID],0))),"🔗"),IFERROR(HYPERLINK("#"&amp;CELL("address",INDEX(Requirements[ID],MATCH(Requirements[[#This Row],[T3]],Requirements[ID],0))),"🔗"),""))</f>
        <v/>
      </c>
      <c r="Q19" s="17" t="s">
        <v>152</v>
      </c>
      <c r="R19" s="17"/>
      <c r="S19" s="21" t="s">
        <v>83</v>
      </c>
      <c r="T19" s="20" t="s">
        <v>146</v>
      </c>
      <c r="U19" s="20">
        <f>IFERROR(INDEX(RqRanking[Ratings],MATCH(Requirements[[#This Row],[Criticality]],RqRanking[[Criticality ]],0)),"")</f>
        <v>5</v>
      </c>
      <c r="V19" s="20" t="s">
        <v>248</v>
      </c>
      <c r="W19" s="20">
        <f>IFERROR(INDEX(RqRanking[Ratings],MATCH(Requirements[[#This Row],[Complexity]],RqRanking[Complexity],0)),"")</f>
        <v>1</v>
      </c>
      <c r="X19" s="20" t="s">
        <v>139</v>
      </c>
      <c r="Y19" s="20">
        <f>IFERROR(INDEX(RqRanking[Ratings],MATCH(Requirements[[#This Row],[Cost]],RqRanking[Cost],0)),"")</f>
        <v>2</v>
      </c>
      <c r="Z19" s="20" t="s">
        <v>177</v>
      </c>
      <c r="AA19" s="20">
        <f>IFERROR(INDEX(RqRanking[Ratings],MATCH(Requirements[[#This Row],[Testability]],RqRanking[Testability],0)),"")</f>
        <v>1</v>
      </c>
      <c r="AB19" s="20">
        <f>IFERROR(Requirements[[#This Row],[V1]]*RqRankings!$C$1+Requirements[[#This Row],[V2]]*RqRankings!$D$1+Requirements[[#This Row],[V3]]*RqRankings!$E$1+Requirements[[#This Row],[V4]]*RqRankings!$F$1,"")</f>
        <v>3.9000000000000004</v>
      </c>
    </row>
    <row r="20" spans="1:28" ht="32" x14ac:dyDescent="0.2">
      <c r="A20" s="79" t="s">
        <v>281</v>
      </c>
      <c r="B20" s="17">
        <f>COUNTIF(Requirements[T1],Requirements[[#This Row],[ID]])+COUNTIF(Requirements[T2],Requirements[[#This Row],[ID]])+COUNTIF(Requirements[T3],Requirements[[#This Row],[ID]])</f>
        <v>0</v>
      </c>
      <c r="C20" s="26" t="str">
        <f>IFERROR(INDEX(Systems[Subsystem],MATCH(LEFT(Requirements[[#This Row],[ID]],3),Systems[Numbering],0)),"")</f>
        <v>Frame &amp; Mounting</v>
      </c>
      <c r="D20" s="23" t="s">
        <v>253</v>
      </c>
      <c r="E20" s="24" t="s">
        <v>282</v>
      </c>
      <c r="F20" s="30" t="s">
        <v>283</v>
      </c>
      <c r="G20" s="30"/>
      <c r="H20" s="30" t="s">
        <v>156</v>
      </c>
      <c r="I20" s="30"/>
      <c r="J20" s="34"/>
      <c r="K20" s="22" t="s">
        <v>141</v>
      </c>
      <c r="L20" s="27" t="str" cm="1">
        <f t="array" aca="1" ref="L20" ca="1">IFERROR(HYPERLINK("#"&amp;CELL("address",INDEX(Objectives[ID],MATCH(Requirements[[#This Row],[T1]],Objectives[ID],0))),"🔗"),IFERROR(HYPERLINK("#"&amp;CELL("address",INDEX(Requirements[ID],MATCH(Requirements[[#This Row],[T1]],Requirements[ID],0))),"🔗"),""))</f>
        <v>🔗</v>
      </c>
      <c r="M20" s="17"/>
      <c r="N20" s="27" t="str" cm="1">
        <f t="array" aca="1" ref="N20" ca="1">IFERROR(HYPERLINK("#"&amp;CELL("address",INDEX(Objectives[ID],MATCH(Requirements[[#This Row],[T2]],Objectives[ID],0))),"🔗"),IFERROR(HYPERLINK("#"&amp;CELL("address",INDEX(Requirements[ID],MATCH(Requirements[[#This Row],[T2]],Requirements[ID],0))),"🔗"),""))</f>
        <v/>
      </c>
      <c r="O20" s="17"/>
      <c r="P20" s="29" t="str" cm="1">
        <f t="array" aca="1" ref="P20" ca="1">IFERROR(HYPERLINK("#"&amp;CELL("address",INDEX(Objectives[ID],MATCH(Requirements[[#This Row],[T3]],Objectives[ID],0))),"🔗"),IFERROR(HYPERLINK("#"&amp;CELL("address",INDEX(Requirements[ID],MATCH(Requirements[[#This Row],[T3]],Requirements[ID],0))),"🔗"),""))</f>
        <v/>
      </c>
      <c r="Q20" s="17" t="s">
        <v>152</v>
      </c>
      <c r="R20" s="17"/>
      <c r="S20" s="21" t="s">
        <v>187</v>
      </c>
      <c r="T20" s="20" t="s">
        <v>146</v>
      </c>
      <c r="U20" s="20">
        <f>IFERROR(INDEX(RqRanking[Ratings],MATCH(Requirements[[#This Row],[Criticality]],RqRanking[[Criticality ]],0)),"")</f>
        <v>5</v>
      </c>
      <c r="V20" s="20" t="s">
        <v>248</v>
      </c>
      <c r="W20" s="20">
        <f>IFERROR(INDEX(RqRanking[Ratings],MATCH(Requirements[[#This Row],[Complexity]],RqRanking[Complexity],0)),"")</f>
        <v>1</v>
      </c>
      <c r="X20" s="20" t="s">
        <v>139</v>
      </c>
      <c r="Y20" s="20">
        <f>IFERROR(INDEX(RqRanking[Ratings],MATCH(Requirements[[#This Row],[Cost]],RqRanking[Cost],0)),"")</f>
        <v>2</v>
      </c>
      <c r="Z20" s="20" t="s">
        <v>177</v>
      </c>
      <c r="AA20" s="20">
        <f>IFERROR(INDEX(RqRanking[Ratings],MATCH(Requirements[[#This Row],[Testability]],RqRanking[Testability],0)),"")</f>
        <v>1</v>
      </c>
      <c r="AB20" s="20">
        <f>IFERROR(Requirements[[#This Row],[V1]]*RqRankings!$C$1+Requirements[[#This Row],[V2]]*RqRankings!$D$1+Requirements[[#This Row],[V3]]*RqRankings!$E$1+Requirements[[#This Row],[V4]]*RqRankings!$F$1,"")</f>
        <v>3.9000000000000004</v>
      </c>
    </row>
    <row r="21" spans="1:28" ht="64" x14ac:dyDescent="0.2">
      <c r="A21" s="79" t="s">
        <v>153</v>
      </c>
      <c r="B21" s="17">
        <f>COUNTIF(Requirements[T1],Requirements[[#This Row],[ID]])+COUNTIF(Requirements[T2],Requirements[[#This Row],[ID]])+COUNTIF(Requirements[T3],Requirements[[#This Row],[ID]])</f>
        <v>3</v>
      </c>
      <c r="C21" s="26" t="str">
        <f>IFERROR(INDEX(Systems[Subsystem],MATCH(LEFT(Requirements[[#This Row],[ID]],3),Systems[Numbering],0)),"")</f>
        <v>System</v>
      </c>
      <c r="D21" s="23" t="s">
        <v>34</v>
      </c>
      <c r="E21" s="24" t="s">
        <v>305</v>
      </c>
      <c r="F21" s="30" t="s">
        <v>154</v>
      </c>
      <c r="G21" s="30" t="s">
        <v>155</v>
      </c>
      <c r="H21" s="30" t="s">
        <v>156</v>
      </c>
      <c r="I21" s="30" t="s">
        <v>157</v>
      </c>
      <c r="J21" s="34"/>
      <c r="K21" s="22" t="s">
        <v>76</v>
      </c>
      <c r="L21" s="28" t="str" cm="1">
        <f t="array" aca="1" ref="L21" ca="1">IFERROR(HYPERLINK("#"&amp;CELL("address",INDEX(Objectives[ID],MATCH(Requirements[[#This Row],[T1]],Objectives[ID],0))),"🔗"),IFERROR(HYPERLINK("#"&amp;CELL("address",INDEX(Requirements[ID],MATCH(Requirements[[#This Row],[T1]],Requirements[ID],0))),"🔗"),""))</f>
        <v>🔗</v>
      </c>
      <c r="M21" s="17"/>
      <c r="N21" s="28" t="str" cm="1">
        <f t="array" aca="1" ref="N21" ca="1">IFERROR(HYPERLINK("#"&amp;CELL("address",INDEX(Objectives[ID],MATCH(Requirements[[#This Row],[T2]],Objectives[ID],0))),"🔗"),IFERROR(HYPERLINK("#"&amp;CELL("address",INDEX(Requirements[ID],MATCH(Requirements[[#This Row],[T2]],Requirements[ID],0))),"🔗"),""))</f>
        <v/>
      </c>
      <c r="O21" s="17"/>
      <c r="P21" s="29" t="str" cm="1">
        <f t="array" aca="1" ref="P21" ca="1">IFERROR(HYPERLINK("#"&amp;CELL("address",INDEX(Objectives[ID],MATCH(Requirements[[#This Row],[T3]],Objectives[ID],0))),"🔗"),IFERROR(HYPERLINK("#"&amp;CELL("address",INDEX(Requirements[ID],MATCH(Requirements[[#This Row],[T3]],Requirements[ID],0))),"🔗"),""))</f>
        <v/>
      </c>
      <c r="Q21" s="17" t="s">
        <v>129</v>
      </c>
      <c r="R21" s="17"/>
      <c r="S21" s="21" t="s">
        <v>86</v>
      </c>
      <c r="T21" s="20" t="s">
        <v>137</v>
      </c>
      <c r="U21" s="20">
        <f>IFERROR(INDEX(RqRanking[Ratings],MATCH(Requirements[[#This Row],[Criticality]],RqRanking[[Criticality ]],0)),"")</f>
        <v>4</v>
      </c>
      <c r="V21" s="20" t="s">
        <v>147</v>
      </c>
      <c r="W21" s="20">
        <f>IFERROR(INDEX(RqRanking[Ratings],MATCH(Requirements[[#This Row],[Complexity]],RqRanking[Complexity],0)),"")</f>
        <v>4</v>
      </c>
      <c r="X21" s="20" t="s">
        <v>139</v>
      </c>
      <c r="Y21" s="20">
        <f>IFERROR(INDEX(RqRanking[Ratings],MATCH(Requirements[[#This Row],[Cost]],RqRanking[Cost],0)),"")</f>
        <v>2</v>
      </c>
      <c r="Z21" s="20" t="s">
        <v>140</v>
      </c>
      <c r="AA21" s="20">
        <f>IFERROR(INDEX(RqRanking[Ratings],MATCH(Requirements[[#This Row],[Testability]],RqRanking[Testability],0)),"")</f>
        <v>2</v>
      </c>
      <c r="AB21" s="20">
        <f>IFERROR(Requirements[[#This Row],[V1]]*RqRankings!$C$1+Requirements[[#This Row],[V2]]*RqRankings!$D$1+Requirements[[#This Row],[V3]]*RqRankings!$E$1+Requirements[[#This Row],[V4]]*RqRankings!$F$1,"")</f>
        <v>3.6</v>
      </c>
    </row>
    <row r="22" spans="1:28" ht="48" x14ac:dyDescent="0.2">
      <c r="A22" s="79" t="s">
        <v>288</v>
      </c>
      <c r="B22" s="17">
        <f>COUNTIF(Requirements[T1],Requirements[[#This Row],[ID]])+COUNTIF(Requirements[T2],Requirements[[#This Row],[ID]])+COUNTIF(Requirements[T3],Requirements[[#This Row],[ID]])</f>
        <v>0</v>
      </c>
      <c r="C22" s="26" t="str">
        <f>IFERROR(INDEX(Systems[Subsystem],MATCH(LEFT(Requirements[[#This Row],[ID]],3),Systems[Numbering],0)),"")</f>
        <v>Frame &amp; Mounting</v>
      </c>
      <c r="D22" s="23" t="s">
        <v>244</v>
      </c>
      <c r="E22" s="24" t="s">
        <v>289</v>
      </c>
      <c r="F22" s="30" t="s">
        <v>290</v>
      </c>
      <c r="G22" s="30" t="s">
        <v>291</v>
      </c>
      <c r="H22" s="30" t="s">
        <v>156</v>
      </c>
      <c r="I22" s="30" t="s">
        <v>292</v>
      </c>
      <c r="J22" s="34"/>
      <c r="K22" s="22" t="s">
        <v>205</v>
      </c>
      <c r="L22" s="27" t="str" cm="1">
        <f t="array" aca="1" ref="L22" ca="1">IFERROR(HYPERLINK("#"&amp;CELL("address",INDEX(Objectives[ID],MATCH(Requirements[[#This Row],[T1]],Objectives[ID],0))),"🔗"),IFERROR(HYPERLINK("#"&amp;CELL("address",INDEX(Requirements[ID],MATCH(Requirements[[#This Row],[T1]],Requirements[ID],0))),"🔗"),""))</f>
        <v>🔗</v>
      </c>
      <c r="M22" s="17"/>
      <c r="N22" s="27" t="str" cm="1">
        <f t="array" aca="1" ref="N22" ca="1">IFERROR(HYPERLINK("#"&amp;CELL("address",INDEX(Objectives[ID],MATCH(Requirements[[#This Row],[T2]],Objectives[ID],0))),"🔗"),IFERROR(HYPERLINK("#"&amp;CELL("address",INDEX(Requirements[ID],MATCH(Requirements[[#This Row],[T2]],Requirements[ID],0))),"🔗"),""))</f>
        <v/>
      </c>
      <c r="O22" s="17"/>
      <c r="P22" s="29" t="str" cm="1">
        <f t="array" aca="1" ref="P22" ca="1">IFERROR(HYPERLINK("#"&amp;CELL("address",INDEX(Objectives[ID],MATCH(Requirements[[#This Row],[T3]],Objectives[ID],0))),"🔗"),IFERROR(HYPERLINK("#"&amp;CELL("address",INDEX(Requirements[ID],MATCH(Requirements[[#This Row],[T3]],Requirements[ID],0))),"🔗"),""))</f>
        <v/>
      </c>
      <c r="Q22" s="17" t="s">
        <v>160</v>
      </c>
      <c r="R22" s="17"/>
      <c r="S22" s="21" t="s">
        <v>187</v>
      </c>
      <c r="T22" s="20" t="s">
        <v>137</v>
      </c>
      <c r="U22" s="20">
        <f>IFERROR(INDEX(RqRanking[Ratings],MATCH(Requirements[[#This Row],[Criticality]],RqRanking[[Criticality ]],0)),"")</f>
        <v>4</v>
      </c>
      <c r="V22" s="20" t="s">
        <v>147</v>
      </c>
      <c r="W22" s="20">
        <f>IFERROR(INDEX(RqRanking[Ratings],MATCH(Requirements[[#This Row],[Complexity]],RqRanking[Complexity],0)),"")</f>
        <v>4</v>
      </c>
      <c r="X22" s="20" t="s">
        <v>293</v>
      </c>
      <c r="Y22" s="20">
        <f>IFERROR(INDEX(RqRanking[Ratings],MATCH(Requirements[[#This Row],[Cost]],RqRanking[Cost],0)),"")</f>
        <v>3</v>
      </c>
      <c r="Z22" s="20" t="s">
        <v>177</v>
      </c>
      <c r="AA22" s="20">
        <f>IFERROR(INDEX(RqRanking[Ratings],MATCH(Requirements[[#This Row],[Testability]],RqRanking[Testability],0)),"")</f>
        <v>1</v>
      </c>
      <c r="AB22" s="20">
        <f>IFERROR(Requirements[[#This Row],[V1]]*RqRankings!$C$1+Requirements[[#This Row],[V2]]*RqRankings!$D$1+Requirements[[#This Row],[V3]]*RqRankings!$E$1+Requirements[[#This Row],[V4]]*RqRankings!$F$1,"")</f>
        <v>3.6</v>
      </c>
    </row>
    <row r="23" spans="1:28" ht="32" x14ac:dyDescent="0.2">
      <c r="A23" s="79" t="s">
        <v>132</v>
      </c>
      <c r="B23" s="17">
        <f>COUNTIF(Requirements[T1],Requirements[[#This Row],[ID]])+COUNTIF(Requirements[T2],Requirements[[#This Row],[ID]])+COUNTIF(Requirements[T3],Requirements[[#This Row],[ID]])</f>
        <v>2</v>
      </c>
      <c r="C23" s="26" t="str">
        <f>IFERROR(INDEX(Systems[Subsystem],MATCH(LEFT(Requirements[[#This Row],[ID]],3),Systems[Numbering],0)),"")</f>
        <v>System</v>
      </c>
      <c r="D23" s="23" t="s">
        <v>34</v>
      </c>
      <c r="E23" s="24" t="s">
        <v>133</v>
      </c>
      <c r="F23" s="30" t="s">
        <v>134</v>
      </c>
      <c r="G23" s="30"/>
      <c r="H23" s="30" t="s">
        <v>135</v>
      </c>
      <c r="I23" s="30" t="s">
        <v>136</v>
      </c>
      <c r="J23" s="34"/>
      <c r="K23" s="22" t="s">
        <v>66</v>
      </c>
      <c r="L23" s="28" t="str" cm="1">
        <f t="array" aca="1" ref="L23" ca="1">IFERROR(HYPERLINK("#"&amp;CELL("address",INDEX(Objectives[ID],MATCH(Requirements[[#This Row],[T1]],Objectives[ID],0))),"🔗"),IFERROR(HYPERLINK("#"&amp;CELL("address",INDEX(Requirements[ID],MATCH(Requirements[[#This Row],[T1]],Requirements[ID],0))),"🔗"),""))</f>
        <v>🔗</v>
      </c>
      <c r="M23" s="17"/>
      <c r="N23" s="28" t="str" cm="1">
        <f t="array" aca="1" ref="N23" ca="1">IFERROR(HYPERLINK("#"&amp;CELL("address",INDEX(Objectives[ID],MATCH(Requirements[[#This Row],[T2]],Objectives[ID],0))),"🔗"),IFERROR(HYPERLINK("#"&amp;CELL("address",INDEX(Requirements[ID],MATCH(Requirements[[#This Row],[T2]],Requirements[ID],0))),"🔗"),""))</f>
        <v/>
      </c>
      <c r="O23" s="17"/>
      <c r="P23" s="29" t="str" cm="1">
        <f t="array" aca="1" ref="P23" ca="1">IFERROR(HYPERLINK("#"&amp;CELL("address",INDEX(Objectives[ID],MATCH(Requirements[[#This Row],[T3]],Objectives[ID],0))),"🔗"),IFERROR(HYPERLINK("#"&amp;CELL("address",INDEX(Requirements[ID],MATCH(Requirements[[#This Row],[T3]],Requirements[ID],0))),"🔗"),""))</f>
        <v/>
      </c>
      <c r="Q23" s="17" t="s">
        <v>129</v>
      </c>
      <c r="R23" s="17"/>
      <c r="S23" s="21" t="s">
        <v>86</v>
      </c>
      <c r="T23" s="20" t="s">
        <v>137</v>
      </c>
      <c r="U23" s="20">
        <f>IFERROR(INDEX(RqRanking[Ratings],MATCH(Requirements[[#This Row],[Criticality]],RqRanking[[Criticality ]],0)),"")</f>
        <v>4</v>
      </c>
      <c r="V23" s="20" t="s">
        <v>138</v>
      </c>
      <c r="W23" s="20">
        <f>IFERROR(INDEX(RqRanking[Ratings],MATCH(Requirements[[#This Row],[Complexity]],RqRanking[Complexity],0)),"")</f>
        <v>3</v>
      </c>
      <c r="X23" s="20" t="s">
        <v>139</v>
      </c>
      <c r="Y23" s="20">
        <f>IFERROR(INDEX(RqRanking[Ratings],MATCH(Requirements[[#This Row],[Cost]],RqRanking[Cost],0)),"")</f>
        <v>2</v>
      </c>
      <c r="Z23" s="20" t="s">
        <v>140</v>
      </c>
      <c r="AA23" s="20">
        <f>IFERROR(INDEX(RqRanking[Ratings],MATCH(Requirements[[#This Row],[Testability]],RqRanking[Testability],0)),"")</f>
        <v>2</v>
      </c>
      <c r="AB23" s="20">
        <f>IFERROR(Requirements[[#This Row],[V1]]*RqRankings!$C$1+Requirements[[#This Row],[V2]]*RqRankings!$D$1+Requirements[[#This Row],[V3]]*RqRankings!$E$1+Requirements[[#This Row],[V4]]*RqRankings!$F$1,"")</f>
        <v>3.5</v>
      </c>
    </row>
    <row r="24" spans="1:28" ht="48" x14ac:dyDescent="0.2">
      <c r="A24" s="79" t="s">
        <v>266</v>
      </c>
      <c r="B24" s="17">
        <f>COUNTIF(Requirements[T1],Requirements[[#This Row],[ID]])+COUNTIF(Requirements[T2],Requirements[[#This Row],[ID]])+COUNTIF(Requirements[T3],Requirements[[#This Row],[ID]])</f>
        <v>0</v>
      </c>
      <c r="C24" s="26" t="str">
        <f>IFERROR(INDEX(Systems[Subsystem],MATCH(LEFT(Requirements[[#This Row],[ID]],3),Systems[Numbering],0)),"")</f>
        <v>Hardware</v>
      </c>
      <c r="D24" s="23" t="s">
        <v>244</v>
      </c>
      <c r="E24" s="24" t="s">
        <v>267</v>
      </c>
      <c r="F24" s="30" t="s">
        <v>268</v>
      </c>
      <c r="G24" s="30"/>
      <c r="H24" s="30" t="s">
        <v>244</v>
      </c>
      <c r="I24" s="30" t="s">
        <v>269</v>
      </c>
      <c r="J24" s="34"/>
      <c r="K24" s="22" t="s">
        <v>132</v>
      </c>
      <c r="L24" s="27" t="str" cm="1">
        <f t="array" aca="1" ref="L24" ca="1">IFERROR(HYPERLINK("#"&amp;CELL("address",INDEX(Objectives[ID],MATCH(Requirements[[#This Row],[T1]],Objectives[ID],0))),"🔗"),IFERROR(HYPERLINK("#"&amp;CELL("address",INDEX(Requirements[ID],MATCH(Requirements[[#This Row],[T1]],Requirements[ID],0))),"🔗"),""))</f>
        <v>🔗</v>
      </c>
      <c r="M24" s="17" t="s">
        <v>141</v>
      </c>
      <c r="N24" s="27" t="str" cm="1">
        <f t="array" aca="1" ref="N24" ca="1">IFERROR(HYPERLINK("#"&amp;CELL("address",INDEX(Objectives[ID],MATCH(Requirements[[#This Row],[T2]],Objectives[ID],0))),"🔗"),IFERROR(HYPERLINK("#"&amp;CELL("address",INDEX(Requirements[ID],MATCH(Requirements[[#This Row],[T2]],Requirements[ID],0))),"🔗"),""))</f>
        <v>🔗</v>
      </c>
      <c r="O24" s="17"/>
      <c r="P24" s="29" t="str" cm="1">
        <f t="array" aca="1" ref="P24" ca="1">IFERROR(HYPERLINK("#"&amp;CELL("address",INDEX(Objectives[ID],MATCH(Requirements[[#This Row],[T3]],Objectives[ID],0))),"🔗"),IFERROR(HYPERLINK("#"&amp;CELL("address",INDEX(Requirements[ID],MATCH(Requirements[[#This Row],[T3]],Requirements[ID],0))),"🔗"),""))</f>
        <v/>
      </c>
      <c r="Q24" s="17" t="s">
        <v>129</v>
      </c>
      <c r="R24" s="17"/>
      <c r="S24" s="21" t="s">
        <v>86</v>
      </c>
      <c r="T24" s="20" t="s">
        <v>137</v>
      </c>
      <c r="U24" s="20">
        <f>IFERROR(INDEX(RqRanking[Ratings],MATCH(Requirements[[#This Row],[Criticality]],RqRanking[[Criticality ]],0)),"")</f>
        <v>4</v>
      </c>
      <c r="V24" s="20" t="s">
        <v>138</v>
      </c>
      <c r="W24" s="20">
        <f>IFERROR(INDEX(RqRanking[Ratings],MATCH(Requirements[[#This Row],[Complexity]],RqRanking[Complexity],0)),"")</f>
        <v>3</v>
      </c>
      <c r="X24" s="20" t="s">
        <v>139</v>
      </c>
      <c r="Y24" s="20">
        <f>IFERROR(INDEX(RqRanking[Ratings],MATCH(Requirements[[#This Row],[Cost]],RqRanking[Cost],0)),"")</f>
        <v>2</v>
      </c>
      <c r="Z24" s="20" t="s">
        <v>140</v>
      </c>
      <c r="AA24" s="20">
        <f>IFERROR(INDEX(RqRanking[Ratings],MATCH(Requirements[[#This Row],[Testability]],RqRanking[Testability],0)),"")</f>
        <v>2</v>
      </c>
      <c r="AB24" s="20">
        <f>IFERROR(Requirements[[#This Row],[V1]]*RqRankings!$C$1+Requirements[[#This Row],[V2]]*RqRankings!$D$1+Requirements[[#This Row],[V3]]*RqRankings!$E$1+Requirements[[#This Row],[V4]]*RqRankings!$F$1,"")</f>
        <v>3.5</v>
      </c>
    </row>
    <row r="25" spans="1:28" ht="32" x14ac:dyDescent="0.2">
      <c r="A25" s="79" t="s">
        <v>162</v>
      </c>
      <c r="B25" s="17">
        <f>COUNTIF(Requirements[T1],Requirements[[#This Row],[ID]])+COUNTIF(Requirements[T2],Requirements[[#This Row],[ID]])+COUNTIF(Requirements[T3],Requirements[[#This Row],[ID]])</f>
        <v>0</v>
      </c>
      <c r="C25" s="26" t="str">
        <f>IFERROR(INDEX(Systems[Subsystem],MATCH(LEFT(Requirements[[#This Row],[ID]],3),Systems[Numbering],0)),"")</f>
        <v>System</v>
      </c>
      <c r="D25" s="23" t="s">
        <v>34</v>
      </c>
      <c r="E25" s="24" t="s">
        <v>163</v>
      </c>
      <c r="F25" s="30" t="s">
        <v>164</v>
      </c>
      <c r="G25" s="30"/>
      <c r="H25" s="30" t="s">
        <v>165</v>
      </c>
      <c r="I25" s="30"/>
      <c r="J25" s="34"/>
      <c r="K25" s="22" t="s">
        <v>78</v>
      </c>
      <c r="L25" s="27" t="str" cm="1">
        <f t="array" aca="1" ref="L25" ca="1">IFERROR(HYPERLINK("#"&amp;CELL("address",INDEX(Objectives[ID],MATCH(Requirements[[#This Row],[T1]],Objectives[ID],0))),"🔗"),IFERROR(HYPERLINK("#"&amp;CELL("address",INDEX(Requirements[ID],MATCH(Requirements[[#This Row],[T1]],Requirements[ID],0))),"🔗"),""))</f>
        <v>🔗</v>
      </c>
      <c r="M25" s="17"/>
      <c r="N25" s="27" t="str" cm="1">
        <f t="array" aca="1" ref="N25" ca="1">IFERROR(HYPERLINK("#"&amp;CELL("address",INDEX(Objectives[ID],MATCH(Requirements[[#This Row],[T2]],Objectives[ID],0))),"🔗"),IFERROR(HYPERLINK("#"&amp;CELL("address",INDEX(Requirements[ID],MATCH(Requirements[[#This Row],[T2]],Requirements[ID],0))),"🔗"),""))</f>
        <v/>
      </c>
      <c r="O25" s="17"/>
      <c r="P25" s="29" t="str" cm="1">
        <f t="array" aca="1" ref="P25" ca="1">IFERROR(HYPERLINK("#"&amp;CELL("address",INDEX(Objectives[ID],MATCH(Requirements[[#This Row],[T3]],Objectives[ID],0))),"🔗"),IFERROR(HYPERLINK("#"&amp;CELL("address",INDEX(Requirements[ID],MATCH(Requirements[[#This Row],[T3]],Requirements[ID],0))),"🔗"),""))</f>
        <v/>
      </c>
      <c r="Q25" s="17" t="s">
        <v>129</v>
      </c>
      <c r="R25" s="17"/>
      <c r="S25" s="21" t="s">
        <v>86</v>
      </c>
      <c r="T25" s="20" t="s">
        <v>137</v>
      </c>
      <c r="U25" s="20">
        <f>IFERROR(INDEX(RqRanking[Ratings],MATCH(Requirements[[#This Row],[Criticality]],RqRanking[[Criticality ]],0)),"")</f>
        <v>4</v>
      </c>
      <c r="V25" s="20" t="s">
        <v>140</v>
      </c>
      <c r="W25" s="20">
        <f>IFERROR(INDEX(RqRanking[Ratings],MATCH(Requirements[[#This Row],[Complexity]],RqRanking[Complexity],0)),"")</f>
        <v>2</v>
      </c>
      <c r="X25" s="20" t="s">
        <v>166</v>
      </c>
      <c r="Y25" s="20">
        <f>IFERROR(INDEX(RqRanking[Ratings],MATCH(Requirements[[#This Row],[Cost]],RqRanking[Cost],0)),"")</f>
        <v>1</v>
      </c>
      <c r="Z25" s="20" t="s">
        <v>138</v>
      </c>
      <c r="AA25" s="20">
        <f>IFERROR(INDEX(RqRanking[Ratings],MATCH(Requirements[[#This Row],[Testability]],RqRanking[Testability],0)),"")</f>
        <v>3</v>
      </c>
      <c r="AB25" s="20">
        <f>IFERROR(Requirements[[#This Row],[V1]]*RqRankings!$C$1+Requirements[[#This Row],[V2]]*RqRankings!$D$1+Requirements[[#This Row],[V3]]*RqRankings!$E$1+Requirements[[#This Row],[V4]]*RqRankings!$F$1,"")</f>
        <v>3.4000000000000004</v>
      </c>
    </row>
    <row r="26" spans="1:28" ht="32" x14ac:dyDescent="0.2">
      <c r="A26" s="22" t="s">
        <v>272</v>
      </c>
      <c r="B26" s="17">
        <f>COUNTIF(Requirements[T1],Requirements[[#This Row],[ID]])+COUNTIF(Requirements[T2],Requirements[[#This Row],[ID]])+COUNTIF(Requirements[T3],Requirements[[#This Row],[ID]])</f>
        <v>0</v>
      </c>
      <c r="C26" s="26" t="str">
        <f>IFERROR(INDEX(Systems[Subsystem],MATCH(LEFT(Requirements[[#This Row],[ID]],3),Systems[Numbering],0)),"")</f>
        <v>Software</v>
      </c>
      <c r="D26" s="23" t="s">
        <v>253</v>
      </c>
      <c r="E26" s="24" t="s">
        <v>306</v>
      </c>
      <c r="F26" s="30" t="s">
        <v>274</v>
      </c>
      <c r="G26" s="30"/>
      <c r="H26" s="30" t="s">
        <v>156</v>
      </c>
      <c r="I26" s="30"/>
      <c r="J26" s="34"/>
      <c r="K26" s="22" t="s">
        <v>141</v>
      </c>
      <c r="L26" s="27" t="str" cm="1">
        <f t="array" aca="1" ref="L26" ca="1">IFERROR(HYPERLINK("#"&amp;CELL("address",INDEX(Objectives[ID],MATCH(Requirements[[#This Row],[T1]],Objectives[ID],0))),"🔗"),IFERROR(HYPERLINK("#"&amp;CELL("address",INDEX(Requirements[ID],MATCH(Requirements[[#This Row],[T1]],Requirements[ID],0))),"🔗"),""))</f>
        <v>🔗</v>
      </c>
      <c r="M26" s="17" t="s">
        <v>72</v>
      </c>
      <c r="N26" s="27" t="str" cm="1">
        <f t="array" aca="1" ref="N26" ca="1">IFERROR(HYPERLINK("#"&amp;CELL("address",INDEX(Objectives[ID],MATCH(Requirements[[#This Row],[T2]],Objectives[ID],0))),"🔗"),IFERROR(HYPERLINK("#"&amp;CELL("address",INDEX(Requirements[ID],MATCH(Requirements[[#This Row],[T2]],Requirements[ID],0))),"🔗"),""))</f>
        <v>🔗</v>
      </c>
      <c r="O26" s="17"/>
      <c r="P26" s="29" t="str" cm="1">
        <f t="array" aca="1" ref="P26" ca="1">IFERROR(HYPERLINK("#"&amp;CELL("address",INDEX(Objectives[ID],MATCH(Requirements[[#This Row],[T3]],Objectives[ID],0))),"🔗"),IFERROR(HYPERLINK("#"&amp;CELL("address",INDEX(Requirements[ID],MATCH(Requirements[[#This Row],[T3]],Requirements[ID],0))),"🔗"),""))</f>
        <v/>
      </c>
      <c r="Q26" s="17" t="s">
        <v>160</v>
      </c>
      <c r="R26" s="17"/>
      <c r="S26" s="21" t="s">
        <v>83</v>
      </c>
      <c r="T26" s="20" t="s">
        <v>137</v>
      </c>
      <c r="U26" s="20">
        <f>IFERROR(INDEX(RqRanking[Ratings],MATCH(Requirements[[#This Row],[Criticality]],RqRanking[[Criticality ]],0)),"")</f>
        <v>4</v>
      </c>
      <c r="V26" s="20" t="s">
        <v>248</v>
      </c>
      <c r="W26" s="20">
        <f>IFERROR(INDEX(RqRanking[Ratings],MATCH(Requirements[[#This Row],[Complexity]],RqRanking[Complexity],0)),"")</f>
        <v>1</v>
      </c>
      <c r="X26" s="20" t="s">
        <v>166</v>
      </c>
      <c r="Y26" s="20">
        <f>IFERROR(INDEX(RqRanking[Ratings],MATCH(Requirements[[#This Row],[Cost]],RqRanking[Cost],0)),"")</f>
        <v>1</v>
      </c>
      <c r="Z26" s="20" t="s">
        <v>138</v>
      </c>
      <c r="AA26" s="20">
        <f>IFERROR(INDEX(RqRanking[Ratings],MATCH(Requirements[[#This Row],[Testability]],RqRanking[Testability],0)),"")</f>
        <v>3</v>
      </c>
      <c r="AB26" s="20">
        <f>IFERROR(Requirements[[#This Row],[V1]]*RqRankings!$C$1+Requirements[[#This Row],[V2]]*RqRankings!$D$1+Requirements[[#This Row],[V3]]*RqRankings!$E$1+Requirements[[#This Row],[V4]]*RqRankings!$F$1,"")</f>
        <v>3.3</v>
      </c>
    </row>
    <row r="27" spans="1:28" ht="16" x14ac:dyDescent="0.2">
      <c r="A27" s="22" t="s">
        <v>243</v>
      </c>
      <c r="B27" s="17">
        <f>COUNTIF(Requirements[T1],Requirements[[#This Row],[ID]])+COUNTIF(Requirements[T2],Requirements[[#This Row],[ID]])+COUNTIF(Requirements[T3],Requirements[[#This Row],[ID]])</f>
        <v>0</v>
      </c>
      <c r="C27" s="26" t="str">
        <f>IFERROR(INDEX(Systems[Subsystem],MATCH(LEFT(Requirements[[#This Row],[ID]],3),Systems[Numbering],0)),"")</f>
        <v>Hardware</v>
      </c>
      <c r="D27" s="23" t="s">
        <v>244</v>
      </c>
      <c r="E27" s="24" t="s">
        <v>245</v>
      </c>
      <c r="F27" s="30" t="s">
        <v>246</v>
      </c>
      <c r="G27" s="30"/>
      <c r="H27" s="30" t="s">
        <v>244</v>
      </c>
      <c r="I27" s="30"/>
      <c r="J27" s="34"/>
      <c r="K27" s="22" t="s">
        <v>153</v>
      </c>
      <c r="L27" s="27" t="str" cm="1">
        <f t="array" aca="1" ref="L27" ca="1">IFERROR(HYPERLINK("#"&amp;CELL("address",INDEX(Objectives[ID],MATCH(Requirements[[#This Row],[T1]],Objectives[ID],0))),"🔗"),IFERROR(HYPERLINK("#"&amp;CELL("address",INDEX(Requirements[ID],MATCH(Requirements[[#This Row],[T1]],Requirements[ID],0))),"🔗"),""))</f>
        <v>🔗</v>
      </c>
      <c r="M27" s="17"/>
      <c r="N27" s="27" t="str" cm="1">
        <f t="array" aca="1" ref="N27" ca="1">IFERROR(HYPERLINK("#"&amp;CELL("address",INDEX(Objectives[ID],MATCH(Requirements[[#This Row],[T2]],Objectives[ID],0))),"🔗"),IFERROR(HYPERLINK("#"&amp;CELL("address",INDEX(Requirements[ID],MATCH(Requirements[[#This Row],[T2]],Requirements[ID],0))),"🔗"),""))</f>
        <v/>
      </c>
      <c r="O27" s="17"/>
      <c r="P27" s="29" t="str" cm="1">
        <f t="array" aca="1" ref="P27" ca="1">IFERROR(HYPERLINK("#"&amp;CELL("address",INDEX(Objectives[ID],MATCH(Requirements[[#This Row],[T3]],Objectives[ID],0))),"🔗"),IFERROR(HYPERLINK("#"&amp;CELL("address",INDEX(Requirements[ID],MATCH(Requirements[[#This Row],[T3]],Requirements[ID],0))),"🔗"),""))</f>
        <v/>
      </c>
      <c r="Q27" s="17" t="s">
        <v>247</v>
      </c>
      <c r="R27" s="17"/>
      <c r="S27" s="21" t="s">
        <v>86</v>
      </c>
      <c r="T27" s="20" t="s">
        <v>137</v>
      </c>
      <c r="U27" s="20">
        <f>IFERROR(INDEX(RqRanking[Ratings],MATCH(Requirements[[#This Row],[Criticality]],RqRanking[[Criticality ]],0)),"")</f>
        <v>4</v>
      </c>
      <c r="V27" s="20" t="s">
        <v>248</v>
      </c>
      <c r="W27" s="20">
        <f>IFERROR(INDEX(RqRanking[Ratings],MATCH(Requirements[[#This Row],[Complexity]],RqRanking[Complexity],0)),"")</f>
        <v>1</v>
      </c>
      <c r="X27" s="20" t="s">
        <v>139</v>
      </c>
      <c r="Y27" s="20">
        <f>IFERROR(INDEX(RqRanking[Ratings],MATCH(Requirements[[#This Row],[Cost]],RqRanking[Cost],0)),"")</f>
        <v>2</v>
      </c>
      <c r="Z27" s="20" t="s">
        <v>177</v>
      </c>
      <c r="AA27" s="20">
        <f>IFERROR(INDEX(RqRanking[Ratings],MATCH(Requirements[[#This Row],[Testability]],RqRanking[Testability],0)),"")</f>
        <v>1</v>
      </c>
      <c r="AB27" s="20">
        <f>IFERROR(Requirements[[#This Row],[V1]]*RqRankings!$C$1+Requirements[[#This Row],[V2]]*RqRankings!$D$1+Requirements[[#This Row],[V3]]*RqRankings!$E$1+Requirements[[#This Row],[V4]]*RqRankings!$F$1,"")</f>
        <v>3.2</v>
      </c>
    </row>
    <row r="28" spans="1:28" ht="32" x14ac:dyDescent="0.2">
      <c r="A28" s="22" t="s">
        <v>222</v>
      </c>
      <c r="B28" s="17">
        <f>COUNTIF(Requirements[T1],Requirements[[#This Row],[ID]])+COUNTIF(Requirements[T2],Requirements[[#This Row],[ID]])+COUNTIF(Requirements[T3],Requirements[[#This Row],[ID]])</f>
        <v>0</v>
      </c>
      <c r="C28" s="26" t="str">
        <f>IFERROR(INDEX(Systems[Subsystem],MATCH(LEFT(Requirements[[#This Row],[ID]],3),Systems[Numbering],0)),"")</f>
        <v>System</v>
      </c>
      <c r="D28" s="23" t="s">
        <v>34</v>
      </c>
      <c r="E28" s="24" t="s">
        <v>223</v>
      </c>
      <c r="F28" s="30" t="s">
        <v>224</v>
      </c>
      <c r="G28" s="30"/>
      <c r="H28" s="30" t="s">
        <v>225</v>
      </c>
      <c r="I28" s="30"/>
      <c r="J28" s="34"/>
      <c r="K28" s="22" t="s">
        <v>76</v>
      </c>
      <c r="L28" s="27" t="str" cm="1">
        <f t="array" aca="1" ref="L28" ca="1">IFERROR(HYPERLINK("#"&amp;CELL("address",INDEX(Objectives[ID],MATCH(Requirements[[#This Row],[T1]],Objectives[ID],0))),"🔗"),IFERROR(HYPERLINK("#"&amp;CELL("address",INDEX(Requirements[ID],MATCH(Requirements[[#This Row],[T1]],Requirements[ID],0))),"🔗"),""))</f>
        <v>🔗</v>
      </c>
      <c r="M28" s="17"/>
      <c r="N28" s="27" t="str" cm="1">
        <f t="array" aca="1" ref="N28" ca="1">IFERROR(HYPERLINK("#"&amp;CELL("address",INDEX(Objectives[ID],MATCH(Requirements[[#This Row],[T2]],Objectives[ID],0))),"🔗"),IFERROR(HYPERLINK("#"&amp;CELL("address",INDEX(Requirements[ID],MATCH(Requirements[[#This Row],[T2]],Requirements[ID],0))),"🔗"),""))</f>
        <v/>
      </c>
      <c r="O28" s="17"/>
      <c r="P28" s="29" t="str" cm="1">
        <f t="array" aca="1" ref="P28" ca="1">IFERROR(HYPERLINK("#"&amp;CELL("address",INDEX(Objectives[ID],MATCH(Requirements[[#This Row],[T3]],Objectives[ID],0))),"🔗"),IFERROR(HYPERLINK("#"&amp;CELL("address",INDEX(Requirements[ID],MATCH(Requirements[[#This Row],[T3]],Requirements[ID],0))),"🔗"),""))</f>
        <v/>
      </c>
      <c r="Q28" s="17" t="s">
        <v>129</v>
      </c>
      <c r="R28" s="17"/>
      <c r="S28" s="21" t="s">
        <v>86</v>
      </c>
      <c r="T28" s="20" t="s">
        <v>138</v>
      </c>
      <c r="U28" s="20">
        <f>IFERROR(INDEX(RqRanking[Ratings],MATCH(Requirements[[#This Row],[Criticality]],RqRanking[[Criticality ]],0)),"")</f>
        <v>3</v>
      </c>
      <c r="V28" s="20" t="s">
        <v>138</v>
      </c>
      <c r="W28" s="20">
        <f>IFERROR(INDEX(RqRanking[Ratings],MATCH(Requirements[[#This Row],[Complexity]],RqRanking[Complexity],0)),"")</f>
        <v>3</v>
      </c>
      <c r="X28" s="20" t="s">
        <v>139</v>
      </c>
      <c r="Y28" s="20">
        <f>IFERROR(INDEX(RqRanking[Ratings],MATCH(Requirements[[#This Row],[Cost]],RqRanking[Cost],0)),"")</f>
        <v>2</v>
      </c>
      <c r="Z28" s="20" t="s">
        <v>147</v>
      </c>
      <c r="AA28" s="20">
        <f>IFERROR(INDEX(RqRanking[Ratings],MATCH(Requirements[[#This Row],[Testability]],RqRanking[Testability],0)),"")</f>
        <v>4</v>
      </c>
      <c r="AB28" s="20">
        <f>IFERROR(Requirements[[#This Row],[V1]]*RqRankings!$C$1+Requirements[[#This Row],[V2]]*RqRankings!$D$1+Requirements[[#This Row],[V3]]*RqRankings!$E$1+Requirements[[#This Row],[V4]]*RqRankings!$F$1,"")</f>
        <v>2.9999999999999996</v>
      </c>
    </row>
    <row r="29" spans="1:28" ht="32" x14ac:dyDescent="0.2">
      <c r="A29" s="22" t="s">
        <v>218</v>
      </c>
      <c r="B29" s="17">
        <f>COUNTIF(Requirements[T1],Requirements[[#This Row],[ID]])+COUNTIF(Requirements[T2],Requirements[[#This Row],[ID]])+COUNTIF(Requirements[T3],Requirements[[#This Row],[ID]])</f>
        <v>0</v>
      </c>
      <c r="C29" s="26" t="str">
        <f>IFERROR(INDEX(Systems[Subsystem],MATCH(LEFT(Requirements[[#This Row],[ID]],3),Systems[Numbering],0)),"")</f>
        <v>System</v>
      </c>
      <c r="D29" s="23" t="s">
        <v>34</v>
      </c>
      <c r="E29" s="24" t="s">
        <v>219</v>
      </c>
      <c r="F29" s="30" t="s">
        <v>220</v>
      </c>
      <c r="G29" s="30"/>
      <c r="H29" s="30" t="s">
        <v>221</v>
      </c>
      <c r="I29" s="30"/>
      <c r="J29" s="34"/>
      <c r="K29" s="22" t="s">
        <v>76</v>
      </c>
      <c r="L29" s="27" t="str" cm="1">
        <f t="array" aca="1" ref="L29" ca="1">IFERROR(HYPERLINK("#"&amp;CELL("address",INDEX(Objectives[ID],MATCH(Requirements[[#This Row],[T1]],Objectives[ID],0))),"🔗"),IFERROR(HYPERLINK("#"&amp;CELL("address",INDEX(Requirements[ID],MATCH(Requirements[[#This Row],[T1]],Requirements[ID],0))),"🔗"),""))</f>
        <v>🔗</v>
      </c>
      <c r="M29" s="17"/>
      <c r="N29" s="27" t="str" cm="1">
        <f t="array" aca="1" ref="N29" ca="1">IFERROR(HYPERLINK("#"&amp;CELL("address",INDEX(Objectives[ID],MATCH(Requirements[[#This Row],[T2]],Objectives[ID],0))),"🔗"),IFERROR(HYPERLINK("#"&amp;CELL("address",INDEX(Requirements[ID],MATCH(Requirements[[#This Row],[T2]],Requirements[ID],0))),"🔗"),""))</f>
        <v/>
      </c>
      <c r="O29" s="17"/>
      <c r="P29" s="29" t="str" cm="1">
        <f t="array" aca="1" ref="P29" ca="1">IFERROR(HYPERLINK("#"&amp;CELL("address",INDEX(Objectives[ID],MATCH(Requirements[[#This Row],[T3]],Objectives[ID],0))),"🔗"),IFERROR(HYPERLINK("#"&amp;CELL("address",INDEX(Requirements[ID],MATCH(Requirements[[#This Row],[T3]],Requirements[ID],0))),"🔗"),""))</f>
        <v/>
      </c>
      <c r="Q29" s="17" t="s">
        <v>129</v>
      </c>
      <c r="R29" s="17"/>
      <c r="S29" s="21" t="s">
        <v>86</v>
      </c>
      <c r="T29" s="20" t="s">
        <v>138</v>
      </c>
      <c r="U29" s="20">
        <f>IFERROR(INDEX(RqRanking[Ratings],MATCH(Requirements[[#This Row],[Criticality]],RqRanking[[Criticality ]],0)),"")</f>
        <v>3</v>
      </c>
      <c r="V29" s="20" t="s">
        <v>138</v>
      </c>
      <c r="W29" s="20">
        <f>IFERROR(INDEX(RqRanking[Ratings],MATCH(Requirements[[#This Row],[Complexity]],RqRanking[Complexity],0)),"")</f>
        <v>3</v>
      </c>
      <c r="X29" s="20" t="s">
        <v>166</v>
      </c>
      <c r="Y29" s="20">
        <f>IFERROR(INDEX(RqRanking[Ratings],MATCH(Requirements[[#This Row],[Cost]],RqRanking[Cost],0)),"")</f>
        <v>1</v>
      </c>
      <c r="Z29" s="20" t="s">
        <v>140</v>
      </c>
      <c r="AA29" s="20">
        <f>IFERROR(INDEX(RqRanking[Ratings],MATCH(Requirements[[#This Row],[Testability]],RqRanking[Testability],0)),"")</f>
        <v>2</v>
      </c>
      <c r="AB29" s="20">
        <f>IFERROR(Requirements[[#This Row],[V1]]*RqRankings!$C$1+Requirements[[#This Row],[V2]]*RqRankings!$D$1+Requirements[[#This Row],[V3]]*RqRankings!$E$1+Requirements[[#This Row],[V4]]*RqRankings!$F$1,"")</f>
        <v>2.6999999999999997</v>
      </c>
    </row>
    <row r="30" spans="1:28" ht="48" x14ac:dyDescent="0.2">
      <c r="A30" s="22" t="s">
        <v>249</v>
      </c>
      <c r="B30" s="17">
        <f>COUNTIF(Requirements[T1],Requirements[[#This Row],[ID]])+COUNTIF(Requirements[T2],Requirements[[#This Row],[ID]])+COUNTIF(Requirements[T3],Requirements[[#This Row],[ID]])</f>
        <v>1</v>
      </c>
      <c r="C30" s="26" t="str">
        <f>IFERROR(INDEX(Systems[Subsystem],MATCH(LEFT(Requirements[[#This Row],[ID]],3),Systems[Numbering],0)),"")</f>
        <v>Hardware</v>
      </c>
      <c r="D30" s="23" t="s">
        <v>244</v>
      </c>
      <c r="E30" s="24" t="s">
        <v>250</v>
      </c>
      <c r="F30" s="30" t="s">
        <v>251</v>
      </c>
      <c r="G30" s="30"/>
      <c r="H30" s="30" t="s">
        <v>244</v>
      </c>
      <c r="I30" s="30"/>
      <c r="J30" s="34"/>
      <c r="K30" s="22" t="s">
        <v>149</v>
      </c>
      <c r="L30" s="27" t="str" cm="1">
        <f t="array" aca="1" ref="L30" ca="1">IFERROR(HYPERLINK("#"&amp;CELL("address",INDEX(Objectives[ID],MATCH(Requirements[[#This Row],[T1]],Objectives[ID],0))),"🔗"),IFERROR(HYPERLINK("#"&amp;CELL("address",INDEX(Requirements[ID],MATCH(Requirements[[#This Row],[T1]],Requirements[ID],0))),"🔗"),""))</f>
        <v>🔗</v>
      </c>
      <c r="M30" s="17" t="s">
        <v>199</v>
      </c>
      <c r="N30" s="27" t="str" cm="1">
        <f t="array" aca="1" ref="N30" ca="1">IFERROR(HYPERLINK("#"&amp;CELL("address",INDEX(Objectives[ID],MATCH(Requirements[[#This Row],[T2]],Objectives[ID],0))),"🔗"),IFERROR(HYPERLINK("#"&amp;CELL("address",INDEX(Requirements[ID],MATCH(Requirements[[#This Row],[T2]],Requirements[ID],0))),"🔗"),""))</f>
        <v>🔗</v>
      </c>
      <c r="O30" s="17"/>
      <c r="P30" s="29" t="str" cm="1">
        <f t="array" aca="1" ref="P30" ca="1">IFERROR(HYPERLINK("#"&amp;CELL("address",INDEX(Objectives[ID],MATCH(Requirements[[#This Row],[T3]],Objectives[ID],0))),"🔗"),IFERROR(HYPERLINK("#"&amp;CELL("address",INDEX(Requirements[ID],MATCH(Requirements[[#This Row],[T3]],Requirements[ID],0))),"🔗"),""))</f>
        <v/>
      </c>
      <c r="Q30" s="17" t="s">
        <v>145</v>
      </c>
      <c r="R30" s="17"/>
      <c r="S30" s="21" t="s">
        <v>86</v>
      </c>
      <c r="T30" s="20" t="s">
        <v>138</v>
      </c>
      <c r="U30" s="20">
        <f>IFERROR(INDEX(RqRanking[Ratings],MATCH(Requirements[[#This Row],[Criticality]],RqRanking[[Criticality ]],0)),"")</f>
        <v>3</v>
      </c>
      <c r="V30" s="20" t="s">
        <v>248</v>
      </c>
      <c r="W30" s="20">
        <f>IFERROR(INDEX(RqRanking[Ratings],MATCH(Requirements[[#This Row],[Complexity]],RqRanking[Complexity],0)),"")</f>
        <v>1</v>
      </c>
      <c r="X30" s="20" t="s">
        <v>166</v>
      </c>
      <c r="Y30" s="20">
        <f>IFERROR(INDEX(RqRanking[Ratings],MATCH(Requirements[[#This Row],[Cost]],RqRanking[Cost],0)),"")</f>
        <v>1</v>
      </c>
      <c r="Z30" s="20" t="s">
        <v>177</v>
      </c>
      <c r="AA30" s="20">
        <f>IFERROR(INDEX(RqRanking[Ratings],MATCH(Requirements[[#This Row],[Testability]],RqRanking[Testability],0)),"")</f>
        <v>1</v>
      </c>
      <c r="AB30" s="20">
        <f>IFERROR(Requirements[[#This Row],[V1]]*RqRankings!$C$1+Requirements[[#This Row],[V2]]*RqRankings!$D$1+Requirements[[#This Row],[V3]]*RqRankings!$E$1+Requirements[[#This Row],[V4]]*RqRankings!$F$1,"")</f>
        <v>2.4</v>
      </c>
    </row>
    <row r="31" spans="1:28" ht="64" x14ac:dyDescent="0.2">
      <c r="A31" s="22" t="s">
        <v>284</v>
      </c>
      <c r="B31" s="17">
        <f>COUNTIF(Requirements[T1],Requirements[[#This Row],[ID]])+COUNTIF(Requirements[T2],Requirements[[#This Row],[ID]])+COUNTIF(Requirements[T3],Requirements[[#This Row],[ID]])</f>
        <v>0</v>
      </c>
      <c r="C31" s="26" t="str">
        <f>IFERROR(INDEX(Systems[Subsystem],MATCH(LEFT(Requirements[[#This Row],[ID]],3),Systems[Numbering],0)),"")</f>
        <v>Frame &amp; Mounting</v>
      </c>
      <c r="D31" s="23" t="s">
        <v>244</v>
      </c>
      <c r="E31" s="57" t="s">
        <v>285</v>
      </c>
      <c r="F31" s="30" t="s">
        <v>286</v>
      </c>
      <c r="G31" s="30"/>
      <c r="H31" s="30" t="s">
        <v>287</v>
      </c>
      <c r="I31" s="30"/>
      <c r="J31" s="34"/>
      <c r="K31" s="22" t="s">
        <v>132</v>
      </c>
      <c r="L31" s="27" t="str" cm="1">
        <f t="array" aca="1" ref="L31" ca="1">IFERROR(HYPERLINK("#"&amp;CELL("address",INDEX(Objectives[ID],MATCH(Requirements[[#This Row],[T1]],Objectives[ID],0))),"🔗"),IFERROR(HYPERLINK("#"&amp;CELL("address",INDEX(Requirements[ID],MATCH(Requirements[[#This Row],[T1]],Requirements[ID],0))),"🔗"),""))</f>
        <v>🔗</v>
      </c>
      <c r="M31" s="17"/>
      <c r="N31" s="27" t="str" cm="1">
        <f t="array" aca="1" ref="N31" ca="1">IFERROR(HYPERLINK("#"&amp;CELL("address",INDEX(Objectives[ID],MATCH(Requirements[[#This Row],[T2]],Objectives[ID],0))),"🔗"),IFERROR(HYPERLINK("#"&amp;CELL("address",INDEX(Requirements[ID],MATCH(Requirements[[#This Row],[T2]],Requirements[ID],0))),"🔗"),""))</f>
        <v/>
      </c>
      <c r="O31" s="17"/>
      <c r="P31" s="29" t="str" cm="1">
        <f t="array" aca="1" ref="P31" ca="1">IFERROR(HYPERLINK("#"&amp;CELL("address",INDEX(Objectives[ID],MATCH(Requirements[[#This Row],[T3]],Objectives[ID],0))),"🔗"),IFERROR(HYPERLINK("#"&amp;CELL("address",INDEX(Requirements[ID],MATCH(Requirements[[#This Row],[T3]],Requirements[ID],0))),"🔗"),""))</f>
        <v/>
      </c>
      <c r="Q31" s="17" t="s">
        <v>152</v>
      </c>
      <c r="R31" s="17"/>
      <c r="S31" s="21" t="s">
        <v>83</v>
      </c>
      <c r="T31" s="20" t="s">
        <v>138</v>
      </c>
      <c r="U31" s="20">
        <f>IFERROR(INDEX(RqRanking[Ratings],MATCH(Requirements[[#This Row],[Criticality]],RqRanking[[Criticality ]],0)),"")</f>
        <v>3</v>
      </c>
      <c r="V31" s="20" t="s">
        <v>248</v>
      </c>
      <c r="W31" s="20">
        <f>IFERROR(INDEX(RqRanking[Ratings],MATCH(Requirements[[#This Row],[Complexity]],RqRanking[Complexity],0)),"")</f>
        <v>1</v>
      </c>
      <c r="X31" s="20" t="s">
        <v>166</v>
      </c>
      <c r="Y31" s="20">
        <f>IFERROR(INDEX(RqRanking[Ratings],MATCH(Requirements[[#This Row],[Cost]],RqRanking[Cost],0)),"")</f>
        <v>1</v>
      </c>
      <c r="Z31" s="20" t="s">
        <v>177</v>
      </c>
      <c r="AA31" s="20">
        <f>IFERROR(INDEX(RqRanking[Ratings],MATCH(Requirements[[#This Row],[Testability]],RqRanking[Testability],0)),"")</f>
        <v>1</v>
      </c>
      <c r="AB31" s="20">
        <f>IFERROR(Requirements[[#This Row],[V1]]*RqRankings!$C$1+Requirements[[#This Row],[V2]]*RqRankings!$D$1+Requirements[[#This Row],[V3]]*RqRankings!$E$1+Requirements[[#This Row],[V4]]*RqRankings!$F$1,"")</f>
        <v>2.4</v>
      </c>
    </row>
    <row r="32" spans="1:28" ht="48" x14ac:dyDescent="0.2">
      <c r="A32" s="22" t="s">
        <v>214</v>
      </c>
      <c r="B32" s="17">
        <f>COUNTIF(Requirements[T1],Requirements[[#This Row],[ID]])+COUNTIF(Requirements[T2],Requirements[[#This Row],[ID]])+COUNTIF(Requirements[T3],Requirements[[#This Row],[ID]])</f>
        <v>0</v>
      </c>
      <c r="C32" s="26" t="str">
        <f>IFERROR(INDEX(Systems[Subsystem],MATCH(LEFT(Requirements[[#This Row],[ID]],3),Systems[Numbering],0)),"")</f>
        <v>System</v>
      </c>
      <c r="D32" s="23" t="s">
        <v>34</v>
      </c>
      <c r="E32" s="24" t="s">
        <v>215</v>
      </c>
      <c r="F32" s="30" t="s">
        <v>216</v>
      </c>
      <c r="G32" s="30"/>
      <c r="H32" s="30" t="s">
        <v>156</v>
      </c>
      <c r="I32" s="30" t="s">
        <v>217</v>
      </c>
      <c r="J32" s="34"/>
      <c r="K32" s="22" t="s">
        <v>74</v>
      </c>
      <c r="L32" s="27" t="str" cm="1">
        <f t="array" aca="1" ref="L32" ca="1">IFERROR(HYPERLINK("#"&amp;CELL("address",INDEX(Objectives[ID],MATCH(Requirements[[#This Row],[T1]],Objectives[ID],0))),"🔗"),IFERROR(HYPERLINK("#"&amp;CELL("address",INDEX(Requirements[ID],MATCH(Requirements[[#This Row],[T1]],Requirements[ID],0))),"🔗"),""))</f>
        <v>🔗</v>
      </c>
      <c r="M32" s="17"/>
      <c r="N32" s="27" t="str" cm="1">
        <f t="array" aca="1" ref="N32" ca="1">IFERROR(HYPERLINK("#"&amp;CELL("address",INDEX(Objectives[ID],MATCH(Requirements[[#This Row],[T2]],Objectives[ID],0))),"🔗"),IFERROR(HYPERLINK("#"&amp;CELL("address",INDEX(Requirements[ID],MATCH(Requirements[[#This Row],[T2]],Requirements[ID],0))),"🔗"),""))</f>
        <v/>
      </c>
      <c r="O32" s="17"/>
      <c r="P32" s="29" t="str" cm="1">
        <f t="array" aca="1" ref="P32" ca="1">IFERROR(HYPERLINK("#"&amp;CELL("address",INDEX(Objectives[ID],MATCH(Requirements[[#This Row],[T3]],Objectives[ID],0))),"🔗"),IFERROR(HYPERLINK("#"&amp;CELL("address",INDEX(Requirements[ID],MATCH(Requirements[[#This Row],[T3]],Requirements[ID],0))),"🔗"),""))</f>
        <v/>
      </c>
      <c r="Q32" s="17" t="s">
        <v>160</v>
      </c>
      <c r="R32" s="17"/>
      <c r="S32" s="21" t="s">
        <v>86</v>
      </c>
      <c r="T32" s="20" t="s">
        <v>176</v>
      </c>
      <c r="U32" s="20">
        <f>IFERROR(INDEX(RqRanking[Ratings],MATCH(Requirements[[#This Row],[Criticality]],RqRanking[[Criticality ]],0)),"")</f>
        <v>2</v>
      </c>
      <c r="V32" s="20" t="s">
        <v>138</v>
      </c>
      <c r="W32" s="20">
        <f>IFERROR(INDEX(RqRanking[Ratings],MATCH(Requirements[[#This Row],[Complexity]],RqRanking[Complexity],0)),"")</f>
        <v>3</v>
      </c>
      <c r="X32" s="20" t="s">
        <v>139</v>
      </c>
      <c r="Y32" s="20">
        <f>IFERROR(INDEX(RqRanking[Ratings],MATCH(Requirements[[#This Row],[Cost]],RqRanking[Cost],0)),"")</f>
        <v>2</v>
      </c>
      <c r="Z32" s="20" t="s">
        <v>177</v>
      </c>
      <c r="AA32" s="20">
        <f>IFERROR(INDEX(RqRanking[Ratings],MATCH(Requirements[[#This Row],[Testability]],RqRanking[Testability],0)),"")</f>
        <v>1</v>
      </c>
      <c r="AB32" s="20">
        <f>IFERROR(Requirements[[#This Row],[V1]]*RqRankings!$C$1+Requirements[[#This Row],[V2]]*RqRankings!$D$1+Requirements[[#This Row],[V3]]*RqRankings!$E$1+Requirements[[#This Row],[V4]]*RqRankings!$F$1,"")</f>
        <v>2</v>
      </c>
    </row>
    <row r="33" spans="1:28" ht="32" x14ac:dyDescent="0.2">
      <c r="A33" s="22" t="s">
        <v>172</v>
      </c>
      <c r="B33" s="17">
        <f>COUNTIF(Requirements[T1],Requirements[[#This Row],[ID]])+COUNTIF(Requirements[T2],Requirements[[#This Row],[ID]])+COUNTIF(Requirements[T3],Requirements[[#This Row],[ID]])</f>
        <v>0</v>
      </c>
      <c r="C33" s="26" t="str">
        <f>IFERROR(INDEX(Systems[Subsystem],MATCH(LEFT(Requirements[[#This Row],[ID]],3),Systems[Numbering],0)),"")</f>
        <v>System</v>
      </c>
      <c r="D33" s="23" t="s">
        <v>34</v>
      </c>
      <c r="E33" s="24" t="s">
        <v>173</v>
      </c>
      <c r="F33" s="30" t="s">
        <v>174</v>
      </c>
      <c r="G33" s="30"/>
      <c r="H33" s="30" t="s">
        <v>175</v>
      </c>
      <c r="I33" s="30"/>
      <c r="J33" s="34"/>
      <c r="K33" s="22" t="s">
        <v>74</v>
      </c>
      <c r="L33" s="27" t="str" cm="1">
        <f t="array" aca="1" ref="L33" ca="1">IFERROR(HYPERLINK("#"&amp;CELL("address",INDEX(Objectives[ID],MATCH(Requirements[[#This Row],[T1]],Objectives[ID],0))),"🔗"),IFERROR(HYPERLINK("#"&amp;CELL("address",INDEX(Requirements[ID],MATCH(Requirements[[#This Row],[T1]],Requirements[ID],0))),"🔗"),""))</f>
        <v>🔗</v>
      </c>
      <c r="M33" s="17"/>
      <c r="N33" s="27" t="str" cm="1">
        <f t="array" aca="1" ref="N33" ca="1">IFERROR(HYPERLINK("#"&amp;CELL("address",INDEX(Objectives[ID],MATCH(Requirements[[#This Row],[T2]],Objectives[ID],0))),"🔗"),IFERROR(HYPERLINK("#"&amp;CELL("address",INDEX(Requirements[ID],MATCH(Requirements[[#This Row],[T2]],Requirements[ID],0))),"🔗"),""))</f>
        <v/>
      </c>
      <c r="O33" s="17"/>
      <c r="P33" s="29" t="str" cm="1">
        <f t="array" aca="1" ref="P33" ca="1">IFERROR(HYPERLINK("#"&amp;CELL("address",INDEX(Objectives[ID],MATCH(Requirements[[#This Row],[T3]],Objectives[ID],0))),"🔗"),IFERROR(HYPERLINK("#"&amp;CELL("address",INDEX(Requirements[ID],MATCH(Requirements[[#This Row],[T3]],Requirements[ID],0))),"🔗"),""))</f>
        <v/>
      </c>
      <c r="Q33" s="17" t="s">
        <v>152</v>
      </c>
      <c r="R33" s="17"/>
      <c r="S33" s="21" t="s">
        <v>86</v>
      </c>
      <c r="T33" s="20" t="s">
        <v>176</v>
      </c>
      <c r="U33" s="20">
        <f>IFERROR(INDEX(RqRanking[Ratings],MATCH(Requirements[[#This Row],[Criticality]],RqRanking[[Criticality ]],0)),"")</f>
        <v>2</v>
      </c>
      <c r="V33" s="20" t="s">
        <v>140</v>
      </c>
      <c r="W33" s="20">
        <f>IFERROR(INDEX(RqRanking[Ratings],MATCH(Requirements[[#This Row],[Complexity]],RqRanking[Complexity],0)),"")</f>
        <v>2</v>
      </c>
      <c r="X33" s="20" t="s">
        <v>139</v>
      </c>
      <c r="Y33" s="20">
        <f>IFERROR(INDEX(RqRanking[Ratings],MATCH(Requirements[[#This Row],[Cost]],RqRanking[Cost],0)),"")</f>
        <v>2</v>
      </c>
      <c r="Z33" s="20" t="s">
        <v>177</v>
      </c>
      <c r="AA33" s="20">
        <f>IFERROR(INDEX(RqRanking[Ratings],MATCH(Requirements[[#This Row],[Testability]],RqRanking[Testability],0)),"")</f>
        <v>1</v>
      </c>
      <c r="AB33" s="20">
        <f>IFERROR(Requirements[[#This Row],[V1]]*RqRankings!$C$1+Requirements[[#This Row],[V2]]*RqRankings!$D$1+Requirements[[#This Row],[V3]]*RqRankings!$E$1+Requirements[[#This Row],[V4]]*RqRankings!$F$1,"")</f>
        <v>1.9</v>
      </c>
    </row>
    <row r="34" spans="1:28" ht="32" x14ac:dyDescent="0.2">
      <c r="A34" s="22" t="s">
        <v>275</v>
      </c>
      <c r="B34" s="17">
        <f>COUNTIF(Requirements[T1],Requirements[[#This Row],[ID]])+COUNTIF(Requirements[T2],Requirements[[#This Row],[ID]])+COUNTIF(Requirements[T3],Requirements[[#This Row],[ID]])</f>
        <v>0</v>
      </c>
      <c r="C34" s="26" t="str">
        <f>IFERROR(INDEX(Systems[Subsystem],MATCH(LEFT(Requirements[[#This Row],[ID]],3),Systems[Numbering],0)),"")</f>
        <v>Software</v>
      </c>
      <c r="D34" s="23" t="s">
        <v>253</v>
      </c>
      <c r="E34" s="24" t="s">
        <v>276</v>
      </c>
      <c r="F34" s="30" t="s">
        <v>277</v>
      </c>
      <c r="G34" s="30"/>
      <c r="H34" s="30" t="s">
        <v>156</v>
      </c>
      <c r="I34" s="30" t="s">
        <v>278</v>
      </c>
      <c r="J34" s="34"/>
      <c r="K34" s="22" t="s">
        <v>181</v>
      </c>
      <c r="L34" s="27" t="str" cm="1">
        <f t="array" aca="1" ref="L34" ca="1">IFERROR(HYPERLINK("#"&amp;CELL("address",INDEX(Objectives[ID],MATCH(Requirements[[#This Row],[T1]],Objectives[ID],0))),"🔗"),IFERROR(HYPERLINK("#"&amp;CELL("address",INDEX(Requirements[ID],MATCH(Requirements[[#This Row],[T1]],Requirements[ID],0))),"🔗"),""))</f>
        <v>🔗</v>
      </c>
      <c r="M34" s="17"/>
      <c r="N34" s="27" t="str" cm="1">
        <f t="array" aca="1" ref="N34" ca="1">IFERROR(HYPERLINK("#"&amp;CELL("address",INDEX(Objectives[ID],MATCH(Requirements[[#This Row],[T2]],Objectives[ID],0))),"🔗"),IFERROR(HYPERLINK("#"&amp;CELL("address",INDEX(Requirements[ID],MATCH(Requirements[[#This Row],[T2]],Requirements[ID],0))),"🔗"),""))</f>
        <v/>
      </c>
      <c r="O34" s="17"/>
      <c r="P34" s="29" t="str" cm="1">
        <f t="array" aca="1" ref="P34" ca="1">IFERROR(HYPERLINK("#"&amp;CELL("address",INDEX(Objectives[ID],MATCH(Requirements[[#This Row],[T3]],Objectives[ID],0))),"🔗"),IFERROR(HYPERLINK("#"&amp;CELL("address",INDEX(Requirements[ID],MATCH(Requirements[[#This Row],[T3]],Requirements[ID],0))),"🔗"),""))</f>
        <v/>
      </c>
      <c r="Q34" s="17" t="s">
        <v>152</v>
      </c>
      <c r="R34" s="17"/>
      <c r="S34" s="21" t="s">
        <v>187</v>
      </c>
      <c r="T34" s="20" t="s">
        <v>176</v>
      </c>
      <c r="U34" s="20">
        <f>IFERROR(INDEX(RqRanking[Ratings],MATCH(Requirements[[#This Row],[Criticality]],RqRanking[[Criticality ]],0)),"")</f>
        <v>2</v>
      </c>
      <c r="V34" s="20" t="s">
        <v>140</v>
      </c>
      <c r="W34" s="20">
        <f>IFERROR(INDEX(RqRanking[Ratings],MATCH(Requirements[[#This Row],[Complexity]],RqRanking[Complexity],0)),"")</f>
        <v>2</v>
      </c>
      <c r="X34" s="20" t="s">
        <v>166</v>
      </c>
      <c r="Y34" s="20">
        <f>IFERROR(INDEX(RqRanking[Ratings],MATCH(Requirements[[#This Row],[Cost]],RqRanking[Cost],0)),"")</f>
        <v>1</v>
      </c>
      <c r="Z34" s="20" t="s">
        <v>177</v>
      </c>
      <c r="AA34" s="20">
        <f>IFERROR(INDEX(RqRanking[Ratings],MATCH(Requirements[[#This Row],[Testability]],RqRanking[Testability],0)),"")</f>
        <v>1</v>
      </c>
      <c r="AB34" s="20">
        <f>IFERROR(Requirements[[#This Row],[V1]]*RqRankings!$C$1+Requirements[[#This Row],[V2]]*RqRankings!$D$1+Requirements[[#This Row],[V3]]*RqRankings!$E$1+Requirements[[#This Row],[V4]]*RqRankings!$F$1,"")</f>
        <v>1.8</v>
      </c>
    </row>
  </sheetData>
  <sheetProtection sheet="1" objects="1" scenarios="1"/>
  <mergeCells count="5">
    <mergeCell ref="A1:C1"/>
    <mergeCell ref="F1:J1"/>
    <mergeCell ref="K1:P1"/>
    <mergeCell ref="Q1:S1"/>
    <mergeCell ref="T1:Z1"/>
  </mergeCells>
  <phoneticPr fontId="15" type="noConversion"/>
  <conditionalFormatting sqref="A3:A34">
    <cfRule type="duplicateValues" dxfId="1" priority="10"/>
  </conditionalFormatting>
  <conditionalFormatting sqref="K3:K34 M3:M34 O3:O34">
    <cfRule type="cellIs" dxfId="0" priority="1" operator="equal">
      <formula>$D$1</formula>
    </cfRule>
  </conditionalFormatting>
  <dataValidations count="3">
    <dataValidation type="list" allowBlank="1" showInputMessage="1" showErrorMessage="1" sqref="S3:S34" xr:uid="{6FF8AA4C-0DE3-4CEC-A8D8-48F9982AAEEC}">
      <formula1>"System,Subsystem,Element"</formula1>
    </dataValidation>
    <dataValidation type="list" allowBlank="1" showInputMessage="1" showErrorMessage="1" sqref="Q3:Q34" xr:uid="{3A424AF6-CDFB-4ABD-AAB0-3BA3B4DD54F9}">
      <formula1>"Test,Inspection,Analysis,Demonstration,Specification"</formula1>
    </dataValidation>
    <dataValidation type="list" allowBlank="1" showInputMessage="1" showErrorMessage="1" sqref="D3:D34" xr:uid="{7934802A-438C-440D-8F4E-6DD843E0E015}">
      <formula1>"Allocated,Derived,N/A"</formula1>
    </dataValidation>
  </dataValidations>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1A6DD000-0ADC-41DF-9B6A-4910084D28ED}">
          <x14:formula1>
            <xm:f>RqRankings!$C$3:$C$7</xm:f>
          </x14:formula1>
          <xm:sqref>T3:T34</xm:sqref>
        </x14:dataValidation>
        <x14:dataValidation type="list" allowBlank="1" showInputMessage="1" showErrorMessage="1" xr:uid="{73DDED93-A896-44A1-835B-9E690BB57BA5}">
          <x14:formula1>
            <xm:f>RqRankings!$D$3:$D$7</xm:f>
          </x14:formula1>
          <xm:sqref>V3:V34</xm:sqref>
        </x14:dataValidation>
        <x14:dataValidation type="list" allowBlank="1" showInputMessage="1" showErrorMessage="1" xr:uid="{8183726D-5177-4976-B7E7-865B8C4ACACF}">
          <x14:formula1>
            <xm:f>RqRankings!$E$3:$E$7</xm:f>
          </x14:formula1>
          <xm:sqref>X3:X34</xm:sqref>
        </x14:dataValidation>
        <x14:dataValidation type="list" allowBlank="1" showInputMessage="1" showErrorMessage="1" xr:uid="{7FF5C069-D938-4FEF-9D6D-7E62C9050B2C}">
          <x14:formula1>
            <xm:f>RqRankings!$F$3:$F$7</xm:f>
          </x14:formula1>
          <xm:sqref>Z3:Z34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F7FEF-464B-4B62-AF69-D82EAFC7234A}">
  <dimension ref="A1:F7"/>
  <sheetViews>
    <sheetView workbookViewId="0">
      <selection sqref="A1:B1"/>
    </sheetView>
  </sheetViews>
  <sheetFormatPr baseColWidth="10" defaultColWidth="8.83203125" defaultRowHeight="15" x14ac:dyDescent="0.2"/>
  <cols>
    <col min="1" max="1" width="9.6640625" bestFit="1" customWidth="1"/>
    <col min="2" max="2" width="13.5" bestFit="1" customWidth="1"/>
    <col min="3" max="3" width="12.1640625" bestFit="1" customWidth="1"/>
    <col min="4" max="4" width="13.5" bestFit="1" customWidth="1"/>
    <col min="5" max="5" width="7.1640625" bestFit="1" customWidth="1"/>
    <col min="6" max="6" width="12.5" bestFit="1" customWidth="1"/>
  </cols>
  <sheetData>
    <row r="1" spans="1:6" x14ac:dyDescent="0.2">
      <c r="A1" s="177" t="s">
        <v>307</v>
      </c>
      <c r="B1" s="177"/>
      <c r="C1" s="59">
        <v>0.7</v>
      </c>
      <c r="D1" s="59">
        <v>0.1</v>
      </c>
      <c r="E1" s="59">
        <v>0.1</v>
      </c>
      <c r="F1" s="59">
        <v>0.1</v>
      </c>
    </row>
    <row r="2" spans="1:6" x14ac:dyDescent="0.2">
      <c r="A2" t="s">
        <v>308</v>
      </c>
      <c r="B2" t="s">
        <v>29</v>
      </c>
      <c r="C2" t="s">
        <v>309</v>
      </c>
      <c r="D2" s="25" t="s">
        <v>122</v>
      </c>
      <c r="E2" s="25" t="s">
        <v>124</v>
      </c>
      <c r="F2" s="25" t="s">
        <v>126</v>
      </c>
    </row>
    <row r="3" spans="1:6" x14ac:dyDescent="0.2">
      <c r="A3">
        <v>1</v>
      </c>
      <c r="B3" t="s">
        <v>310</v>
      </c>
      <c r="C3" t="s">
        <v>311</v>
      </c>
      <c r="D3" t="s">
        <v>248</v>
      </c>
      <c r="E3" t="s">
        <v>166</v>
      </c>
      <c r="F3" t="s">
        <v>177</v>
      </c>
    </row>
    <row r="4" spans="1:6" x14ac:dyDescent="0.2">
      <c r="A4">
        <v>2</v>
      </c>
      <c r="B4" t="s">
        <v>312</v>
      </c>
      <c r="C4" t="s">
        <v>176</v>
      </c>
      <c r="D4" t="s">
        <v>140</v>
      </c>
      <c r="E4" t="s">
        <v>139</v>
      </c>
      <c r="F4" t="s">
        <v>140</v>
      </c>
    </row>
    <row r="5" spans="1:6" x14ac:dyDescent="0.2">
      <c r="A5">
        <v>3</v>
      </c>
      <c r="B5" t="s">
        <v>138</v>
      </c>
      <c r="C5" t="s">
        <v>138</v>
      </c>
      <c r="D5" t="s">
        <v>138</v>
      </c>
      <c r="E5" t="s">
        <v>293</v>
      </c>
      <c r="F5" t="s">
        <v>138</v>
      </c>
    </row>
    <row r="6" spans="1:6" x14ac:dyDescent="0.2">
      <c r="A6">
        <v>4</v>
      </c>
      <c r="B6" t="s">
        <v>313</v>
      </c>
      <c r="C6" t="s">
        <v>137</v>
      </c>
      <c r="D6" t="s">
        <v>147</v>
      </c>
      <c r="E6" t="s">
        <v>148</v>
      </c>
      <c r="F6" t="s">
        <v>147</v>
      </c>
    </row>
    <row r="7" spans="1:6" x14ac:dyDescent="0.2">
      <c r="A7">
        <v>5</v>
      </c>
      <c r="B7" t="s">
        <v>314</v>
      </c>
      <c r="C7" t="s">
        <v>146</v>
      </c>
      <c r="D7" t="s">
        <v>161</v>
      </c>
      <c r="E7" t="s">
        <v>242</v>
      </c>
      <c r="F7" t="s">
        <v>161</v>
      </c>
    </row>
  </sheetData>
  <mergeCells count="1">
    <mergeCell ref="A1:B1"/>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240C8-435A-3B43-9F6B-C0103E364735}">
  <sheetPr>
    <tabColor theme="9" tint="0.79998168889431442"/>
  </sheetPr>
  <dimension ref="A1:O31"/>
  <sheetViews>
    <sheetView workbookViewId="0">
      <selection sqref="A1:B1"/>
    </sheetView>
  </sheetViews>
  <sheetFormatPr baseColWidth="10" defaultColWidth="11.5" defaultRowHeight="15" x14ac:dyDescent="0.2"/>
  <cols>
    <col min="2" max="2" width="13.33203125" customWidth="1"/>
    <col min="3" max="3" width="20.1640625" customWidth="1"/>
    <col min="4" max="4" width="20.5" customWidth="1"/>
    <col min="5" max="5" width="13.1640625" customWidth="1"/>
    <col min="6" max="6" width="48.83203125" customWidth="1"/>
    <col min="7" max="7" width="31" customWidth="1"/>
    <col min="8" max="8" width="15.1640625" customWidth="1"/>
    <col min="10" max="10" width="16.6640625" customWidth="1"/>
  </cols>
  <sheetData>
    <row r="1" spans="1:15" ht="23" customHeight="1" x14ac:dyDescent="0.2">
      <c r="A1" s="65" t="s">
        <v>53</v>
      </c>
      <c r="B1" s="66" t="s">
        <v>105</v>
      </c>
      <c r="C1" s="66" t="s">
        <v>108</v>
      </c>
      <c r="D1" s="67" t="s">
        <v>315</v>
      </c>
      <c r="E1" s="67" t="s">
        <v>107</v>
      </c>
      <c r="F1" s="66" t="s">
        <v>316</v>
      </c>
      <c r="G1" s="66" t="s">
        <v>109</v>
      </c>
      <c r="H1" s="66" t="s">
        <v>317</v>
      </c>
      <c r="I1" s="66" t="s">
        <v>119</v>
      </c>
      <c r="J1" s="66" t="s">
        <v>318</v>
      </c>
      <c r="K1" s="66" t="s">
        <v>120</v>
      </c>
      <c r="L1" s="66" t="s">
        <v>122</v>
      </c>
      <c r="M1" s="66" t="s">
        <v>124</v>
      </c>
      <c r="N1" s="66" t="s">
        <v>126</v>
      </c>
      <c r="O1" s="68" t="s">
        <v>319</v>
      </c>
    </row>
    <row r="2" spans="1:15" ht="23" customHeight="1" x14ac:dyDescent="0.2">
      <c r="A2" s="69" t="s">
        <v>141</v>
      </c>
      <c r="B2" s="71" t="s">
        <v>142</v>
      </c>
      <c r="C2" s="71" t="s">
        <v>143</v>
      </c>
      <c r="D2" s="72" t="s">
        <v>134</v>
      </c>
      <c r="E2" s="72"/>
      <c r="F2" s="71"/>
      <c r="G2" s="71" t="s">
        <v>144</v>
      </c>
      <c r="H2" s="70" t="s">
        <v>145</v>
      </c>
      <c r="I2" s="70" t="s">
        <v>86</v>
      </c>
      <c r="J2" s="70" t="s">
        <v>72</v>
      </c>
      <c r="K2" s="70">
        <v>5</v>
      </c>
      <c r="L2" s="70">
        <v>4</v>
      </c>
      <c r="M2" s="70">
        <v>4</v>
      </c>
      <c r="N2" s="70">
        <v>2</v>
      </c>
      <c r="O2" s="73">
        <v>4.5</v>
      </c>
    </row>
    <row r="3" spans="1:15" ht="23" customHeight="1" x14ac:dyDescent="0.2">
      <c r="A3" s="69" t="s">
        <v>149</v>
      </c>
      <c r="B3" s="71" t="s">
        <v>150</v>
      </c>
      <c r="C3" s="71" t="s">
        <v>151</v>
      </c>
      <c r="D3" s="72" t="s">
        <v>134</v>
      </c>
      <c r="E3" s="72"/>
      <c r="F3" s="71"/>
      <c r="G3" s="71"/>
      <c r="H3" s="70" t="s">
        <v>152</v>
      </c>
      <c r="I3" s="70" t="s">
        <v>86</v>
      </c>
      <c r="J3" s="70" t="s">
        <v>78</v>
      </c>
      <c r="K3" s="70">
        <v>5</v>
      </c>
      <c r="L3" s="70">
        <v>4</v>
      </c>
      <c r="M3" s="70">
        <v>4</v>
      </c>
      <c r="N3" s="70">
        <v>2</v>
      </c>
      <c r="O3" s="73">
        <v>4.5</v>
      </c>
    </row>
    <row r="4" spans="1:15" ht="23" customHeight="1" x14ac:dyDescent="0.2">
      <c r="A4" s="69" t="s">
        <v>262</v>
      </c>
      <c r="B4" s="71" t="s">
        <v>263</v>
      </c>
      <c r="C4" s="71" t="s">
        <v>244</v>
      </c>
      <c r="D4" s="72" t="s">
        <v>264</v>
      </c>
      <c r="E4" s="72" t="s">
        <v>265</v>
      </c>
      <c r="F4" s="71"/>
      <c r="G4" s="71"/>
      <c r="H4" s="70" t="s">
        <v>247</v>
      </c>
      <c r="I4" s="70" t="s">
        <v>187</v>
      </c>
      <c r="J4" s="70" t="s">
        <v>153</v>
      </c>
      <c r="K4" s="70">
        <v>5</v>
      </c>
      <c r="L4" s="70">
        <v>3</v>
      </c>
      <c r="M4" s="70">
        <v>4</v>
      </c>
      <c r="N4" s="70">
        <v>3</v>
      </c>
      <c r="O4" s="73">
        <v>4.5</v>
      </c>
    </row>
    <row r="5" spans="1:15" ht="23" customHeight="1" x14ac:dyDescent="0.2">
      <c r="A5" s="69" t="s">
        <v>184</v>
      </c>
      <c r="B5" s="71" t="s">
        <v>185</v>
      </c>
      <c r="C5" s="71" t="s">
        <v>186</v>
      </c>
      <c r="D5" s="72" t="s">
        <v>164</v>
      </c>
      <c r="E5" s="72"/>
      <c r="F5" s="71"/>
      <c r="G5" s="71"/>
      <c r="H5" s="70" t="s">
        <v>152</v>
      </c>
      <c r="I5" s="70" t="s">
        <v>187</v>
      </c>
      <c r="J5" s="70" t="s">
        <v>68</v>
      </c>
      <c r="K5" s="70">
        <v>5</v>
      </c>
      <c r="L5" s="70">
        <v>4</v>
      </c>
      <c r="M5" s="70">
        <v>4</v>
      </c>
      <c r="N5" s="70">
        <v>1</v>
      </c>
      <c r="O5" s="73">
        <v>4.3999999999999995</v>
      </c>
    </row>
    <row r="6" spans="1:15" ht="23" customHeight="1" x14ac:dyDescent="0.2">
      <c r="A6" s="69" t="s">
        <v>199</v>
      </c>
      <c r="B6" s="71" t="s">
        <v>301</v>
      </c>
      <c r="C6" s="71" t="s">
        <v>203</v>
      </c>
      <c r="D6" s="72" t="s">
        <v>201</v>
      </c>
      <c r="E6" s="72" t="s">
        <v>202</v>
      </c>
      <c r="F6" s="71"/>
      <c r="G6" s="71" t="s">
        <v>204</v>
      </c>
      <c r="H6" s="70" t="s">
        <v>129</v>
      </c>
      <c r="I6" s="70" t="s">
        <v>86</v>
      </c>
      <c r="J6" s="70" t="s">
        <v>70</v>
      </c>
      <c r="K6" s="70">
        <v>5</v>
      </c>
      <c r="L6" s="70">
        <v>4</v>
      </c>
      <c r="M6" s="70">
        <v>2</v>
      </c>
      <c r="N6" s="70">
        <v>3</v>
      </c>
      <c r="O6" s="73">
        <v>4.3999999999999995</v>
      </c>
    </row>
    <row r="7" spans="1:15" ht="23" customHeight="1" x14ac:dyDescent="0.2">
      <c r="A7" s="69" t="s">
        <v>252</v>
      </c>
      <c r="B7" s="71" t="s">
        <v>254</v>
      </c>
      <c r="C7" s="71" t="s">
        <v>255</v>
      </c>
      <c r="D7" s="72" t="s">
        <v>164</v>
      </c>
      <c r="E7" s="72"/>
      <c r="F7" s="71"/>
      <c r="G7" s="71" t="s">
        <v>256</v>
      </c>
      <c r="H7" s="70" t="s">
        <v>160</v>
      </c>
      <c r="I7" s="70" t="s">
        <v>83</v>
      </c>
      <c r="J7" s="70" t="s">
        <v>141</v>
      </c>
      <c r="K7" s="70">
        <v>5</v>
      </c>
      <c r="L7" s="70">
        <v>4</v>
      </c>
      <c r="M7" s="70">
        <v>2</v>
      </c>
      <c r="N7" s="70">
        <v>3</v>
      </c>
      <c r="O7" s="73">
        <v>4.3999999999999995</v>
      </c>
    </row>
    <row r="8" spans="1:15" ht="23" customHeight="1" x14ac:dyDescent="0.2">
      <c r="A8" s="69" t="s">
        <v>193</v>
      </c>
      <c r="B8" s="71" t="s">
        <v>302</v>
      </c>
      <c r="C8" s="71" t="s">
        <v>197</v>
      </c>
      <c r="D8" s="72" t="s">
        <v>195</v>
      </c>
      <c r="E8" s="72" t="s">
        <v>196</v>
      </c>
      <c r="F8" s="71"/>
      <c r="G8" s="71" t="s">
        <v>198</v>
      </c>
      <c r="H8" s="70" t="s">
        <v>152</v>
      </c>
      <c r="I8" s="70" t="s">
        <v>83</v>
      </c>
      <c r="J8" s="70" t="s">
        <v>70</v>
      </c>
      <c r="K8" s="70">
        <v>5</v>
      </c>
      <c r="L8" s="70">
        <v>4</v>
      </c>
      <c r="M8" s="70">
        <v>2</v>
      </c>
      <c r="N8" s="70">
        <v>2</v>
      </c>
      <c r="O8" s="73">
        <v>4.3</v>
      </c>
    </row>
    <row r="9" spans="1:15" ht="23" customHeight="1" x14ac:dyDescent="0.2">
      <c r="A9" s="69" t="s">
        <v>167</v>
      </c>
      <c r="B9" s="71" t="s">
        <v>168</v>
      </c>
      <c r="C9" s="71" t="s">
        <v>171</v>
      </c>
      <c r="D9" s="72" t="s">
        <v>169</v>
      </c>
      <c r="E9" s="72" t="s">
        <v>170</v>
      </c>
      <c r="F9" s="71"/>
      <c r="G9" s="71"/>
      <c r="H9" s="70" t="s">
        <v>129</v>
      </c>
      <c r="I9" s="70" t="s">
        <v>86</v>
      </c>
      <c r="J9" s="70" t="s">
        <v>76</v>
      </c>
      <c r="K9" s="70">
        <v>5</v>
      </c>
      <c r="L9" s="70">
        <v>3</v>
      </c>
      <c r="M9" s="70">
        <v>2</v>
      </c>
      <c r="N9" s="70">
        <v>2</v>
      </c>
      <c r="O9" s="73">
        <v>4.2</v>
      </c>
    </row>
    <row r="10" spans="1:15" ht="23" customHeight="1" x14ac:dyDescent="0.2">
      <c r="A10" s="69" t="s">
        <v>226</v>
      </c>
      <c r="B10" s="71" t="s">
        <v>227</v>
      </c>
      <c r="C10" s="71" t="s">
        <v>229</v>
      </c>
      <c r="D10" s="72" t="s">
        <v>228</v>
      </c>
      <c r="E10" s="72"/>
      <c r="F10" s="71"/>
      <c r="G10" s="71" t="s">
        <v>230</v>
      </c>
      <c r="H10" s="70" t="s">
        <v>129</v>
      </c>
      <c r="I10" s="70" t="s">
        <v>86</v>
      </c>
      <c r="J10" s="70" t="s">
        <v>66</v>
      </c>
      <c r="K10" s="70">
        <v>5</v>
      </c>
      <c r="L10" s="70">
        <v>2</v>
      </c>
      <c r="M10" s="70">
        <v>2</v>
      </c>
      <c r="N10" s="70">
        <v>3</v>
      </c>
      <c r="O10" s="73">
        <v>4.2</v>
      </c>
    </row>
    <row r="11" spans="1:15" ht="23" customHeight="1" x14ac:dyDescent="0.2">
      <c r="A11" s="69" t="s">
        <v>205</v>
      </c>
      <c r="B11" s="71" t="s">
        <v>303</v>
      </c>
      <c r="C11" s="71" t="s">
        <v>209</v>
      </c>
      <c r="D11" s="72" t="s">
        <v>207</v>
      </c>
      <c r="E11" s="72" t="s">
        <v>208</v>
      </c>
      <c r="F11" s="71"/>
      <c r="G11" s="71"/>
      <c r="H11" s="70" t="s">
        <v>129</v>
      </c>
      <c r="I11" s="70" t="s">
        <v>86</v>
      </c>
      <c r="J11" s="70" t="s">
        <v>66</v>
      </c>
      <c r="K11" s="70">
        <v>5</v>
      </c>
      <c r="L11" s="70">
        <v>2</v>
      </c>
      <c r="M11" s="70">
        <v>2</v>
      </c>
      <c r="N11" s="70">
        <v>2</v>
      </c>
      <c r="O11" s="73">
        <v>4.1000000000000005</v>
      </c>
    </row>
    <row r="12" spans="1:15" ht="23" customHeight="1" x14ac:dyDescent="0.2">
      <c r="A12" s="69" t="s">
        <v>181</v>
      </c>
      <c r="B12" s="71" t="s">
        <v>182</v>
      </c>
      <c r="C12" s="71" t="s">
        <v>183</v>
      </c>
      <c r="D12" s="72" t="s">
        <v>164</v>
      </c>
      <c r="E12" s="72"/>
      <c r="F12" s="71"/>
      <c r="G12" s="71"/>
      <c r="H12" s="70" t="s">
        <v>152</v>
      </c>
      <c r="I12" s="70" t="s">
        <v>86</v>
      </c>
      <c r="J12" s="70" t="s">
        <v>68</v>
      </c>
      <c r="K12" s="70">
        <v>5</v>
      </c>
      <c r="L12" s="70">
        <v>2</v>
      </c>
      <c r="M12" s="70">
        <v>1</v>
      </c>
      <c r="N12" s="70">
        <v>2</v>
      </c>
      <c r="O12" s="73">
        <v>4</v>
      </c>
    </row>
    <row r="13" spans="1:15" ht="23" customHeight="1" x14ac:dyDescent="0.2">
      <c r="A13" s="69" t="s">
        <v>188</v>
      </c>
      <c r="B13" s="71" t="s">
        <v>189</v>
      </c>
      <c r="C13" s="71" t="s">
        <v>191</v>
      </c>
      <c r="D13" s="72" t="s">
        <v>190</v>
      </c>
      <c r="E13" s="72"/>
      <c r="F13" s="71"/>
      <c r="G13" s="71" t="s">
        <v>192</v>
      </c>
      <c r="H13" s="70" t="s">
        <v>152</v>
      </c>
      <c r="I13" s="70" t="s">
        <v>86</v>
      </c>
      <c r="J13" s="70" t="s">
        <v>66</v>
      </c>
      <c r="K13" s="70">
        <v>5</v>
      </c>
      <c r="L13" s="70">
        <v>3</v>
      </c>
      <c r="M13" s="70">
        <v>1</v>
      </c>
      <c r="N13" s="70">
        <v>1</v>
      </c>
      <c r="O13" s="73">
        <v>4</v>
      </c>
    </row>
    <row r="14" spans="1:15" ht="23" customHeight="1" x14ac:dyDescent="0.2">
      <c r="A14" s="69" t="s">
        <v>210</v>
      </c>
      <c r="B14" s="71" t="s">
        <v>211</v>
      </c>
      <c r="C14" s="71" t="s">
        <v>212</v>
      </c>
      <c r="D14" s="72" t="s">
        <v>164</v>
      </c>
      <c r="E14" s="72"/>
      <c r="F14" s="71"/>
      <c r="G14" s="71" t="s">
        <v>213</v>
      </c>
      <c r="H14" s="70" t="s">
        <v>160</v>
      </c>
      <c r="I14" s="70" t="s">
        <v>86</v>
      </c>
      <c r="J14" s="70" t="s">
        <v>80</v>
      </c>
      <c r="K14" s="70">
        <v>5</v>
      </c>
      <c r="L14" s="70">
        <v>3</v>
      </c>
      <c r="M14" s="70">
        <v>1</v>
      </c>
      <c r="N14" s="70">
        <v>1</v>
      </c>
      <c r="O14" s="73">
        <v>4</v>
      </c>
    </row>
    <row r="15" spans="1:15" ht="23" customHeight="1" x14ac:dyDescent="0.2">
      <c r="A15" s="69" t="s">
        <v>178</v>
      </c>
      <c r="B15" s="71" t="s">
        <v>179</v>
      </c>
      <c r="C15" s="71" t="s">
        <v>180</v>
      </c>
      <c r="D15" s="72" t="s">
        <v>164</v>
      </c>
      <c r="E15" s="72"/>
      <c r="F15" s="71"/>
      <c r="G15" s="71"/>
      <c r="H15" s="70" t="s">
        <v>145</v>
      </c>
      <c r="I15" s="70" t="s">
        <v>86</v>
      </c>
      <c r="J15" s="70" t="s">
        <v>80</v>
      </c>
      <c r="K15" s="70">
        <v>5</v>
      </c>
      <c r="L15" s="70">
        <v>2</v>
      </c>
      <c r="M15" s="70">
        <v>1</v>
      </c>
      <c r="N15" s="70">
        <v>1</v>
      </c>
      <c r="O15" s="73">
        <v>3.9000000000000004</v>
      </c>
    </row>
    <row r="16" spans="1:15" ht="23" customHeight="1" x14ac:dyDescent="0.2">
      <c r="A16" s="69" t="s">
        <v>257</v>
      </c>
      <c r="B16" s="71" t="s">
        <v>304</v>
      </c>
      <c r="C16" s="71" t="s">
        <v>156</v>
      </c>
      <c r="D16" s="72" t="s">
        <v>259</v>
      </c>
      <c r="E16" s="72" t="s">
        <v>260</v>
      </c>
      <c r="F16" s="71"/>
      <c r="G16" s="71" t="s">
        <v>261</v>
      </c>
      <c r="H16" s="70" t="s">
        <v>152</v>
      </c>
      <c r="I16" s="70" t="s">
        <v>83</v>
      </c>
      <c r="J16" s="70" t="s">
        <v>153</v>
      </c>
      <c r="K16" s="70">
        <v>5</v>
      </c>
      <c r="L16" s="70">
        <v>1</v>
      </c>
      <c r="M16" s="70">
        <v>2</v>
      </c>
      <c r="N16" s="70">
        <v>1</v>
      </c>
      <c r="O16" s="73">
        <v>3.9000000000000004</v>
      </c>
    </row>
    <row r="17" spans="1:15" ht="23" customHeight="1" x14ac:dyDescent="0.2">
      <c r="A17" s="69" t="s">
        <v>281</v>
      </c>
      <c r="B17" s="71" t="s">
        <v>282</v>
      </c>
      <c r="C17" s="71" t="s">
        <v>156</v>
      </c>
      <c r="D17" s="72" t="s">
        <v>283</v>
      </c>
      <c r="E17" s="72"/>
      <c r="F17" s="71"/>
      <c r="G17" s="71"/>
      <c r="H17" s="70" t="s">
        <v>152</v>
      </c>
      <c r="I17" s="70" t="s">
        <v>187</v>
      </c>
      <c r="J17" s="70" t="s">
        <v>141</v>
      </c>
      <c r="K17" s="70">
        <v>5</v>
      </c>
      <c r="L17" s="70">
        <v>1</v>
      </c>
      <c r="M17" s="70">
        <v>2</v>
      </c>
      <c r="N17" s="70">
        <v>1</v>
      </c>
      <c r="O17" s="73">
        <v>3.9000000000000004</v>
      </c>
    </row>
    <row r="18" spans="1:15" ht="23" customHeight="1" x14ac:dyDescent="0.2">
      <c r="A18" s="69" t="s">
        <v>153</v>
      </c>
      <c r="B18" s="71" t="s">
        <v>305</v>
      </c>
      <c r="C18" s="71" t="s">
        <v>156</v>
      </c>
      <c r="D18" s="72" t="s">
        <v>154</v>
      </c>
      <c r="E18" s="72" t="s">
        <v>155</v>
      </c>
      <c r="F18" s="71"/>
      <c r="G18" s="71" t="s">
        <v>157</v>
      </c>
      <c r="H18" s="70" t="s">
        <v>129</v>
      </c>
      <c r="I18" s="70" t="s">
        <v>86</v>
      </c>
      <c r="J18" s="70" t="s">
        <v>76</v>
      </c>
      <c r="K18" s="70">
        <v>4</v>
      </c>
      <c r="L18" s="70">
        <v>4</v>
      </c>
      <c r="M18" s="70">
        <v>2</v>
      </c>
      <c r="N18" s="70">
        <v>2</v>
      </c>
      <c r="O18" s="73">
        <v>3.6</v>
      </c>
    </row>
    <row r="19" spans="1:15" ht="23" customHeight="1" x14ac:dyDescent="0.2">
      <c r="A19" s="69" t="s">
        <v>288</v>
      </c>
      <c r="B19" s="71" t="s">
        <v>289</v>
      </c>
      <c r="C19" s="71" t="s">
        <v>156</v>
      </c>
      <c r="D19" s="72" t="s">
        <v>290</v>
      </c>
      <c r="E19" s="72" t="s">
        <v>291</v>
      </c>
      <c r="F19" s="71"/>
      <c r="G19" s="71" t="s">
        <v>292</v>
      </c>
      <c r="H19" s="70" t="s">
        <v>160</v>
      </c>
      <c r="I19" s="70" t="s">
        <v>187</v>
      </c>
      <c r="J19" s="70" t="s">
        <v>205</v>
      </c>
      <c r="K19" s="70">
        <v>4</v>
      </c>
      <c r="L19" s="70">
        <v>4</v>
      </c>
      <c r="M19" s="70">
        <v>3</v>
      </c>
      <c r="N19" s="70">
        <v>1</v>
      </c>
      <c r="O19" s="73">
        <v>3.6</v>
      </c>
    </row>
    <row r="20" spans="1:15" ht="23" customHeight="1" x14ac:dyDescent="0.2">
      <c r="A20" s="69" t="s">
        <v>132</v>
      </c>
      <c r="B20" s="71" t="s">
        <v>133</v>
      </c>
      <c r="C20" s="71" t="s">
        <v>135</v>
      </c>
      <c r="D20" s="72" t="s">
        <v>134</v>
      </c>
      <c r="E20" s="72"/>
      <c r="F20" s="71"/>
      <c r="G20" s="71" t="s">
        <v>136</v>
      </c>
      <c r="H20" s="70" t="s">
        <v>129</v>
      </c>
      <c r="I20" s="70" t="s">
        <v>86</v>
      </c>
      <c r="J20" s="70" t="s">
        <v>66</v>
      </c>
      <c r="K20" s="70">
        <v>4</v>
      </c>
      <c r="L20" s="70">
        <v>3</v>
      </c>
      <c r="M20" s="70">
        <v>2</v>
      </c>
      <c r="N20" s="70">
        <v>2</v>
      </c>
      <c r="O20" s="73">
        <v>3.5</v>
      </c>
    </row>
    <row r="21" spans="1:15" ht="23" customHeight="1" x14ac:dyDescent="0.2">
      <c r="A21" s="69" t="s">
        <v>298</v>
      </c>
      <c r="B21" s="71" t="s">
        <v>267</v>
      </c>
      <c r="C21" s="71" t="s">
        <v>244</v>
      </c>
      <c r="D21" s="72" t="s">
        <v>268</v>
      </c>
      <c r="E21" s="72"/>
      <c r="F21" s="71"/>
      <c r="G21" s="71" t="s">
        <v>269</v>
      </c>
      <c r="H21" s="70" t="s">
        <v>129</v>
      </c>
      <c r="I21" s="70" t="s">
        <v>86</v>
      </c>
      <c r="J21" s="70" t="s">
        <v>132</v>
      </c>
      <c r="K21" s="70">
        <v>4</v>
      </c>
      <c r="L21" s="70">
        <v>3</v>
      </c>
      <c r="M21" s="70">
        <v>2</v>
      </c>
      <c r="N21" s="70">
        <v>2</v>
      </c>
      <c r="O21" s="73">
        <v>3.5</v>
      </c>
    </row>
    <row r="22" spans="1:15" ht="23" customHeight="1" x14ac:dyDescent="0.2">
      <c r="A22" s="69" t="s">
        <v>162</v>
      </c>
      <c r="B22" s="71" t="s">
        <v>163</v>
      </c>
      <c r="C22" s="71" t="s">
        <v>165</v>
      </c>
      <c r="D22" s="72" t="s">
        <v>164</v>
      </c>
      <c r="E22" s="72"/>
      <c r="F22" s="71"/>
      <c r="G22" s="71"/>
      <c r="H22" s="70" t="s">
        <v>129</v>
      </c>
      <c r="I22" s="70" t="s">
        <v>86</v>
      </c>
      <c r="J22" s="70" t="s">
        <v>78</v>
      </c>
      <c r="K22" s="70">
        <v>4</v>
      </c>
      <c r="L22" s="70">
        <v>2</v>
      </c>
      <c r="M22" s="70">
        <v>1</v>
      </c>
      <c r="N22" s="70">
        <v>3</v>
      </c>
      <c r="O22" s="73">
        <v>3.4000000000000004</v>
      </c>
    </row>
    <row r="23" spans="1:15" ht="23" customHeight="1" x14ac:dyDescent="0.2">
      <c r="A23" s="69" t="s">
        <v>272</v>
      </c>
      <c r="B23" s="71" t="s">
        <v>306</v>
      </c>
      <c r="C23" s="71" t="s">
        <v>156</v>
      </c>
      <c r="D23" s="72" t="s">
        <v>274</v>
      </c>
      <c r="E23" s="72"/>
      <c r="F23" s="71"/>
      <c r="G23" s="71"/>
      <c r="H23" s="70" t="s">
        <v>160</v>
      </c>
      <c r="I23" s="70" t="s">
        <v>83</v>
      </c>
      <c r="J23" s="70" t="s">
        <v>141</v>
      </c>
      <c r="K23" s="70">
        <v>4</v>
      </c>
      <c r="L23" s="70">
        <v>1</v>
      </c>
      <c r="M23" s="70">
        <v>1</v>
      </c>
      <c r="N23" s="70">
        <v>3</v>
      </c>
      <c r="O23" s="73">
        <v>3.3</v>
      </c>
    </row>
    <row r="24" spans="1:15" ht="23" customHeight="1" x14ac:dyDescent="0.2">
      <c r="A24" s="69" t="s">
        <v>243</v>
      </c>
      <c r="B24" s="71" t="s">
        <v>245</v>
      </c>
      <c r="C24" s="71" t="s">
        <v>244</v>
      </c>
      <c r="D24" s="72" t="s">
        <v>246</v>
      </c>
      <c r="E24" s="72"/>
      <c r="F24" s="71"/>
      <c r="G24" s="71"/>
      <c r="H24" s="70" t="s">
        <v>247</v>
      </c>
      <c r="I24" s="70" t="s">
        <v>86</v>
      </c>
      <c r="J24" s="70" t="s">
        <v>153</v>
      </c>
      <c r="K24" s="70">
        <v>4</v>
      </c>
      <c r="L24" s="70">
        <v>1</v>
      </c>
      <c r="M24" s="70">
        <v>2</v>
      </c>
      <c r="N24" s="70">
        <v>1</v>
      </c>
      <c r="O24" s="73">
        <v>3.2</v>
      </c>
    </row>
    <row r="25" spans="1:15" ht="23" customHeight="1" x14ac:dyDescent="0.2">
      <c r="A25" s="69" t="s">
        <v>222</v>
      </c>
      <c r="B25" s="71" t="s">
        <v>223</v>
      </c>
      <c r="C25" s="71" t="s">
        <v>225</v>
      </c>
      <c r="D25" s="72" t="s">
        <v>224</v>
      </c>
      <c r="E25" s="72"/>
      <c r="F25" s="71"/>
      <c r="G25" s="71"/>
      <c r="H25" s="70" t="s">
        <v>129</v>
      </c>
      <c r="I25" s="70" t="s">
        <v>86</v>
      </c>
      <c r="J25" s="70" t="s">
        <v>76</v>
      </c>
      <c r="K25" s="70">
        <v>3</v>
      </c>
      <c r="L25" s="70">
        <v>3</v>
      </c>
      <c r="M25" s="70">
        <v>2</v>
      </c>
      <c r="N25" s="70">
        <v>4</v>
      </c>
      <c r="O25" s="73">
        <v>2.9999999999999996</v>
      </c>
    </row>
    <row r="26" spans="1:15" ht="23" customHeight="1" x14ac:dyDescent="0.2">
      <c r="A26" s="69" t="s">
        <v>218</v>
      </c>
      <c r="B26" s="71" t="s">
        <v>219</v>
      </c>
      <c r="C26" s="71" t="s">
        <v>221</v>
      </c>
      <c r="D26" s="72" t="s">
        <v>220</v>
      </c>
      <c r="E26" s="72"/>
      <c r="F26" s="71"/>
      <c r="G26" s="71"/>
      <c r="H26" s="70" t="s">
        <v>129</v>
      </c>
      <c r="I26" s="70" t="s">
        <v>86</v>
      </c>
      <c r="J26" s="70" t="s">
        <v>76</v>
      </c>
      <c r="K26" s="70">
        <v>3</v>
      </c>
      <c r="L26" s="70">
        <v>3</v>
      </c>
      <c r="M26" s="70">
        <v>1</v>
      </c>
      <c r="N26" s="70">
        <v>2</v>
      </c>
      <c r="O26" s="73">
        <v>2.6999999999999997</v>
      </c>
    </row>
    <row r="27" spans="1:15" ht="23" customHeight="1" x14ac:dyDescent="0.2">
      <c r="A27" s="69" t="s">
        <v>249</v>
      </c>
      <c r="B27" s="71" t="s">
        <v>250</v>
      </c>
      <c r="C27" s="71" t="s">
        <v>244</v>
      </c>
      <c r="D27" s="72" t="s">
        <v>251</v>
      </c>
      <c r="E27" s="72"/>
      <c r="F27" s="71"/>
      <c r="G27" s="71"/>
      <c r="H27" s="70" t="s">
        <v>145</v>
      </c>
      <c r="I27" s="70" t="s">
        <v>86</v>
      </c>
      <c r="J27" s="70" t="s">
        <v>149</v>
      </c>
      <c r="K27" s="70">
        <v>3</v>
      </c>
      <c r="L27" s="70">
        <v>1</v>
      </c>
      <c r="M27" s="70">
        <v>1</v>
      </c>
      <c r="N27" s="70">
        <v>1</v>
      </c>
      <c r="O27" s="73">
        <v>2.4</v>
      </c>
    </row>
    <row r="28" spans="1:15" ht="23" customHeight="1" x14ac:dyDescent="0.2">
      <c r="A28" s="69" t="s">
        <v>284</v>
      </c>
      <c r="B28" s="71" t="s">
        <v>285</v>
      </c>
      <c r="C28" s="71" t="s">
        <v>287</v>
      </c>
      <c r="D28" s="72" t="s">
        <v>286</v>
      </c>
      <c r="E28" s="72"/>
      <c r="F28" s="71"/>
      <c r="G28" s="71"/>
      <c r="H28" s="70" t="s">
        <v>152</v>
      </c>
      <c r="I28" s="70" t="s">
        <v>83</v>
      </c>
      <c r="J28" s="70" t="s">
        <v>132</v>
      </c>
      <c r="K28" s="70">
        <v>3</v>
      </c>
      <c r="L28" s="70">
        <v>1</v>
      </c>
      <c r="M28" s="70">
        <v>1</v>
      </c>
      <c r="N28" s="70">
        <v>1</v>
      </c>
      <c r="O28" s="73">
        <v>2.4</v>
      </c>
    </row>
    <row r="29" spans="1:15" ht="23" customHeight="1" x14ac:dyDescent="0.2">
      <c r="A29" s="69" t="s">
        <v>214</v>
      </c>
      <c r="B29" s="71" t="s">
        <v>215</v>
      </c>
      <c r="C29" s="71" t="s">
        <v>156</v>
      </c>
      <c r="D29" s="72" t="s">
        <v>216</v>
      </c>
      <c r="E29" s="72"/>
      <c r="F29" s="71"/>
      <c r="G29" s="71" t="s">
        <v>217</v>
      </c>
      <c r="H29" s="70" t="s">
        <v>160</v>
      </c>
      <c r="I29" s="70" t="s">
        <v>86</v>
      </c>
      <c r="J29" s="70" t="s">
        <v>74</v>
      </c>
      <c r="K29" s="70">
        <v>2</v>
      </c>
      <c r="L29" s="70">
        <v>3</v>
      </c>
      <c r="M29" s="70">
        <v>2</v>
      </c>
      <c r="N29" s="70">
        <v>1</v>
      </c>
      <c r="O29" s="73">
        <v>2</v>
      </c>
    </row>
    <row r="30" spans="1:15" ht="23" customHeight="1" x14ac:dyDescent="0.2">
      <c r="A30" s="69" t="s">
        <v>172</v>
      </c>
      <c r="B30" s="71" t="s">
        <v>173</v>
      </c>
      <c r="C30" s="71" t="s">
        <v>175</v>
      </c>
      <c r="D30" s="72" t="s">
        <v>174</v>
      </c>
      <c r="E30" s="72"/>
      <c r="F30" s="71"/>
      <c r="G30" s="71"/>
      <c r="H30" s="70" t="s">
        <v>152</v>
      </c>
      <c r="I30" s="70" t="s">
        <v>86</v>
      </c>
      <c r="J30" s="70" t="s">
        <v>74</v>
      </c>
      <c r="K30" s="70">
        <v>2</v>
      </c>
      <c r="L30" s="70">
        <v>2</v>
      </c>
      <c r="M30" s="70">
        <v>2</v>
      </c>
      <c r="N30" s="70">
        <v>1</v>
      </c>
      <c r="O30" s="73">
        <v>1.9</v>
      </c>
    </row>
    <row r="31" spans="1:15" ht="23" customHeight="1" x14ac:dyDescent="0.2">
      <c r="A31" s="74" t="s">
        <v>275</v>
      </c>
      <c r="B31" s="76" t="s">
        <v>276</v>
      </c>
      <c r="C31" s="76" t="s">
        <v>156</v>
      </c>
      <c r="D31" s="77" t="s">
        <v>277</v>
      </c>
      <c r="E31" s="77"/>
      <c r="F31" s="76"/>
      <c r="G31" s="76" t="s">
        <v>278</v>
      </c>
      <c r="H31" s="75" t="s">
        <v>152</v>
      </c>
      <c r="I31" s="75" t="s">
        <v>187</v>
      </c>
      <c r="J31" s="75" t="s">
        <v>181</v>
      </c>
      <c r="K31" s="75">
        <v>2</v>
      </c>
      <c r="L31" s="75">
        <v>2</v>
      </c>
      <c r="M31" s="75">
        <v>1</v>
      </c>
      <c r="N31" s="75">
        <v>1</v>
      </c>
      <c r="O31" s="78">
        <v>1.8</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CBA99-20EF-2F49-B417-EF67C37CCB73}">
  <sheetPr>
    <tabColor theme="9" tint="0.79998168889431442"/>
  </sheetPr>
  <dimension ref="A1:L11"/>
  <sheetViews>
    <sheetView zoomScale="63" zoomScaleNormal="100" workbookViewId="0">
      <selection sqref="A1:B1"/>
    </sheetView>
  </sheetViews>
  <sheetFormatPr baseColWidth="10" defaultColWidth="11.5" defaultRowHeight="15" x14ac:dyDescent="0.2"/>
  <cols>
    <col min="1" max="3" width="3.5" customWidth="1"/>
    <col min="4" max="4" width="31.6640625" customWidth="1"/>
    <col min="5" max="5" width="11.6640625" customWidth="1"/>
    <col min="6" max="6" width="48.83203125" customWidth="1"/>
    <col min="7" max="7" width="26.1640625" customWidth="1"/>
    <col min="8" max="11" width="3.5" customWidth="1"/>
    <col min="12" max="12" width="3.6640625" customWidth="1"/>
    <col min="13" max="13" width="2.83203125" customWidth="1"/>
    <col min="14" max="14" width="3.33203125" customWidth="1"/>
  </cols>
  <sheetData>
    <row r="1" spans="1:12" ht="61" x14ac:dyDescent="0.2">
      <c r="A1" s="94" t="s">
        <v>53</v>
      </c>
      <c r="B1" s="94" t="s">
        <v>320</v>
      </c>
      <c r="C1" s="94" t="s">
        <v>119</v>
      </c>
      <c r="D1" s="80" t="s">
        <v>105</v>
      </c>
      <c r="E1" s="92" t="s">
        <v>108</v>
      </c>
      <c r="F1" s="80" t="s">
        <v>321</v>
      </c>
      <c r="G1" s="80" t="s">
        <v>109</v>
      </c>
      <c r="H1" s="88" t="s">
        <v>120</v>
      </c>
      <c r="I1" s="88" t="s">
        <v>122</v>
      </c>
      <c r="J1" s="88" t="s">
        <v>124</v>
      </c>
      <c r="K1" s="88" t="s">
        <v>126</v>
      </c>
      <c r="L1" s="89" t="s">
        <v>319</v>
      </c>
    </row>
    <row r="2" spans="1:12" ht="80" x14ac:dyDescent="0.2">
      <c r="A2" s="93" t="s">
        <v>141</v>
      </c>
      <c r="B2" s="95" t="s">
        <v>72</v>
      </c>
      <c r="C2" s="95" t="s">
        <v>86</v>
      </c>
      <c r="D2" s="82" t="s">
        <v>142</v>
      </c>
      <c r="E2" s="82" t="s">
        <v>322</v>
      </c>
      <c r="F2" s="82" t="s">
        <v>323</v>
      </c>
      <c r="G2" s="82" t="s">
        <v>324</v>
      </c>
      <c r="H2" s="86">
        <v>5</v>
      </c>
      <c r="I2" s="86">
        <v>4</v>
      </c>
      <c r="J2" s="86">
        <v>4</v>
      </c>
      <c r="K2" s="86">
        <v>2</v>
      </c>
      <c r="L2" s="90">
        <v>4.5</v>
      </c>
    </row>
    <row r="3" spans="1:12" ht="96" x14ac:dyDescent="0.2">
      <c r="A3" s="93" t="s">
        <v>149</v>
      </c>
      <c r="B3" s="95" t="s">
        <v>78</v>
      </c>
      <c r="C3" s="95" t="s">
        <v>86</v>
      </c>
      <c r="D3" s="82" t="s">
        <v>150</v>
      </c>
      <c r="E3" s="82" t="s">
        <v>325</v>
      </c>
      <c r="F3" s="82" t="s">
        <v>326</v>
      </c>
      <c r="G3" s="82" t="s">
        <v>327</v>
      </c>
      <c r="H3" s="86">
        <v>5</v>
      </c>
      <c r="I3" s="86">
        <v>4</v>
      </c>
      <c r="J3" s="86">
        <v>4</v>
      </c>
      <c r="K3" s="86">
        <v>2</v>
      </c>
      <c r="L3" s="90">
        <v>4.5</v>
      </c>
    </row>
    <row r="4" spans="1:12" ht="112" x14ac:dyDescent="0.2">
      <c r="A4" s="91" t="s">
        <v>262</v>
      </c>
      <c r="B4" s="96" t="s">
        <v>153</v>
      </c>
      <c r="C4" s="96" t="s">
        <v>187</v>
      </c>
      <c r="D4" s="82" t="s">
        <v>263</v>
      </c>
      <c r="E4" s="82" t="s">
        <v>244</v>
      </c>
      <c r="F4" s="82" t="s">
        <v>328</v>
      </c>
      <c r="G4" s="82" t="s">
        <v>329</v>
      </c>
      <c r="H4" s="86">
        <v>5</v>
      </c>
      <c r="I4" s="86">
        <v>3</v>
      </c>
      <c r="J4" s="86">
        <v>4</v>
      </c>
      <c r="K4" s="86">
        <v>3</v>
      </c>
      <c r="L4" s="90">
        <v>4.5</v>
      </c>
    </row>
    <row r="5" spans="1:12" ht="96" x14ac:dyDescent="0.2">
      <c r="A5" s="91" t="s">
        <v>184</v>
      </c>
      <c r="B5" s="96" t="s">
        <v>68</v>
      </c>
      <c r="C5" s="96" t="s">
        <v>187</v>
      </c>
      <c r="D5" s="82" t="s">
        <v>185</v>
      </c>
      <c r="E5" s="82" t="s">
        <v>330</v>
      </c>
      <c r="F5" s="82" t="s">
        <v>331</v>
      </c>
      <c r="G5" s="82" t="s">
        <v>332</v>
      </c>
      <c r="H5" s="86">
        <v>5</v>
      </c>
      <c r="I5" s="86">
        <v>4</v>
      </c>
      <c r="J5" s="86">
        <v>4</v>
      </c>
      <c r="K5" s="86">
        <v>1</v>
      </c>
      <c r="L5" s="90">
        <v>4.3999999999999995</v>
      </c>
    </row>
    <row r="6" spans="1:12" ht="48" x14ac:dyDescent="0.2">
      <c r="A6" s="91" t="s">
        <v>199</v>
      </c>
      <c r="B6" s="96" t="s">
        <v>70</v>
      </c>
      <c r="C6" s="96" t="s">
        <v>86</v>
      </c>
      <c r="D6" s="82" t="s">
        <v>333</v>
      </c>
      <c r="E6" s="82" t="s">
        <v>334</v>
      </c>
      <c r="F6" s="82" t="s">
        <v>335</v>
      </c>
      <c r="G6" s="82" t="s">
        <v>336</v>
      </c>
      <c r="H6" s="86">
        <v>5</v>
      </c>
      <c r="I6" s="86">
        <v>4</v>
      </c>
      <c r="J6" s="86">
        <v>2</v>
      </c>
      <c r="K6" s="86">
        <v>3</v>
      </c>
      <c r="L6" s="90">
        <v>4.3999999999999995</v>
      </c>
    </row>
    <row r="7" spans="1:12" ht="96" x14ac:dyDescent="0.2">
      <c r="A7" s="91" t="s">
        <v>252</v>
      </c>
      <c r="B7" s="96" t="s">
        <v>141</v>
      </c>
      <c r="C7" s="96" t="s">
        <v>83</v>
      </c>
      <c r="D7" s="82" t="s">
        <v>254</v>
      </c>
      <c r="E7" s="82" t="s">
        <v>337</v>
      </c>
      <c r="F7" s="82" t="s">
        <v>338</v>
      </c>
      <c r="G7" s="82" t="s">
        <v>339</v>
      </c>
      <c r="H7" s="86">
        <v>5</v>
      </c>
      <c r="I7" s="86">
        <v>4</v>
      </c>
      <c r="J7" s="86">
        <v>2</v>
      </c>
      <c r="K7" s="86">
        <v>3</v>
      </c>
      <c r="L7" s="90">
        <v>4.3999999999999995</v>
      </c>
    </row>
    <row r="8" spans="1:12" ht="112" x14ac:dyDescent="0.2">
      <c r="A8" s="91" t="s">
        <v>193</v>
      </c>
      <c r="B8" s="96" t="s">
        <v>70</v>
      </c>
      <c r="C8" s="96" t="s">
        <v>83</v>
      </c>
      <c r="D8" s="82" t="s">
        <v>194</v>
      </c>
      <c r="E8" s="82" t="s">
        <v>340</v>
      </c>
      <c r="F8" s="82" t="s">
        <v>341</v>
      </c>
      <c r="G8" s="82" t="s">
        <v>342</v>
      </c>
      <c r="H8" s="86">
        <v>5</v>
      </c>
      <c r="I8" s="86">
        <v>4</v>
      </c>
      <c r="J8" s="86">
        <v>2</v>
      </c>
      <c r="K8" s="86">
        <v>2</v>
      </c>
      <c r="L8" s="90">
        <v>4.3</v>
      </c>
    </row>
    <row r="9" spans="1:12" ht="96" x14ac:dyDescent="0.2">
      <c r="A9" s="91" t="s">
        <v>167</v>
      </c>
      <c r="B9" s="96" t="s">
        <v>76</v>
      </c>
      <c r="C9" s="96" t="s">
        <v>86</v>
      </c>
      <c r="D9" s="82" t="s">
        <v>168</v>
      </c>
      <c r="E9" s="82" t="s">
        <v>171</v>
      </c>
      <c r="F9" s="82" t="s">
        <v>343</v>
      </c>
      <c r="G9" s="82" t="s">
        <v>344</v>
      </c>
      <c r="H9" s="86">
        <v>5</v>
      </c>
      <c r="I9" s="86">
        <v>3</v>
      </c>
      <c r="J9" s="86">
        <v>2</v>
      </c>
      <c r="K9" s="86">
        <v>2</v>
      </c>
      <c r="L9" s="90">
        <v>4.2</v>
      </c>
    </row>
    <row r="10" spans="1:12" ht="80" x14ac:dyDescent="0.2">
      <c r="A10" s="91" t="s">
        <v>226</v>
      </c>
      <c r="B10" s="96" t="s">
        <v>66</v>
      </c>
      <c r="C10" s="96" t="s">
        <v>86</v>
      </c>
      <c r="D10" s="82" t="s">
        <v>227</v>
      </c>
      <c r="E10" s="82" t="s">
        <v>345</v>
      </c>
      <c r="F10" s="82" t="s">
        <v>346</v>
      </c>
      <c r="G10" s="82" t="s">
        <v>347</v>
      </c>
      <c r="H10" s="86">
        <v>5</v>
      </c>
      <c r="I10" s="86">
        <v>2</v>
      </c>
      <c r="J10" s="86">
        <v>2</v>
      </c>
      <c r="K10" s="86">
        <v>3</v>
      </c>
      <c r="L10" s="90">
        <v>4.2</v>
      </c>
    </row>
    <row r="11" spans="1:12" ht="96" x14ac:dyDescent="0.2">
      <c r="A11" s="91" t="s">
        <v>205</v>
      </c>
      <c r="B11" s="96" t="s">
        <v>66</v>
      </c>
      <c r="C11" s="96" t="s">
        <v>86</v>
      </c>
      <c r="D11" s="82" t="s">
        <v>303</v>
      </c>
      <c r="E11" s="82" t="s">
        <v>209</v>
      </c>
      <c r="F11" s="82" t="s">
        <v>348</v>
      </c>
      <c r="G11" s="82" t="s">
        <v>349</v>
      </c>
      <c r="H11" s="86">
        <v>5</v>
      </c>
      <c r="I11" s="86">
        <v>2</v>
      </c>
      <c r="J11" s="86">
        <v>2</v>
      </c>
      <c r="K11" s="86">
        <v>2</v>
      </c>
      <c r="L11" s="90">
        <v>4.1000000000000005</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FD2BB-723F-BA48-82D6-EF09AB302086}">
  <sheetPr>
    <tabColor theme="9" tint="0.79998168889431442"/>
  </sheetPr>
  <dimension ref="A1:O11"/>
  <sheetViews>
    <sheetView zoomScale="84" workbookViewId="0">
      <selection sqref="A1:B1"/>
    </sheetView>
  </sheetViews>
  <sheetFormatPr baseColWidth="10" defaultColWidth="11.5" defaultRowHeight="15" x14ac:dyDescent="0.2"/>
  <cols>
    <col min="1" max="1" width="3.83203125" style="113" bestFit="1" customWidth="1"/>
    <col min="2" max="2" width="4.1640625" style="113" bestFit="1" customWidth="1"/>
    <col min="3" max="3" width="3.83203125" style="113" bestFit="1" customWidth="1"/>
    <col min="4" max="4" width="31.6640625" customWidth="1"/>
    <col min="5" max="5" width="11.6640625" customWidth="1"/>
    <col min="6" max="6" width="48.83203125" customWidth="1"/>
    <col min="7" max="7" width="26.1640625" customWidth="1"/>
    <col min="8" max="8" width="15.1640625" hidden="1" customWidth="1"/>
    <col min="9" max="9" width="0" hidden="1" customWidth="1"/>
    <col min="10" max="10" width="16.6640625" hidden="1" customWidth="1"/>
    <col min="11" max="15" width="3.83203125" bestFit="1" customWidth="1"/>
  </cols>
  <sheetData>
    <row r="1" spans="1:15" ht="56.75" customHeight="1" x14ac:dyDescent="0.2">
      <c r="A1" s="112" t="s">
        <v>53</v>
      </c>
      <c r="B1" s="114" t="s">
        <v>320</v>
      </c>
      <c r="C1" s="88" t="s">
        <v>119</v>
      </c>
      <c r="D1" s="80" t="s">
        <v>105</v>
      </c>
      <c r="E1" s="80" t="s">
        <v>108</v>
      </c>
      <c r="F1" s="80" t="s">
        <v>110</v>
      </c>
      <c r="G1" s="80" t="s">
        <v>109</v>
      </c>
      <c r="H1" s="81" t="s">
        <v>315</v>
      </c>
      <c r="I1" s="81" t="s">
        <v>107</v>
      </c>
      <c r="J1" s="80" t="s">
        <v>317</v>
      </c>
      <c r="K1" s="88" t="s">
        <v>120</v>
      </c>
      <c r="L1" s="88" t="s">
        <v>122</v>
      </c>
      <c r="M1" s="88" t="s">
        <v>124</v>
      </c>
      <c r="N1" s="88" t="s">
        <v>126</v>
      </c>
      <c r="O1" s="89" t="s">
        <v>319</v>
      </c>
    </row>
    <row r="2" spans="1:15" ht="96" x14ac:dyDescent="0.2">
      <c r="A2" s="91" t="s">
        <v>181</v>
      </c>
      <c r="B2" s="96" t="s">
        <v>68</v>
      </c>
      <c r="C2" s="96" t="s">
        <v>86</v>
      </c>
      <c r="D2" s="82" t="s">
        <v>182</v>
      </c>
      <c r="E2" s="82" t="s">
        <v>183</v>
      </c>
      <c r="F2" s="82" t="s">
        <v>350</v>
      </c>
      <c r="G2" s="82" t="s">
        <v>351</v>
      </c>
      <c r="H2" s="83" t="s">
        <v>164</v>
      </c>
      <c r="I2" s="83"/>
      <c r="J2" s="86" t="s">
        <v>152</v>
      </c>
      <c r="K2" s="86">
        <v>5</v>
      </c>
      <c r="L2" s="86">
        <v>2</v>
      </c>
      <c r="M2" s="86">
        <v>1</v>
      </c>
      <c r="N2" s="86">
        <v>2</v>
      </c>
      <c r="O2" s="87">
        <v>4</v>
      </c>
    </row>
    <row r="3" spans="1:15" ht="208" x14ac:dyDescent="0.2">
      <c r="A3" s="91" t="s">
        <v>188</v>
      </c>
      <c r="B3" s="96" t="s">
        <v>66</v>
      </c>
      <c r="C3" s="96" t="s">
        <v>86</v>
      </c>
      <c r="D3" s="82" t="s">
        <v>189</v>
      </c>
      <c r="E3" s="82" t="s">
        <v>352</v>
      </c>
      <c r="F3" s="82" t="s">
        <v>353</v>
      </c>
      <c r="G3" s="82" t="s">
        <v>354</v>
      </c>
      <c r="H3" s="83" t="s">
        <v>190</v>
      </c>
      <c r="I3" s="83"/>
      <c r="J3" s="86" t="s">
        <v>152</v>
      </c>
      <c r="K3" s="86">
        <v>5</v>
      </c>
      <c r="L3" s="86">
        <v>3</v>
      </c>
      <c r="M3" s="86">
        <v>1</v>
      </c>
      <c r="N3" s="86">
        <v>1</v>
      </c>
      <c r="O3" s="87">
        <v>4</v>
      </c>
    </row>
    <row r="4" spans="1:15" ht="64" x14ac:dyDescent="0.2">
      <c r="A4" s="91" t="s">
        <v>210</v>
      </c>
      <c r="B4" s="96" t="s">
        <v>80</v>
      </c>
      <c r="C4" s="96" t="s">
        <v>86</v>
      </c>
      <c r="D4" s="82" t="s">
        <v>211</v>
      </c>
      <c r="E4" s="82" t="s">
        <v>212</v>
      </c>
      <c r="F4" s="82" t="s">
        <v>355</v>
      </c>
      <c r="G4" s="82" t="s">
        <v>356</v>
      </c>
      <c r="H4" s="83" t="s">
        <v>164</v>
      </c>
      <c r="I4" s="83"/>
      <c r="J4" s="86" t="s">
        <v>160</v>
      </c>
      <c r="K4" s="86">
        <v>5</v>
      </c>
      <c r="L4" s="86">
        <v>3</v>
      </c>
      <c r="M4" s="86">
        <v>1</v>
      </c>
      <c r="N4" s="86">
        <v>1</v>
      </c>
      <c r="O4" s="87">
        <v>4</v>
      </c>
    </row>
    <row r="5" spans="1:15" ht="64" x14ac:dyDescent="0.2">
      <c r="A5" s="91" t="s">
        <v>178</v>
      </c>
      <c r="B5" s="96" t="s">
        <v>80</v>
      </c>
      <c r="C5" s="96" t="s">
        <v>86</v>
      </c>
      <c r="D5" s="82" t="s">
        <v>179</v>
      </c>
      <c r="E5" s="82" t="s">
        <v>180</v>
      </c>
      <c r="F5" s="82" t="s">
        <v>357</v>
      </c>
      <c r="G5" s="82" t="s">
        <v>358</v>
      </c>
      <c r="H5" s="83" t="s">
        <v>164</v>
      </c>
      <c r="I5" s="83"/>
      <c r="J5" s="86" t="s">
        <v>145</v>
      </c>
      <c r="K5" s="86">
        <v>5</v>
      </c>
      <c r="L5" s="86">
        <v>2</v>
      </c>
      <c r="M5" s="86">
        <v>1</v>
      </c>
      <c r="N5" s="86">
        <v>1</v>
      </c>
      <c r="O5" s="87">
        <v>3.9000000000000004</v>
      </c>
    </row>
    <row r="6" spans="1:15" ht="96" x14ac:dyDescent="0.2">
      <c r="A6" s="91" t="s">
        <v>257</v>
      </c>
      <c r="B6" s="96" t="s">
        <v>153</v>
      </c>
      <c r="C6" s="96" t="s">
        <v>83</v>
      </c>
      <c r="D6" s="82" t="s">
        <v>304</v>
      </c>
      <c r="E6" s="82" t="s">
        <v>156</v>
      </c>
      <c r="F6" s="82" t="s">
        <v>359</v>
      </c>
      <c r="G6" s="82" t="s">
        <v>261</v>
      </c>
      <c r="H6" s="83" t="s">
        <v>259</v>
      </c>
      <c r="I6" s="83" t="s">
        <v>260</v>
      </c>
      <c r="J6" s="86" t="s">
        <v>152</v>
      </c>
      <c r="K6" s="86">
        <v>5</v>
      </c>
      <c r="L6" s="86">
        <v>1</v>
      </c>
      <c r="M6" s="86">
        <v>2</v>
      </c>
      <c r="N6" s="86">
        <v>1</v>
      </c>
      <c r="O6" s="87">
        <v>3.9000000000000004</v>
      </c>
    </row>
    <row r="7" spans="1:15" ht="96" x14ac:dyDescent="0.2">
      <c r="A7" s="91" t="s">
        <v>281</v>
      </c>
      <c r="B7" s="96" t="s">
        <v>141</v>
      </c>
      <c r="C7" s="96" t="s">
        <v>187</v>
      </c>
      <c r="D7" s="82" t="s">
        <v>282</v>
      </c>
      <c r="E7" s="82" t="s">
        <v>156</v>
      </c>
      <c r="F7" s="82" t="s">
        <v>360</v>
      </c>
      <c r="G7" s="82" t="s">
        <v>361</v>
      </c>
      <c r="H7" s="83" t="s">
        <v>283</v>
      </c>
      <c r="I7" s="83"/>
      <c r="J7" s="86" t="s">
        <v>152</v>
      </c>
      <c r="K7" s="86">
        <v>5</v>
      </c>
      <c r="L7" s="86">
        <v>1</v>
      </c>
      <c r="M7" s="86">
        <v>2</v>
      </c>
      <c r="N7" s="86">
        <v>1</v>
      </c>
      <c r="O7" s="87">
        <v>3.9000000000000004</v>
      </c>
    </row>
    <row r="8" spans="1:15" ht="208" x14ac:dyDescent="0.2">
      <c r="A8" s="91" t="s">
        <v>153</v>
      </c>
      <c r="B8" s="96" t="s">
        <v>76</v>
      </c>
      <c r="C8" s="96" t="s">
        <v>86</v>
      </c>
      <c r="D8" s="82" t="s">
        <v>305</v>
      </c>
      <c r="E8" s="82" t="s">
        <v>156</v>
      </c>
      <c r="F8" s="82" t="s">
        <v>362</v>
      </c>
      <c r="G8" s="82" t="s">
        <v>157</v>
      </c>
      <c r="H8" s="83" t="s">
        <v>154</v>
      </c>
      <c r="I8" s="83" t="s">
        <v>155</v>
      </c>
      <c r="J8" s="86" t="s">
        <v>129</v>
      </c>
      <c r="K8" s="86">
        <v>4</v>
      </c>
      <c r="L8" s="86">
        <v>4</v>
      </c>
      <c r="M8" s="86">
        <v>2</v>
      </c>
      <c r="N8" s="86">
        <v>2</v>
      </c>
      <c r="O8" s="87">
        <v>3.6</v>
      </c>
    </row>
    <row r="9" spans="1:15" ht="128" x14ac:dyDescent="0.2">
      <c r="A9" s="91" t="s">
        <v>288</v>
      </c>
      <c r="B9" s="96" t="s">
        <v>205</v>
      </c>
      <c r="C9" s="96" t="s">
        <v>187</v>
      </c>
      <c r="D9" s="82" t="s">
        <v>289</v>
      </c>
      <c r="E9" s="82" t="s">
        <v>156</v>
      </c>
      <c r="F9" s="82" t="s">
        <v>363</v>
      </c>
      <c r="G9" s="82" t="s">
        <v>292</v>
      </c>
      <c r="H9" s="83" t="s">
        <v>290</v>
      </c>
      <c r="I9" s="83" t="s">
        <v>291</v>
      </c>
      <c r="J9" s="86" t="s">
        <v>160</v>
      </c>
      <c r="K9" s="86">
        <v>4</v>
      </c>
      <c r="L9" s="86">
        <v>4</v>
      </c>
      <c r="M9" s="86">
        <v>3</v>
      </c>
      <c r="N9" s="86">
        <v>1</v>
      </c>
      <c r="O9" s="87">
        <v>3.6</v>
      </c>
    </row>
    <row r="10" spans="1:15" ht="64" x14ac:dyDescent="0.2">
      <c r="A10" s="91" t="s">
        <v>132</v>
      </c>
      <c r="B10" s="96" t="s">
        <v>66</v>
      </c>
      <c r="C10" s="96" t="s">
        <v>86</v>
      </c>
      <c r="D10" s="82" t="s">
        <v>133</v>
      </c>
      <c r="E10" s="82" t="s">
        <v>135</v>
      </c>
      <c r="F10" s="82" t="s">
        <v>364</v>
      </c>
      <c r="G10" s="82" t="s">
        <v>136</v>
      </c>
      <c r="H10" s="83" t="s">
        <v>134</v>
      </c>
      <c r="I10" s="83"/>
      <c r="J10" s="86" t="s">
        <v>129</v>
      </c>
      <c r="K10" s="86">
        <v>4</v>
      </c>
      <c r="L10" s="86">
        <v>3</v>
      </c>
      <c r="M10" s="86">
        <v>2</v>
      </c>
      <c r="N10" s="86">
        <v>2</v>
      </c>
      <c r="O10" s="87">
        <v>3.5</v>
      </c>
    </row>
    <row r="11" spans="1:15" ht="128" x14ac:dyDescent="0.2">
      <c r="A11" s="91" t="s">
        <v>298</v>
      </c>
      <c r="B11" s="96" t="s">
        <v>132</v>
      </c>
      <c r="C11" s="96" t="s">
        <v>86</v>
      </c>
      <c r="D11" s="82" t="s">
        <v>267</v>
      </c>
      <c r="E11" s="82" t="s">
        <v>244</v>
      </c>
      <c r="F11" s="82" t="s">
        <v>365</v>
      </c>
      <c r="G11" s="82" t="s">
        <v>269</v>
      </c>
      <c r="H11" s="83" t="s">
        <v>268</v>
      </c>
      <c r="I11" s="83"/>
      <c r="J11" s="86" t="s">
        <v>129</v>
      </c>
      <c r="K11" s="86">
        <v>4</v>
      </c>
      <c r="L11" s="86">
        <v>3</v>
      </c>
      <c r="M11" s="86">
        <v>2</v>
      </c>
      <c r="N11" s="86">
        <v>2</v>
      </c>
      <c r="O11" s="87">
        <v>3.5</v>
      </c>
    </row>
  </sheetData>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16582-D199-8845-B8A8-D5F6AAC26FD2}">
  <dimension ref="A1:O11"/>
  <sheetViews>
    <sheetView workbookViewId="0">
      <selection activeCell="D7" sqref="D7"/>
    </sheetView>
  </sheetViews>
  <sheetFormatPr baseColWidth="10" defaultColWidth="11.5" defaultRowHeight="15" x14ac:dyDescent="0.2"/>
  <cols>
    <col min="1" max="2" width="6" customWidth="1"/>
    <col min="3" max="3" width="5.33203125" customWidth="1"/>
    <col min="4" max="4" width="32.6640625" customWidth="1"/>
    <col min="5" max="5" width="15.6640625" customWidth="1"/>
    <col min="6" max="6" width="52.5" customWidth="1"/>
    <col min="7" max="7" width="24.83203125" customWidth="1"/>
    <col min="8" max="8" width="5.1640625" customWidth="1"/>
    <col min="9" max="9" width="6.5" customWidth="1"/>
    <col min="10" max="10" width="5.83203125" customWidth="1"/>
    <col min="11" max="11" width="5.5" customWidth="1"/>
    <col min="12" max="12" width="6.33203125" customWidth="1"/>
    <col min="13" max="13" width="21.1640625" customWidth="1"/>
    <col min="14" max="14" width="13.1640625" customWidth="1"/>
    <col min="15" max="15" width="15.1640625" customWidth="1"/>
  </cols>
  <sheetData>
    <row r="1" spans="1:15" ht="68.25" customHeight="1" x14ac:dyDescent="0.2">
      <c r="A1" s="103" t="s">
        <v>53</v>
      </c>
      <c r="B1" s="97" t="s">
        <v>320</v>
      </c>
      <c r="C1" s="100" t="s">
        <v>119</v>
      </c>
      <c r="D1" s="106" t="s">
        <v>105</v>
      </c>
      <c r="E1" s="107" t="s">
        <v>108</v>
      </c>
      <c r="F1" s="106" t="s">
        <v>110</v>
      </c>
      <c r="G1" s="106" t="s">
        <v>109</v>
      </c>
      <c r="H1" s="88" t="s">
        <v>120</v>
      </c>
      <c r="I1" s="88" t="s">
        <v>122</v>
      </c>
      <c r="J1" s="88" t="s">
        <v>124</v>
      </c>
      <c r="K1" s="88" t="s">
        <v>126</v>
      </c>
      <c r="L1" s="89" t="s">
        <v>319</v>
      </c>
      <c r="M1" s="81" t="s">
        <v>315</v>
      </c>
      <c r="N1" s="81" t="s">
        <v>107</v>
      </c>
      <c r="O1" s="80" t="s">
        <v>317</v>
      </c>
    </row>
    <row r="2" spans="1:15" ht="80" x14ac:dyDescent="0.2">
      <c r="A2" s="104" t="s">
        <v>162</v>
      </c>
      <c r="B2" s="98" t="s">
        <v>78</v>
      </c>
      <c r="C2" s="101" t="s">
        <v>86</v>
      </c>
      <c r="D2" s="82" t="s">
        <v>163</v>
      </c>
      <c r="E2" s="82" t="s">
        <v>165</v>
      </c>
      <c r="F2" s="82" t="s">
        <v>366</v>
      </c>
      <c r="G2" s="82" t="s">
        <v>367</v>
      </c>
      <c r="H2" s="108">
        <v>4</v>
      </c>
      <c r="I2" s="108">
        <v>2</v>
      </c>
      <c r="J2" s="108">
        <v>1</v>
      </c>
      <c r="K2" s="108">
        <v>3</v>
      </c>
      <c r="L2" s="109">
        <v>3.4000000000000004</v>
      </c>
      <c r="M2" s="83" t="s">
        <v>164</v>
      </c>
      <c r="N2" s="83"/>
      <c r="O2" s="82" t="s">
        <v>129</v>
      </c>
    </row>
    <row r="3" spans="1:15" ht="80" x14ac:dyDescent="0.2">
      <c r="A3" s="104" t="s">
        <v>272</v>
      </c>
      <c r="B3" s="98" t="s">
        <v>141</v>
      </c>
      <c r="C3" s="101" t="s">
        <v>83</v>
      </c>
      <c r="D3" s="82" t="s">
        <v>306</v>
      </c>
      <c r="E3" s="82" t="s">
        <v>156</v>
      </c>
      <c r="F3" s="152" t="s">
        <v>368</v>
      </c>
      <c r="G3" s="82" t="s">
        <v>369</v>
      </c>
      <c r="H3" s="108">
        <v>4</v>
      </c>
      <c r="I3" s="108">
        <v>1</v>
      </c>
      <c r="J3" s="108">
        <v>1</v>
      </c>
      <c r="K3" s="108">
        <v>3</v>
      </c>
      <c r="L3" s="109">
        <v>3.3</v>
      </c>
      <c r="M3" s="83" t="s">
        <v>274</v>
      </c>
      <c r="N3" s="83"/>
      <c r="O3" s="82" t="s">
        <v>160</v>
      </c>
    </row>
    <row r="4" spans="1:15" ht="48" x14ac:dyDescent="0.2">
      <c r="A4" s="104" t="s">
        <v>243</v>
      </c>
      <c r="B4" s="98" t="s">
        <v>153</v>
      </c>
      <c r="C4" s="101" t="s">
        <v>86</v>
      </c>
      <c r="D4" s="82" t="s">
        <v>245</v>
      </c>
      <c r="E4" s="82" t="s">
        <v>244</v>
      </c>
      <c r="F4" s="82" t="s">
        <v>370</v>
      </c>
      <c r="G4" s="82"/>
      <c r="H4" s="108">
        <v>4</v>
      </c>
      <c r="I4" s="108">
        <v>1</v>
      </c>
      <c r="J4" s="108">
        <v>2</v>
      </c>
      <c r="K4" s="108">
        <v>1</v>
      </c>
      <c r="L4" s="109">
        <v>3.2</v>
      </c>
      <c r="M4" s="83" t="s">
        <v>246</v>
      </c>
      <c r="N4" s="83"/>
      <c r="O4" s="82" t="s">
        <v>247</v>
      </c>
    </row>
    <row r="5" spans="1:15" ht="64" x14ac:dyDescent="0.2">
      <c r="A5" s="104" t="s">
        <v>222</v>
      </c>
      <c r="B5" s="98" t="s">
        <v>76</v>
      </c>
      <c r="C5" s="101" t="s">
        <v>86</v>
      </c>
      <c r="D5" s="82" t="s">
        <v>223</v>
      </c>
      <c r="E5" s="82" t="s">
        <v>225</v>
      </c>
      <c r="F5" s="82" t="s">
        <v>371</v>
      </c>
      <c r="G5" s="82" t="s">
        <v>372</v>
      </c>
      <c r="H5" s="108">
        <v>3</v>
      </c>
      <c r="I5" s="108">
        <v>3</v>
      </c>
      <c r="J5" s="108">
        <v>2</v>
      </c>
      <c r="K5" s="108">
        <v>4</v>
      </c>
      <c r="L5" s="109">
        <v>2.9999999999999996</v>
      </c>
      <c r="M5" s="83" t="s">
        <v>224</v>
      </c>
      <c r="N5" s="83"/>
      <c r="O5" s="82" t="s">
        <v>129</v>
      </c>
    </row>
    <row r="6" spans="1:15" ht="48" x14ac:dyDescent="0.2">
      <c r="A6" s="104" t="s">
        <v>218</v>
      </c>
      <c r="B6" s="98" t="s">
        <v>76</v>
      </c>
      <c r="C6" s="101" t="s">
        <v>86</v>
      </c>
      <c r="D6" s="82" t="s">
        <v>219</v>
      </c>
      <c r="E6" s="82" t="s">
        <v>221</v>
      </c>
      <c r="F6" s="82" t="s">
        <v>373</v>
      </c>
      <c r="G6" s="82"/>
      <c r="H6" s="108">
        <v>3</v>
      </c>
      <c r="I6" s="108">
        <v>3</v>
      </c>
      <c r="J6" s="108">
        <v>1</v>
      </c>
      <c r="K6" s="108">
        <v>2</v>
      </c>
      <c r="L6" s="109">
        <v>2.6999999999999997</v>
      </c>
      <c r="M6" s="83" t="s">
        <v>220</v>
      </c>
      <c r="N6" s="83"/>
      <c r="O6" s="82" t="s">
        <v>129</v>
      </c>
    </row>
    <row r="7" spans="1:15" ht="96" x14ac:dyDescent="0.2">
      <c r="A7" s="104" t="s">
        <v>249</v>
      </c>
      <c r="B7" s="98" t="s">
        <v>149</v>
      </c>
      <c r="C7" s="101" t="s">
        <v>86</v>
      </c>
      <c r="D7" s="82" t="s">
        <v>250</v>
      </c>
      <c r="E7" s="82" t="s">
        <v>244</v>
      </c>
      <c r="F7" s="82" t="s">
        <v>374</v>
      </c>
      <c r="G7" s="82" t="s">
        <v>375</v>
      </c>
      <c r="H7" s="108">
        <v>3</v>
      </c>
      <c r="I7" s="108">
        <v>1</v>
      </c>
      <c r="J7" s="108">
        <v>1</v>
      </c>
      <c r="K7" s="108">
        <v>1</v>
      </c>
      <c r="L7" s="109">
        <v>2.4</v>
      </c>
      <c r="M7" s="83" t="s">
        <v>251</v>
      </c>
      <c r="N7" s="83"/>
      <c r="O7" s="82" t="s">
        <v>145</v>
      </c>
    </row>
    <row r="8" spans="1:15" ht="112" x14ac:dyDescent="0.2">
      <c r="A8" s="104" t="s">
        <v>284</v>
      </c>
      <c r="B8" s="98" t="s">
        <v>132</v>
      </c>
      <c r="C8" s="101" t="s">
        <v>83</v>
      </c>
      <c r="D8" s="82" t="s">
        <v>285</v>
      </c>
      <c r="E8" s="82" t="s">
        <v>287</v>
      </c>
      <c r="F8" s="82" t="s">
        <v>376</v>
      </c>
      <c r="G8" s="82" t="s">
        <v>377</v>
      </c>
      <c r="H8" s="108">
        <v>3</v>
      </c>
      <c r="I8" s="108">
        <v>1</v>
      </c>
      <c r="J8" s="108">
        <v>1</v>
      </c>
      <c r="K8" s="108">
        <v>1</v>
      </c>
      <c r="L8" s="109">
        <v>2.4</v>
      </c>
      <c r="M8" s="83" t="s">
        <v>286</v>
      </c>
      <c r="N8" s="83"/>
      <c r="O8" s="82" t="s">
        <v>152</v>
      </c>
    </row>
    <row r="9" spans="1:15" ht="128" x14ac:dyDescent="0.2">
      <c r="A9" s="104" t="s">
        <v>214</v>
      </c>
      <c r="B9" s="98" t="s">
        <v>74</v>
      </c>
      <c r="C9" s="101" t="s">
        <v>86</v>
      </c>
      <c r="D9" s="82" t="s">
        <v>215</v>
      </c>
      <c r="E9" s="82" t="s">
        <v>156</v>
      </c>
      <c r="F9" s="82" t="s">
        <v>378</v>
      </c>
      <c r="G9" s="82" t="s">
        <v>379</v>
      </c>
      <c r="H9" s="108">
        <v>2</v>
      </c>
      <c r="I9" s="108">
        <v>3</v>
      </c>
      <c r="J9" s="108">
        <v>2</v>
      </c>
      <c r="K9" s="108">
        <v>1</v>
      </c>
      <c r="L9" s="109">
        <v>2</v>
      </c>
      <c r="M9" s="83" t="s">
        <v>216</v>
      </c>
      <c r="N9" s="83"/>
      <c r="O9" s="82" t="s">
        <v>160</v>
      </c>
    </row>
    <row r="10" spans="1:15" ht="64" x14ac:dyDescent="0.2">
      <c r="A10" s="104" t="s">
        <v>172</v>
      </c>
      <c r="B10" s="98" t="s">
        <v>74</v>
      </c>
      <c r="C10" s="101" t="s">
        <v>86</v>
      </c>
      <c r="D10" s="82" t="s">
        <v>173</v>
      </c>
      <c r="E10" s="82" t="s">
        <v>175</v>
      </c>
      <c r="F10" s="82" t="s">
        <v>380</v>
      </c>
      <c r="G10" s="82" t="s">
        <v>381</v>
      </c>
      <c r="H10" s="108">
        <v>2</v>
      </c>
      <c r="I10" s="108">
        <v>2</v>
      </c>
      <c r="J10" s="108">
        <v>2</v>
      </c>
      <c r="K10" s="108">
        <v>1</v>
      </c>
      <c r="L10" s="109">
        <v>1.9</v>
      </c>
      <c r="M10" s="83" t="s">
        <v>174</v>
      </c>
      <c r="N10" s="83"/>
      <c r="O10" s="82" t="s">
        <v>152</v>
      </c>
    </row>
    <row r="11" spans="1:15" ht="64" x14ac:dyDescent="0.2">
      <c r="A11" s="105" t="s">
        <v>275</v>
      </c>
      <c r="B11" s="99" t="s">
        <v>181</v>
      </c>
      <c r="C11" s="102" t="s">
        <v>187</v>
      </c>
      <c r="D11" s="84" t="s">
        <v>276</v>
      </c>
      <c r="E11" s="84" t="s">
        <v>156</v>
      </c>
      <c r="F11" s="84" t="s">
        <v>382</v>
      </c>
      <c r="G11" s="84" t="s">
        <v>278</v>
      </c>
      <c r="H11" s="110">
        <v>2</v>
      </c>
      <c r="I11" s="110">
        <v>2</v>
      </c>
      <c r="J11" s="110">
        <v>1</v>
      </c>
      <c r="K11" s="110">
        <v>1</v>
      </c>
      <c r="L11" s="111">
        <v>1.8</v>
      </c>
      <c r="M11" s="85" t="s">
        <v>277</v>
      </c>
      <c r="N11" s="85"/>
      <c r="O11" s="84" t="s">
        <v>152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79998168889431442"/>
  </sheetPr>
  <dimension ref="A1:L23"/>
  <sheetViews>
    <sheetView workbookViewId="0">
      <selection sqref="A1:B1"/>
    </sheetView>
  </sheetViews>
  <sheetFormatPr baseColWidth="10" defaultColWidth="8.83203125" defaultRowHeight="15" x14ac:dyDescent="0.2"/>
  <cols>
    <col min="1" max="1" width="70" style="3" bestFit="1" customWidth="1"/>
    <col min="2" max="2" width="66.5" style="3" bestFit="1" customWidth="1"/>
    <col min="3" max="3" width="69.83203125" style="3" customWidth="1"/>
    <col min="4" max="4" width="25.33203125" customWidth="1"/>
    <col min="5" max="5" width="33" customWidth="1"/>
    <col min="6" max="6" width="20.83203125" customWidth="1"/>
    <col min="7" max="7" width="14" customWidth="1"/>
    <col min="9" max="9" width="51" bestFit="1" customWidth="1"/>
  </cols>
  <sheetData>
    <row r="1" spans="1:12" ht="18" customHeight="1" x14ac:dyDescent="0.2">
      <c r="D1" s="3"/>
    </row>
    <row r="2" spans="1:12" ht="16" x14ac:dyDescent="0.2">
      <c r="A2" s="1" t="s">
        <v>105</v>
      </c>
      <c r="B2" s="4" t="s">
        <v>383</v>
      </c>
      <c r="C2" s="1" t="s">
        <v>384</v>
      </c>
      <c r="D2" s="1" t="s">
        <v>385</v>
      </c>
      <c r="E2" s="2" t="s">
        <v>386</v>
      </c>
      <c r="F2" s="2" t="s">
        <v>387</v>
      </c>
    </row>
    <row r="3" spans="1:12" ht="48" x14ac:dyDescent="0.2">
      <c r="A3" s="3" t="s">
        <v>388</v>
      </c>
      <c r="B3" s="3" t="s">
        <v>389</v>
      </c>
      <c r="C3" s="3" t="s">
        <v>390</v>
      </c>
      <c r="D3" s="3" t="s">
        <v>391</v>
      </c>
      <c r="E3" t="s">
        <v>392</v>
      </c>
      <c r="F3" t="s">
        <v>221</v>
      </c>
    </row>
    <row r="4" spans="1:12" ht="48" x14ac:dyDescent="0.2">
      <c r="A4" s="3" t="s">
        <v>393</v>
      </c>
      <c r="B4" s="3" t="s">
        <v>394</v>
      </c>
      <c r="C4" s="3" t="s">
        <v>395</v>
      </c>
      <c r="D4" s="3" t="s">
        <v>396</v>
      </c>
      <c r="E4" t="s">
        <v>89</v>
      </c>
      <c r="F4" t="s">
        <v>221</v>
      </c>
    </row>
    <row r="5" spans="1:12" ht="48" x14ac:dyDescent="0.2">
      <c r="A5" s="3" t="s">
        <v>397</v>
      </c>
      <c r="B5" s="3" t="s">
        <v>398</v>
      </c>
      <c r="C5" s="3" t="s">
        <v>399</v>
      </c>
      <c r="D5" s="3" t="s">
        <v>400</v>
      </c>
      <c r="E5" t="s">
        <v>89</v>
      </c>
      <c r="F5" t="s">
        <v>334</v>
      </c>
    </row>
    <row r="6" spans="1:12" ht="48" x14ac:dyDescent="0.2">
      <c r="A6" s="3" t="s">
        <v>401</v>
      </c>
      <c r="B6" s="3" t="s">
        <v>402</v>
      </c>
      <c r="C6" s="3" t="s">
        <v>403</v>
      </c>
      <c r="D6" s="3" t="s">
        <v>404</v>
      </c>
      <c r="E6" t="s">
        <v>89</v>
      </c>
      <c r="F6" t="s">
        <v>221</v>
      </c>
    </row>
    <row r="7" spans="1:12" ht="64" x14ac:dyDescent="0.2">
      <c r="A7" s="3" t="s">
        <v>405</v>
      </c>
      <c r="B7" s="3" t="s">
        <v>406</v>
      </c>
      <c r="C7" s="3" t="s">
        <v>407</v>
      </c>
      <c r="D7" s="3" t="s">
        <v>408</v>
      </c>
      <c r="E7" t="s">
        <v>89</v>
      </c>
      <c r="F7" t="s">
        <v>221</v>
      </c>
    </row>
    <row r="8" spans="1:12" ht="64" x14ac:dyDescent="0.2">
      <c r="A8" s="3" t="s">
        <v>409</v>
      </c>
      <c r="B8" s="3" t="s">
        <v>410</v>
      </c>
      <c r="C8" s="3" t="s">
        <v>411</v>
      </c>
      <c r="D8" s="3" t="s">
        <v>412</v>
      </c>
      <c r="E8" t="s">
        <v>89</v>
      </c>
      <c r="F8" t="s">
        <v>221</v>
      </c>
    </row>
    <row r="9" spans="1:12" ht="64" x14ac:dyDescent="0.2">
      <c r="A9" s="3" t="s">
        <v>413</v>
      </c>
      <c r="B9" s="3" t="s">
        <v>414</v>
      </c>
      <c r="C9" s="3" t="s">
        <v>415</v>
      </c>
      <c r="D9" s="3" t="s">
        <v>416</v>
      </c>
      <c r="E9" t="s">
        <v>89</v>
      </c>
      <c r="F9" t="s">
        <v>334</v>
      </c>
    </row>
    <row r="10" spans="1:12" ht="32" x14ac:dyDescent="0.2">
      <c r="A10" s="3" t="s">
        <v>417</v>
      </c>
      <c r="B10" s="3" t="s">
        <v>418</v>
      </c>
      <c r="C10" s="3" t="s">
        <v>419</v>
      </c>
      <c r="D10" s="3" t="s">
        <v>420</v>
      </c>
      <c r="E10" t="s">
        <v>89</v>
      </c>
      <c r="F10" t="s">
        <v>334</v>
      </c>
      <c r="L10" t="s">
        <v>421</v>
      </c>
    </row>
    <row r="11" spans="1:12" ht="16" x14ac:dyDescent="0.2">
      <c r="A11" s="3" t="s">
        <v>422</v>
      </c>
      <c r="B11" s="3" t="s">
        <v>423</v>
      </c>
      <c r="C11" s="3" t="s">
        <v>424</v>
      </c>
      <c r="D11" s="3" t="s">
        <v>425</v>
      </c>
      <c r="E11" t="s">
        <v>392</v>
      </c>
      <c r="F11" t="s">
        <v>334</v>
      </c>
      <c r="L11" t="s">
        <v>426</v>
      </c>
    </row>
    <row r="12" spans="1:12" ht="64" x14ac:dyDescent="0.2">
      <c r="A12" s="3" t="s">
        <v>427</v>
      </c>
      <c r="B12" s="3" t="s">
        <v>428</v>
      </c>
      <c r="C12" s="3" t="s">
        <v>429</v>
      </c>
      <c r="D12" s="3" t="s">
        <v>430</v>
      </c>
      <c r="E12" t="s">
        <v>89</v>
      </c>
    </row>
    <row r="13" spans="1:12" ht="48" x14ac:dyDescent="0.2">
      <c r="A13" s="3" t="s">
        <v>431</v>
      </c>
      <c r="B13" s="3" t="s">
        <v>432</v>
      </c>
      <c r="C13" s="3" t="s">
        <v>433</v>
      </c>
      <c r="D13" s="3" t="s">
        <v>434</v>
      </c>
      <c r="E13" t="s">
        <v>392</v>
      </c>
      <c r="F13" t="s">
        <v>334</v>
      </c>
    </row>
    <row r="14" spans="1:12" ht="32" x14ac:dyDescent="0.2">
      <c r="A14" s="3" t="s">
        <v>435</v>
      </c>
      <c r="B14" s="3" t="s">
        <v>436</v>
      </c>
      <c r="C14" s="3" t="s">
        <v>437</v>
      </c>
      <c r="D14" s="3" t="s">
        <v>425</v>
      </c>
      <c r="E14" t="s">
        <v>89</v>
      </c>
      <c r="F14" t="s">
        <v>334</v>
      </c>
    </row>
    <row r="15" spans="1:12" ht="32" x14ac:dyDescent="0.2">
      <c r="A15" s="3" t="s">
        <v>438</v>
      </c>
      <c r="B15" s="3" t="s">
        <v>439</v>
      </c>
      <c r="C15" s="3" t="s">
        <v>440</v>
      </c>
      <c r="D15" s="3" t="s">
        <v>441</v>
      </c>
      <c r="E15" t="s">
        <v>92</v>
      </c>
      <c r="F15" t="s">
        <v>334</v>
      </c>
    </row>
    <row r="16" spans="1:12" ht="80" x14ac:dyDescent="0.2">
      <c r="A16" s="3" t="s">
        <v>182</v>
      </c>
      <c r="B16" s="3" t="s">
        <v>442</v>
      </c>
      <c r="C16" s="3" t="s">
        <v>443</v>
      </c>
      <c r="D16" s="3" t="s">
        <v>444</v>
      </c>
      <c r="E16" t="s">
        <v>392</v>
      </c>
      <c r="F16" t="s">
        <v>221</v>
      </c>
    </row>
    <row r="17" spans="1:6" ht="32" x14ac:dyDescent="0.2">
      <c r="A17" s="3" t="s">
        <v>445</v>
      </c>
      <c r="B17" s="3" t="s">
        <v>446</v>
      </c>
      <c r="C17" s="3" t="s">
        <v>447</v>
      </c>
      <c r="D17" s="3" t="s">
        <v>448</v>
      </c>
      <c r="E17" t="s">
        <v>89</v>
      </c>
      <c r="F17" t="s">
        <v>334</v>
      </c>
    </row>
    <row r="18" spans="1:6" ht="63.75" customHeight="1" x14ac:dyDescent="0.2">
      <c r="A18" s="3" t="s">
        <v>449</v>
      </c>
      <c r="B18" s="3" t="s">
        <v>450</v>
      </c>
      <c r="C18" s="3" t="s">
        <v>451</v>
      </c>
      <c r="D18" s="3" t="s">
        <v>452</v>
      </c>
      <c r="E18" t="s">
        <v>392</v>
      </c>
      <c r="F18" t="s">
        <v>334</v>
      </c>
    </row>
    <row r="19" spans="1:6" ht="48" x14ac:dyDescent="0.2">
      <c r="A19" s="3" t="s">
        <v>453</v>
      </c>
      <c r="B19" s="3" t="s">
        <v>454</v>
      </c>
      <c r="D19" s="3"/>
      <c r="E19" t="s">
        <v>455</v>
      </c>
      <c r="F19" t="s">
        <v>456</v>
      </c>
    </row>
    <row r="20" spans="1:6" ht="16" x14ac:dyDescent="0.2">
      <c r="A20" s="3" t="s">
        <v>457</v>
      </c>
      <c r="D20" s="3"/>
    </row>
    <row r="21" spans="1:6" x14ac:dyDescent="0.2">
      <c r="D21" s="3"/>
    </row>
    <row r="22" spans="1:6" x14ac:dyDescent="0.2">
      <c r="D22" s="3"/>
    </row>
    <row r="23" spans="1:6" x14ac:dyDescent="0.2">
      <c r="D23" s="3"/>
    </row>
  </sheetData>
  <pageMargins left="0.7" right="0.7" top="0.75" bottom="0.75" header="0.3" footer="0.3"/>
  <legacy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cb95d69-7119-4c9b-bb73-a6a4dbb0cdde">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C5AF67BCE9D414C96FEF7B5475DCE1F" ma:contentTypeVersion="9" ma:contentTypeDescription="Create a new document." ma:contentTypeScope="" ma:versionID="82a8918fd206f2209b076168b7df9813">
  <xsd:schema xmlns:xsd="http://www.w3.org/2001/XMLSchema" xmlns:xs="http://www.w3.org/2001/XMLSchema" xmlns:p="http://schemas.microsoft.com/office/2006/metadata/properties" xmlns:ns2="1cb95d69-7119-4c9b-bb73-a6a4dbb0cdde" targetNamespace="http://schemas.microsoft.com/office/2006/metadata/properties" ma:root="true" ma:fieldsID="eb4b2b015d39080346c299cb1b14d83e" ns2:_="">
    <xsd:import namespace="1cb95d69-7119-4c9b-bb73-a6a4dbb0cdd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b95d69-7119-4c9b-bb73-a6a4dbb0cd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85113c5-7036-4ae5-b6c9-3bc4b8da47fc"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342FB9-4DE9-46BA-891D-E58E7A0141E9}">
  <ds:schemaRefs>
    <ds:schemaRef ds:uri="http://www.w3.org/XML/1998/namespace"/>
    <ds:schemaRef ds:uri="1cb95d69-7119-4c9b-bb73-a6a4dbb0cdde"/>
    <ds:schemaRef ds:uri="http://schemas.openxmlformats.org/package/2006/metadata/core-properties"/>
    <ds:schemaRef ds:uri="http://purl.org/dc/dcmitype/"/>
    <ds:schemaRef ds:uri="http://purl.org/dc/elements/1.1/"/>
    <ds:schemaRef ds:uri="http://schemas.microsoft.com/office/infopath/2007/PartnerControls"/>
    <ds:schemaRef ds:uri="http://schemas.microsoft.com/office/2006/documentManagement/types"/>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7A529604-855A-48D4-844C-66AC9D0F52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b95d69-7119-4c9b-bb73-a6a4dbb0cdd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46D0AEC-65D2-4DEA-8098-C096F5180EA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Cover</vt:lpstr>
      <vt:lpstr>Goals</vt:lpstr>
      <vt:lpstr>Objectives</vt:lpstr>
      <vt:lpstr>Systems</vt:lpstr>
      <vt:lpstr>Requirements 3.0</vt:lpstr>
      <vt:lpstr>Requirements 2.0</vt:lpstr>
      <vt:lpstr>RqRankings</vt:lpstr>
      <vt:lpstr>Requirement Submission</vt:lpstr>
      <vt:lpstr>Requirement 1-10 (Varen)</vt:lpstr>
      <vt:lpstr>Requirement 11-20 (Hannah)</vt:lpstr>
      <vt:lpstr>Requirement 21-30 (Tom)</vt:lpstr>
      <vt:lpstr>Requirement Analysis List</vt:lpstr>
      <vt:lpstr>Cover!Print_Area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Varen Lutchmanen (23024474)</cp:lastModifiedBy>
  <cp:revision/>
  <dcterms:created xsi:type="dcterms:W3CDTF">2025-08-03T10:26:03Z</dcterms:created>
  <dcterms:modified xsi:type="dcterms:W3CDTF">2025-10-20T02:35:23Z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0x0101009C5AF67BCE9D414C96FEF7B5475DCE1F</vt:lpwstr>
  </property>
  <property fmtid="{D5CDD505-2E9C-101B-9397-08002B2CF9AE}" pid="3" name="MediaServiceImageTags">
    <vt:lpwstr/>
  </property>
</Properties>
</file>