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c\Desktop\Cursos\EDUTEK\Proyecto\"/>
    </mc:Choice>
  </mc:AlternateContent>
  <bookViews>
    <workbookView xWindow="0" yWindow="0" windowWidth="20490" windowHeight="7605" tabRatio="677" activeTab="2"/>
  </bookViews>
  <sheets>
    <sheet name="Presentación" sheetId="8" r:id="rId1"/>
    <sheet name="Estado de resultados" sheetId="4" r:id="rId2"/>
    <sheet name="Recomendaciones" sheetId="12" r:id="rId3"/>
    <sheet name="Costos Operativos" sheetId="1" r:id="rId4"/>
    <sheet name="Ventas" sheetId="2" r:id="rId5"/>
    <sheet name="Costos de venta" sheetId="3" r:id="rId6"/>
    <sheet name="Calculos" sheetId="6" r:id="rId7"/>
  </sheets>
  <definedNames>
    <definedName name="_xlcn.WorksheetConnection_ProyectoEdutekJonathanOrantes.xlsxVENTAS_PJ" hidden="1">VENTAS_PJ[]</definedName>
    <definedName name="DatosExternos_1" localSheetId="5" hidden="1">'Costos de venta'!$A$1:$D$85</definedName>
    <definedName name="DatosExternos_1" localSheetId="3" hidden="1">'Costos Operativos'!$A$1:$C$17</definedName>
    <definedName name="DatosExternos_1" localSheetId="4" hidden="1">Ventas!$A$1:$F$459</definedName>
    <definedName name="SegmentaciónDeDatos_Tienda">#N/A</definedName>
    <definedName name="SegmentaciónDeDatos_Trimestre">#N/A</definedName>
  </definedNames>
  <calcPr calcId="162913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</pivotCaches>
  <extLst>
    <ext xmlns:x14="http://schemas.microsoft.com/office/spreadsheetml/2009/9/main" uri="{876F7934-8845-4945-9796-88D515C7AA90}">
      <x14:pivotCaches>
        <pivotCache cacheId="11" r:id="rId19"/>
        <pivotCache cacheId="12" r:id="rId20"/>
      </x14:pivotCaches>
    </ext>
    <ext xmlns:x14="http://schemas.microsoft.com/office/spreadsheetml/2009/9/main" uri="{BBE1A952-AA13-448e-AADC-164F8A28A991}">
      <x14:slicerCaches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TAS_PJ" name="VENTAS_PJ" connection="WorksheetConnection_Proyecto Edutek Jonathan Orantes.xlsx!VENTAS_PJ"/>
        </x15:modelTables>
      </x15:dataModel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D17" i="6"/>
  <c r="D16" i="6"/>
  <c r="D15" i="6"/>
  <c r="D14" i="6"/>
  <c r="D13" i="6"/>
  <c r="C14" i="6"/>
  <c r="C15" i="6"/>
  <c r="C16" i="6"/>
  <c r="C17" i="6"/>
  <c r="C18" i="6"/>
  <c r="C19" i="6"/>
  <c r="C13" i="6"/>
  <c r="M10" i="2"/>
  <c r="M12" i="2"/>
  <c r="M11" i="2"/>
  <c r="M9" i="2"/>
  <c r="D16" i="4" l="1"/>
  <c r="D18" i="4"/>
  <c r="D19" i="4"/>
  <c r="D17" i="4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D13" i="4" l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E4" i="6"/>
  <c r="B8" i="6"/>
  <c r="B4" i="6"/>
  <c r="K3" i="2"/>
  <c r="D10" i="4" l="1"/>
  <c r="D9" i="4"/>
  <c r="E9" i="4" l="1"/>
  <c r="E10" i="4"/>
  <c r="E13" i="4"/>
  <c r="E18" i="4"/>
  <c r="E16" i="4"/>
  <c r="E17" i="4"/>
  <c r="E19" i="4"/>
  <c r="D11" i="4"/>
  <c r="D14" i="4" l="1"/>
  <c r="E11" i="4"/>
  <c r="D20" i="4" l="1"/>
  <c r="E20" i="4" s="1"/>
  <c r="E14" i="4"/>
</calcChain>
</file>

<file path=xl/connections.xml><?xml version="1.0" encoding="utf-8"?>
<connections xmlns="http://schemas.openxmlformats.org/spreadsheetml/2006/main">
  <connection id="1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  <connection id="2" keepAlive="1" name="Consulta - Costos_de_venta" description="Conexión a la consulta 'Costos_de_venta' en el libro." type="5" refreshedVersion="6" background="1" saveData="1">
    <dbPr connection="Provider=Microsoft.Mashup.OleDb.1;Data Source=$Workbook$;Location=Costos_de_venta;Extended Properties=&quot;&quot;" command="SELECT * FROM [Costos_de_venta]"/>
  </connection>
  <connection id="3" keepAlive="1" name="Consulta - VENTAS_PJ" description="Conexión a la consulta 'VENTAS_PJ' en el libro." type="5" refreshedVersion="6" background="1" saveData="1">
    <dbPr connection="Provider=Microsoft.Mashup.OleDb.1;Data Source=$Workbook$;Location=VENTAS_PJ;Extended Properties=&quot;&quot;" command="SELECT * FROM [VENTAS_PJ]"/>
  </connection>
  <connection id="4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name="WorksheetConnection_Proyecto Edutek Jonathan Orantes.xlsx!VENTAS_PJ" type="102" refreshedVersion="6" minRefreshableVersion="5">
    <extLst>
      <ext xmlns:x15="http://schemas.microsoft.com/office/spreadsheetml/2010/11/main" uri="{DE250136-89BD-433C-8126-D09CA5730AF9}">
        <x15:connection id="VENTAS_PJ" autoDelete="1">
          <x15:rangePr sourceName="_xlcn.WorksheetConnection_ProyectoEdutekJonathanOrantes.xlsxVENTAS_PJ"/>
        </x15:connection>
      </ext>
    </extLst>
  </connection>
</connections>
</file>

<file path=xl/sharedStrings.xml><?xml version="1.0" encoding="utf-8"?>
<sst xmlns="http://schemas.openxmlformats.org/spreadsheetml/2006/main" count="2632" uniqueCount="878">
  <si>
    <t>ID_COSTO</t>
  </si>
  <si>
    <t>DESCRIPCION</t>
  </si>
  <si>
    <t>MONTO</t>
  </si>
  <si>
    <t>Salarios y beneficios de los empleados</t>
  </si>
  <si>
    <t>Alquiler o arrendamiento de espacio comercial u oficinas</t>
  </si>
  <si>
    <t>Servicios públicos como electricidad agua y gas</t>
  </si>
  <si>
    <t>Gastos de mantenimiento y reparaciones de instalaciones</t>
  </si>
  <si>
    <t>Suministros de oficina y consumibles</t>
  </si>
  <si>
    <t>Gastos de tecnología y comunicación incluyendo servicios de Internet telefonía y software</t>
  </si>
  <si>
    <t>Honorarios profesionales como asesores legales y contables</t>
  </si>
  <si>
    <t>Costos de seguros como seguros generales o de responsabilidad civil</t>
  </si>
  <si>
    <t>Gastos de servicios financieros como comisiones bancarias o tarifas de procesamiento de pagos</t>
  </si>
  <si>
    <t>Gastos de almacenamiento y logística</t>
  </si>
  <si>
    <t>Costos de transporte y envío</t>
  </si>
  <si>
    <t>Gastos de mantenimiento y reparación de equipos</t>
  </si>
  <si>
    <t>Depreciación de activos fijos</t>
  </si>
  <si>
    <t>Gastos de investigación y desarrollo</t>
  </si>
  <si>
    <t>Costos de licencias y permisos</t>
  </si>
  <si>
    <t>Gastos de capacitación y desarrollo de empleados</t>
  </si>
  <si>
    <t>no_factura</t>
  </si>
  <si>
    <t>Nombre del cliente</t>
  </si>
  <si>
    <t>Dirección</t>
  </si>
  <si>
    <t>Total con iva</t>
  </si>
  <si>
    <t>Tienda</t>
  </si>
  <si>
    <t>Fecha</t>
  </si>
  <si>
    <t>A17854</t>
  </si>
  <si>
    <t>John Doe</t>
  </si>
  <si>
    <t>123 Main Street</t>
  </si>
  <si>
    <t>Tienda A</t>
  </si>
  <si>
    <t>12/1/2020</t>
  </si>
  <si>
    <t>A17855</t>
  </si>
  <si>
    <t>Jane Smith</t>
  </si>
  <si>
    <t>456 Elm Avenue</t>
  </si>
  <si>
    <t>Tienda B</t>
  </si>
  <si>
    <t>17/7/2020</t>
  </si>
  <si>
    <t>A17856</t>
  </si>
  <si>
    <t>David Johnson</t>
  </si>
  <si>
    <t>789 Oak Lane</t>
  </si>
  <si>
    <t>8/3/2020</t>
  </si>
  <si>
    <t>A17857</t>
  </si>
  <si>
    <t>Sarah Brown</t>
  </si>
  <si>
    <t>321 Pine Road</t>
  </si>
  <si>
    <t>Tienda C</t>
  </si>
  <si>
    <t>11/11/2020</t>
  </si>
  <si>
    <t>A17858</t>
  </si>
  <si>
    <t>Michael Wilson</t>
  </si>
  <si>
    <t>555 Maple Drive</t>
  </si>
  <si>
    <t>31/5/2020</t>
  </si>
  <si>
    <t>A17859</t>
  </si>
  <si>
    <t>Emily Davis</t>
  </si>
  <si>
    <t>987 Cedar Court</t>
  </si>
  <si>
    <t>24/11/2020</t>
  </si>
  <si>
    <t>A17860</t>
  </si>
  <si>
    <t>Mark Thompson</t>
  </si>
  <si>
    <t>246 Walnut Street</t>
  </si>
  <si>
    <t>14/11/2020</t>
  </si>
  <si>
    <t>A17861</t>
  </si>
  <si>
    <t>Michelle Anderson</t>
  </si>
  <si>
    <t>654 Birch Lane</t>
  </si>
  <si>
    <t>1/5/2020</t>
  </si>
  <si>
    <t>A17862</t>
  </si>
  <si>
    <t>Andrew Davis</t>
  </si>
  <si>
    <t>24/4/2020</t>
  </si>
  <si>
    <t>A17863</t>
  </si>
  <si>
    <t>Jennifer Lee</t>
  </si>
  <si>
    <t>13/4/2020</t>
  </si>
  <si>
    <t>A17864</t>
  </si>
  <si>
    <t>Brian Wilson</t>
  </si>
  <si>
    <t>23/5/2020</t>
  </si>
  <si>
    <t>A17865</t>
  </si>
  <si>
    <t>Laura Miller</t>
  </si>
  <si>
    <t>6/1/2020</t>
  </si>
  <si>
    <t>A17866</t>
  </si>
  <si>
    <t>Robert Johnson</t>
  </si>
  <si>
    <t>29/9/2020</t>
  </si>
  <si>
    <t>A17867</t>
  </si>
  <si>
    <t>Mary Davis</t>
  </si>
  <si>
    <t>A17868</t>
  </si>
  <si>
    <t>Christopher Brown</t>
  </si>
  <si>
    <t>A17869</t>
  </si>
  <si>
    <t>Elizabeth Smith</t>
  </si>
  <si>
    <t>17/10/2020</t>
  </si>
  <si>
    <t>A17870</t>
  </si>
  <si>
    <t>Daniel Wilson</t>
  </si>
  <si>
    <t>15/3/2020</t>
  </si>
  <si>
    <t>A17871</t>
  </si>
  <si>
    <t>Jessica Davis</t>
  </si>
  <si>
    <t>25/1/2020</t>
  </si>
  <si>
    <t>A17872</t>
  </si>
  <si>
    <t>Matthew Thompson</t>
  </si>
  <si>
    <t>28/9/2020</t>
  </si>
  <si>
    <t>A17873</t>
  </si>
  <si>
    <t>Amanda Anderson</t>
  </si>
  <si>
    <t>10/4/2020</t>
  </si>
  <si>
    <t>A17874</t>
  </si>
  <si>
    <t>Steven Davis</t>
  </si>
  <si>
    <t>6/5/2020</t>
  </si>
  <si>
    <t>A17875</t>
  </si>
  <si>
    <t>Liam Johnson</t>
  </si>
  <si>
    <t>247 Walnut Street</t>
  </si>
  <si>
    <t>9/9/2020</t>
  </si>
  <si>
    <t>A17876</t>
  </si>
  <si>
    <t>Olivia Smith</t>
  </si>
  <si>
    <t>655 Birch Lane</t>
  </si>
  <si>
    <t>4/7/2020</t>
  </si>
  <si>
    <t>A17877</t>
  </si>
  <si>
    <t>Noah Davis</t>
  </si>
  <si>
    <t>322 Pine Road</t>
  </si>
  <si>
    <t>21/4/2020</t>
  </si>
  <si>
    <t>A17878</t>
  </si>
  <si>
    <t>Emma Wilson</t>
  </si>
  <si>
    <t>248 Walnut Street</t>
  </si>
  <si>
    <t>23/4/2020</t>
  </si>
  <si>
    <t>A17879</t>
  </si>
  <si>
    <t>Ava Thompson</t>
  </si>
  <si>
    <t>656 Birch Lane</t>
  </si>
  <si>
    <t>23/8/2020</t>
  </si>
  <si>
    <t>A17880</t>
  </si>
  <si>
    <t>William Anderson</t>
  </si>
  <si>
    <t>323 Pine Road</t>
  </si>
  <si>
    <t>23/11/2020</t>
  </si>
  <si>
    <t>A17881</t>
  </si>
  <si>
    <t>Sophia Brown</t>
  </si>
  <si>
    <t>249 Walnut Street</t>
  </si>
  <si>
    <t>24/7/2020</t>
  </si>
  <si>
    <t>A17882</t>
  </si>
  <si>
    <t>James Miller</t>
  </si>
  <si>
    <t>657 Birch Lane</t>
  </si>
  <si>
    <t>9/8/2020</t>
  </si>
  <si>
    <t>A17883</t>
  </si>
  <si>
    <t>Isabella Taylor</t>
  </si>
  <si>
    <t>324 Pine Road</t>
  </si>
  <si>
    <t>3/4/2020</t>
  </si>
  <si>
    <t>A17884</t>
  </si>
  <si>
    <t>Benjamin Lee</t>
  </si>
  <si>
    <t>250 Walnut Street</t>
  </si>
  <si>
    <t>9/4/2020</t>
  </si>
  <si>
    <t>A17885</t>
  </si>
  <si>
    <t>Sofia Johnson</t>
  </si>
  <si>
    <t>658 Birch Lane</t>
  </si>
  <si>
    <t>27/5/2020</t>
  </si>
  <si>
    <t>A17886</t>
  </si>
  <si>
    <t>Ethan Davis</t>
  </si>
  <si>
    <t>325 Pine Road</t>
  </si>
  <si>
    <t>21/6/2020</t>
  </si>
  <si>
    <t>A17887</t>
  </si>
  <si>
    <t>Olivia Thompson</t>
  </si>
  <si>
    <t>251 Walnut Street</t>
  </si>
  <si>
    <t>9/2/2020</t>
  </si>
  <si>
    <t>A17888</t>
  </si>
  <si>
    <t>Liam Anderson</t>
  </si>
  <si>
    <t>659 Birch Lane</t>
  </si>
  <si>
    <t>25/7/2020</t>
  </si>
  <si>
    <t>A17889</t>
  </si>
  <si>
    <t>Ava Wilson</t>
  </si>
  <si>
    <t>326 Pine Road</t>
  </si>
  <si>
    <t>3/8/2020</t>
  </si>
  <si>
    <t>A17890</t>
  </si>
  <si>
    <t>Noah Smith</t>
  </si>
  <si>
    <t>252 Walnut Street</t>
  </si>
  <si>
    <t>19/7/2020</t>
  </si>
  <si>
    <t>A17891</t>
  </si>
  <si>
    <t>Isabella Brown</t>
  </si>
  <si>
    <t>660 Birch Lane</t>
  </si>
  <si>
    <t>A17892</t>
  </si>
  <si>
    <t>Jackson Miller</t>
  </si>
  <si>
    <t>327 Pine Road</t>
  </si>
  <si>
    <t>18/12/2020</t>
  </si>
  <si>
    <t>A17893</t>
  </si>
  <si>
    <t>Mia Davis</t>
  </si>
  <si>
    <t>253 Walnut Street</t>
  </si>
  <si>
    <t>12/2/2020</t>
  </si>
  <si>
    <t>A17894</t>
  </si>
  <si>
    <t>Aiden Johnson</t>
  </si>
  <si>
    <t>661 Birch Lane</t>
  </si>
  <si>
    <t>13/11/2020</t>
  </si>
  <si>
    <t>A17895</t>
  </si>
  <si>
    <t>Jane Doe</t>
  </si>
  <si>
    <t>124 Main Street</t>
  </si>
  <si>
    <t>9/6/2020</t>
  </si>
  <si>
    <t>A17896</t>
  </si>
  <si>
    <t>David Smith</t>
  </si>
  <si>
    <t>457 Elm Avenue</t>
  </si>
  <si>
    <t>25/4/2020</t>
  </si>
  <si>
    <t>A17897</t>
  </si>
  <si>
    <t>Sarah Johnson</t>
  </si>
  <si>
    <t>790 Oak Lane</t>
  </si>
  <si>
    <t>20/7/2020</t>
  </si>
  <si>
    <t>A17898</t>
  </si>
  <si>
    <t>Michael Brown</t>
  </si>
  <si>
    <t>18/4/2020</t>
  </si>
  <si>
    <t>A17899</t>
  </si>
  <si>
    <t>Emily Wilson</t>
  </si>
  <si>
    <t>556 Maple Drive</t>
  </si>
  <si>
    <t>29/11/2020</t>
  </si>
  <si>
    <t>A17900</t>
  </si>
  <si>
    <t>Mark Davis</t>
  </si>
  <si>
    <t>988 Cedar Court</t>
  </si>
  <si>
    <t>3/5/2020</t>
  </si>
  <si>
    <t>A17901</t>
  </si>
  <si>
    <t>Michelle Thompson</t>
  </si>
  <si>
    <t>20/4/2020</t>
  </si>
  <si>
    <t>A17902</t>
  </si>
  <si>
    <t>Andrew Anderson</t>
  </si>
  <si>
    <t>21/7/2020</t>
  </si>
  <si>
    <t>A17903</t>
  </si>
  <si>
    <t>Jennifer Davis</t>
  </si>
  <si>
    <t>15/5/2020</t>
  </si>
  <si>
    <t>A17904</t>
  </si>
  <si>
    <t>Brian Lee</t>
  </si>
  <si>
    <t>26/2/2020</t>
  </si>
  <si>
    <t>A17905</t>
  </si>
  <si>
    <t>Laura Wilson</t>
  </si>
  <si>
    <t>3/11/2020</t>
  </si>
  <si>
    <t>A17906</t>
  </si>
  <si>
    <t>Robert Miller</t>
  </si>
  <si>
    <t>28/7/2020</t>
  </si>
  <si>
    <t>A17907</t>
  </si>
  <si>
    <t>Mary Johnson</t>
  </si>
  <si>
    <t>21/10/2020</t>
  </si>
  <si>
    <t>A17908</t>
  </si>
  <si>
    <t>Christopher Davis</t>
  </si>
  <si>
    <t>24/9/2020</t>
  </si>
  <si>
    <t>A17909</t>
  </si>
  <si>
    <t>Elizabeth Brown</t>
  </si>
  <si>
    <t>21/2/2020</t>
  </si>
  <si>
    <t>A17910</t>
  </si>
  <si>
    <t>Daniel Smith</t>
  </si>
  <si>
    <t>26/5/2020</t>
  </si>
  <si>
    <t>A17911</t>
  </si>
  <si>
    <t>Jessica Wilson</t>
  </si>
  <si>
    <t>1/10/2020</t>
  </si>
  <si>
    <t>A17912</t>
  </si>
  <si>
    <t>Matthew Davis</t>
  </si>
  <si>
    <t>30/3/2020</t>
  </si>
  <si>
    <t>A17913</t>
  </si>
  <si>
    <t>Amanda Thompson</t>
  </si>
  <si>
    <t>30/6/2020</t>
  </si>
  <si>
    <t>A17914</t>
  </si>
  <si>
    <t>Steven Anderson</t>
  </si>
  <si>
    <t>31/7/2020</t>
  </si>
  <si>
    <t>A17915</t>
  </si>
  <si>
    <t>Liam Davis</t>
  </si>
  <si>
    <t>19/3/2020</t>
  </si>
  <si>
    <t>A17916</t>
  </si>
  <si>
    <t>Olivia Johnson</t>
  </si>
  <si>
    <t>26/1/2020</t>
  </si>
  <si>
    <t>A17917</t>
  </si>
  <si>
    <t>30/10/2020</t>
  </si>
  <si>
    <t>A17918</t>
  </si>
  <si>
    <t>Emma Davis</t>
  </si>
  <si>
    <t>7/4/2020</t>
  </si>
  <si>
    <t>A17919</t>
  </si>
  <si>
    <t>A17920</t>
  </si>
  <si>
    <t>William Thompson</t>
  </si>
  <si>
    <t>22/8/2020</t>
  </si>
  <si>
    <t>A17921</t>
  </si>
  <si>
    <t>Sophia Anderson</t>
  </si>
  <si>
    <t>8/1/2020</t>
  </si>
  <si>
    <t>A17922</t>
  </si>
  <si>
    <t>James Brown</t>
  </si>
  <si>
    <t>A17923</t>
  </si>
  <si>
    <t>Isabella Miller</t>
  </si>
  <si>
    <t>A17924</t>
  </si>
  <si>
    <t>Benjamin Taylor</t>
  </si>
  <si>
    <t>28/8/2020</t>
  </si>
  <si>
    <t>A17925</t>
  </si>
  <si>
    <t>Sofia Lee</t>
  </si>
  <si>
    <t>24/8/2020</t>
  </si>
  <si>
    <t>A17926</t>
  </si>
  <si>
    <t>Ethan Johnson</t>
  </si>
  <si>
    <t>11/2/2020</t>
  </si>
  <si>
    <t>A17927</t>
  </si>
  <si>
    <t>Olivia Davis</t>
  </si>
  <si>
    <t>A17928</t>
  </si>
  <si>
    <t>Liam Thompson</t>
  </si>
  <si>
    <t>16/5/2020</t>
  </si>
  <si>
    <t>A17929</t>
  </si>
  <si>
    <t>Ava Anderson</t>
  </si>
  <si>
    <t>A17930</t>
  </si>
  <si>
    <t>Noah Wilson</t>
  </si>
  <si>
    <t>30/7/2020</t>
  </si>
  <si>
    <t>A17931</t>
  </si>
  <si>
    <t>Isabella Smith</t>
  </si>
  <si>
    <t>5/1/2020</t>
  </si>
  <si>
    <t>A17932</t>
  </si>
  <si>
    <t>Jackson Brown</t>
  </si>
  <si>
    <t>18/2/2020</t>
  </si>
  <si>
    <t>A17933</t>
  </si>
  <si>
    <t>Mia Miller</t>
  </si>
  <si>
    <t>328 Pine Road</t>
  </si>
  <si>
    <t>29/1/2020</t>
  </si>
  <si>
    <t>A17934</t>
  </si>
  <si>
    <t>Aiden Davis</t>
  </si>
  <si>
    <t>254 Walnut Street</t>
  </si>
  <si>
    <t>7/9/2020</t>
  </si>
  <si>
    <t>A17935</t>
  </si>
  <si>
    <t>John Johnson</t>
  </si>
  <si>
    <t>662 Birch Lane</t>
  </si>
  <si>
    <t>8/5/2020</t>
  </si>
  <si>
    <t>A17936</t>
  </si>
  <si>
    <t>A17937</t>
  </si>
  <si>
    <t>9/3/2020</t>
  </si>
  <si>
    <t>A17938</t>
  </si>
  <si>
    <t>16/8/2020</t>
  </si>
  <si>
    <t>A17939</t>
  </si>
  <si>
    <t>A17940</t>
  </si>
  <si>
    <t>2/9/2020</t>
  </si>
  <si>
    <t>A17941</t>
  </si>
  <si>
    <t>20/11/2020</t>
  </si>
  <si>
    <t>A17942</t>
  </si>
  <si>
    <t>23/6/2020</t>
  </si>
  <si>
    <t>A17943</t>
  </si>
  <si>
    <t>13/10/2020</t>
  </si>
  <si>
    <t>A17944</t>
  </si>
  <si>
    <t>A17945</t>
  </si>
  <si>
    <t>A17946</t>
  </si>
  <si>
    <t>28/2/2020</t>
  </si>
  <si>
    <t>A17947</t>
  </si>
  <si>
    <t>28/11/2020</t>
  </si>
  <si>
    <t>A17948</t>
  </si>
  <si>
    <t>3/9/2020</t>
  </si>
  <si>
    <t>A17949</t>
  </si>
  <si>
    <t>18/1/2020</t>
  </si>
  <si>
    <t>A17950</t>
  </si>
  <si>
    <t>26/8/2020</t>
  </si>
  <si>
    <t>A17951</t>
  </si>
  <si>
    <t>13/7/2020</t>
  </si>
  <si>
    <t>A17952</t>
  </si>
  <si>
    <t>8/9/2020</t>
  </si>
  <si>
    <t>A17953</t>
  </si>
  <si>
    <t>21/8/2020</t>
  </si>
  <si>
    <t>A17954</t>
  </si>
  <si>
    <t>15/1/2020</t>
  </si>
  <si>
    <t>A17955</t>
  </si>
  <si>
    <t>9/11/2020</t>
  </si>
  <si>
    <t>A17956</t>
  </si>
  <si>
    <t>22/10/2020</t>
  </si>
  <si>
    <t>A17957</t>
  </si>
  <si>
    <t>A17958</t>
  </si>
  <si>
    <t>8/10/2020</t>
  </si>
  <si>
    <t>A17959</t>
  </si>
  <si>
    <t>28/10/2020</t>
  </si>
  <si>
    <t>A17960</t>
  </si>
  <si>
    <t>15/10/2020</t>
  </si>
  <si>
    <t>A17961</t>
  </si>
  <si>
    <t>22/7/2020</t>
  </si>
  <si>
    <t>A17962</t>
  </si>
  <si>
    <t>26/10/2020</t>
  </si>
  <si>
    <t>A17963</t>
  </si>
  <si>
    <t>6/6/2020</t>
  </si>
  <si>
    <t>A17964</t>
  </si>
  <si>
    <t>A17965</t>
  </si>
  <si>
    <t>24/1/2020</t>
  </si>
  <si>
    <t>A17966</t>
  </si>
  <si>
    <t>4/6/2020</t>
  </si>
  <si>
    <t>A17967</t>
  </si>
  <si>
    <t>12/4/2020</t>
  </si>
  <si>
    <t>A17968</t>
  </si>
  <si>
    <t>5/11/2020</t>
  </si>
  <si>
    <t>A17969</t>
  </si>
  <si>
    <t>26/7/2020</t>
  </si>
  <si>
    <t>A17970</t>
  </si>
  <si>
    <t>29/4/2020</t>
  </si>
  <si>
    <t>A17971</t>
  </si>
  <si>
    <t>28/4/2020</t>
  </si>
  <si>
    <t>A17972</t>
  </si>
  <si>
    <t>20/9/2020</t>
  </si>
  <si>
    <t>A17973</t>
  </si>
  <si>
    <t>A17974</t>
  </si>
  <si>
    <t>A17975</t>
  </si>
  <si>
    <t>2/5/2020</t>
  </si>
  <si>
    <t>A17976</t>
  </si>
  <si>
    <t>A17977</t>
  </si>
  <si>
    <t>22/4/2020</t>
  </si>
  <si>
    <t>A17978</t>
  </si>
  <si>
    <t>A17979</t>
  </si>
  <si>
    <t>9/1/2020</t>
  </si>
  <si>
    <t>A17980</t>
  </si>
  <si>
    <t>A17981</t>
  </si>
  <si>
    <t>A17982</t>
  </si>
  <si>
    <t>15/4/2020</t>
  </si>
  <si>
    <t>A17983</t>
  </si>
  <si>
    <t>A17984</t>
  </si>
  <si>
    <t>A17985</t>
  </si>
  <si>
    <t>11/8/2020</t>
  </si>
  <si>
    <t>A17986</t>
  </si>
  <si>
    <t>28/3/2020</t>
  </si>
  <si>
    <t>A17987</t>
  </si>
  <si>
    <t>1/7/2020</t>
  </si>
  <si>
    <t>A17988</t>
  </si>
  <si>
    <t>19/2/2020</t>
  </si>
  <si>
    <t>A17989</t>
  </si>
  <si>
    <t>20/2/2020</t>
  </si>
  <si>
    <t>A17990</t>
  </si>
  <si>
    <t>A17991</t>
  </si>
  <si>
    <t>A17992</t>
  </si>
  <si>
    <t>21/9/2020</t>
  </si>
  <si>
    <t>A17993</t>
  </si>
  <si>
    <t>12/10/2020</t>
  </si>
  <si>
    <t>A17994</t>
  </si>
  <si>
    <t>5/3/2020</t>
  </si>
  <si>
    <t>A17995</t>
  </si>
  <si>
    <t>1/3/2020</t>
  </si>
  <si>
    <t>A17996</t>
  </si>
  <si>
    <t>A17997</t>
  </si>
  <si>
    <t>3/3/2020</t>
  </si>
  <si>
    <t>A17998</t>
  </si>
  <si>
    <t>5/6/2020</t>
  </si>
  <si>
    <t>A17999</t>
  </si>
  <si>
    <t>A18000</t>
  </si>
  <si>
    <t>A18001</t>
  </si>
  <si>
    <t>A18002</t>
  </si>
  <si>
    <t>11/6/2020</t>
  </si>
  <si>
    <t>A18003</t>
  </si>
  <si>
    <t>16/10/2020</t>
  </si>
  <si>
    <t>A18004</t>
  </si>
  <si>
    <t>A18005</t>
  </si>
  <si>
    <t>A18006</t>
  </si>
  <si>
    <t>11/1/2020</t>
  </si>
  <si>
    <t>A18007</t>
  </si>
  <si>
    <t>24/6/2020</t>
  </si>
  <si>
    <t>A18008</t>
  </si>
  <si>
    <t>7/7/2020</t>
  </si>
  <si>
    <t>A18009</t>
  </si>
  <si>
    <t>A18010</t>
  </si>
  <si>
    <t>17/8/2020</t>
  </si>
  <si>
    <t>A18011</t>
  </si>
  <si>
    <t>A18012</t>
  </si>
  <si>
    <t>13/6/2020</t>
  </si>
  <si>
    <t>A18013</t>
  </si>
  <si>
    <t>2/10/2020</t>
  </si>
  <si>
    <t>A18014</t>
  </si>
  <si>
    <t>8/7/2020</t>
  </si>
  <si>
    <t>A18015</t>
  </si>
  <si>
    <t>16/9/2020</t>
  </si>
  <si>
    <t>A18016</t>
  </si>
  <si>
    <t>8/11/2020</t>
  </si>
  <si>
    <t>A18017</t>
  </si>
  <si>
    <t>2/7/2020</t>
  </si>
  <si>
    <t>A18018</t>
  </si>
  <si>
    <t>A18019</t>
  </si>
  <si>
    <t>27/10/2020</t>
  </si>
  <si>
    <t>A18020</t>
  </si>
  <si>
    <t>27/11/2020</t>
  </si>
  <si>
    <t>A18021</t>
  </si>
  <si>
    <t>A18022</t>
  </si>
  <si>
    <t>2/11/2020</t>
  </si>
  <si>
    <t>A18023</t>
  </si>
  <si>
    <t>A18024</t>
  </si>
  <si>
    <t>13/1/2020</t>
  </si>
  <si>
    <t>A18025</t>
  </si>
  <si>
    <t>25/10/2020</t>
  </si>
  <si>
    <t>A18026</t>
  </si>
  <si>
    <t>10/3/2020</t>
  </si>
  <si>
    <t>A18027</t>
  </si>
  <si>
    <t>A18028</t>
  </si>
  <si>
    <t>A18029</t>
  </si>
  <si>
    <t>14/5/2020</t>
  </si>
  <si>
    <t>A18030</t>
  </si>
  <si>
    <t>14/2/2020</t>
  </si>
  <si>
    <t>A18031</t>
  </si>
  <si>
    <t>14/3/2020</t>
  </si>
  <si>
    <t>A18032</t>
  </si>
  <si>
    <t>23/9/2020</t>
  </si>
  <si>
    <t>A18033</t>
  </si>
  <si>
    <t>A18034</t>
  </si>
  <si>
    <t>30/1/2020</t>
  </si>
  <si>
    <t>A18035</t>
  </si>
  <si>
    <t>18/8/2020</t>
  </si>
  <si>
    <t>A18036</t>
  </si>
  <si>
    <t>A18037</t>
  </si>
  <si>
    <t>A18038</t>
  </si>
  <si>
    <t>A18039</t>
  </si>
  <si>
    <t>13/5/2020</t>
  </si>
  <si>
    <t>A18040</t>
  </si>
  <si>
    <t>4/5/2020</t>
  </si>
  <si>
    <t>A18041</t>
  </si>
  <si>
    <t>A18042</t>
  </si>
  <si>
    <t>29/2/2020</t>
  </si>
  <si>
    <t>A18043</t>
  </si>
  <si>
    <t>A18044</t>
  </si>
  <si>
    <t>18/5/2020</t>
  </si>
  <si>
    <t>A18045</t>
  </si>
  <si>
    <t>6/11/2020</t>
  </si>
  <si>
    <t>A18046</t>
  </si>
  <si>
    <t>5/2/2020</t>
  </si>
  <si>
    <t>A18047</t>
  </si>
  <si>
    <t>4/8/2020</t>
  </si>
  <si>
    <t>A18048</t>
  </si>
  <si>
    <t>16/7/2020</t>
  </si>
  <si>
    <t>A18049</t>
  </si>
  <si>
    <t>A18050</t>
  </si>
  <si>
    <t>A18051</t>
  </si>
  <si>
    <t>A18052</t>
  </si>
  <si>
    <t>27/4/2020</t>
  </si>
  <si>
    <t>A18053</t>
  </si>
  <si>
    <t>A18054</t>
  </si>
  <si>
    <t>23/1/2020</t>
  </si>
  <si>
    <t>A18055</t>
  </si>
  <si>
    <t>9/7/2020</t>
  </si>
  <si>
    <t>A18056</t>
  </si>
  <si>
    <t>A18057</t>
  </si>
  <si>
    <t>31/1/2020</t>
  </si>
  <si>
    <t>A18058</t>
  </si>
  <si>
    <t>A18059</t>
  </si>
  <si>
    <t>10/6/2020</t>
  </si>
  <si>
    <t>A18060</t>
  </si>
  <si>
    <t>20/3/2020</t>
  </si>
  <si>
    <t>A18061</t>
  </si>
  <si>
    <t>24/3/2020</t>
  </si>
  <si>
    <t>A18062</t>
  </si>
  <si>
    <t>1/11/2020</t>
  </si>
  <si>
    <t>A18063</t>
  </si>
  <si>
    <t>A18064</t>
  </si>
  <si>
    <t>14/7/2020</t>
  </si>
  <si>
    <t>A18065</t>
  </si>
  <si>
    <t>26/9/2020</t>
  </si>
  <si>
    <t>A18066</t>
  </si>
  <si>
    <t>27/1/2020</t>
  </si>
  <si>
    <t>A18067</t>
  </si>
  <si>
    <t>A18068</t>
  </si>
  <si>
    <t>15/9/2020</t>
  </si>
  <si>
    <t>A18069</t>
  </si>
  <si>
    <t>A18070</t>
  </si>
  <si>
    <t>A18071</t>
  </si>
  <si>
    <t>A18072</t>
  </si>
  <si>
    <t>A18073</t>
  </si>
  <si>
    <t>17/1/2020</t>
  </si>
  <si>
    <t>A18074</t>
  </si>
  <si>
    <t>25/9/2020</t>
  </si>
  <si>
    <t>A18075</t>
  </si>
  <si>
    <t>A18076</t>
  </si>
  <si>
    <t>2/3/2020</t>
  </si>
  <si>
    <t>A18077</t>
  </si>
  <si>
    <t>A18078</t>
  </si>
  <si>
    <t>A18079</t>
  </si>
  <si>
    <t>12/3/2020</t>
  </si>
  <si>
    <t>A18080</t>
  </si>
  <si>
    <t>A18081</t>
  </si>
  <si>
    <t>A18082</t>
  </si>
  <si>
    <t>A18083</t>
  </si>
  <si>
    <t>A18084</t>
  </si>
  <si>
    <t>A18085</t>
  </si>
  <si>
    <t>A18086</t>
  </si>
  <si>
    <t>A18087</t>
  </si>
  <si>
    <t>A18088</t>
  </si>
  <si>
    <t>26/4/2020</t>
  </si>
  <si>
    <t>A18089</t>
  </si>
  <si>
    <t>A18090</t>
  </si>
  <si>
    <t>26/6/2020</t>
  </si>
  <si>
    <t>A18091</t>
  </si>
  <si>
    <t>5/7/2020</t>
  </si>
  <si>
    <t>A18092</t>
  </si>
  <si>
    <t>A18093</t>
  </si>
  <si>
    <t>A18094</t>
  </si>
  <si>
    <t>A18095</t>
  </si>
  <si>
    <t>A18096</t>
  </si>
  <si>
    <t>A18097</t>
  </si>
  <si>
    <t>A18098</t>
  </si>
  <si>
    <t>A18099</t>
  </si>
  <si>
    <t>A18100</t>
  </si>
  <si>
    <t>A18101</t>
  </si>
  <si>
    <t>27/9/2020</t>
  </si>
  <si>
    <t>A18102</t>
  </si>
  <si>
    <t>A18103</t>
  </si>
  <si>
    <t>A18104</t>
  </si>
  <si>
    <t>A18105</t>
  </si>
  <si>
    <t>A18106</t>
  </si>
  <si>
    <t>24/10/2020</t>
  </si>
  <si>
    <t>A18107</t>
  </si>
  <si>
    <t>27/3/2020</t>
  </si>
  <si>
    <t>A18108</t>
  </si>
  <si>
    <t>31/10/2020</t>
  </si>
  <si>
    <t>A18109</t>
  </si>
  <si>
    <t>A18110</t>
  </si>
  <si>
    <t>1/6/2020</t>
  </si>
  <si>
    <t>A18111</t>
  </si>
  <si>
    <t>A18112</t>
  </si>
  <si>
    <t>7/1/2020</t>
  </si>
  <si>
    <t>A18113</t>
  </si>
  <si>
    <t>14/10/2020</t>
  </si>
  <si>
    <t>A18114</t>
  </si>
  <si>
    <t>A18115</t>
  </si>
  <si>
    <t>A18116</t>
  </si>
  <si>
    <t>A18117</t>
  </si>
  <si>
    <t>A18118</t>
  </si>
  <si>
    <t>10/1/2020</t>
  </si>
  <si>
    <t>A18119</t>
  </si>
  <si>
    <t>A18120</t>
  </si>
  <si>
    <t>A18121</t>
  </si>
  <si>
    <t>8/6/2020</t>
  </si>
  <si>
    <t>A18122</t>
  </si>
  <si>
    <t>19/5/2020</t>
  </si>
  <si>
    <t>A18123</t>
  </si>
  <si>
    <t>A18124</t>
  </si>
  <si>
    <t>A18125</t>
  </si>
  <si>
    <t>A18126</t>
  </si>
  <si>
    <t>18/6/2020</t>
  </si>
  <si>
    <t>A18127</t>
  </si>
  <si>
    <t>9/10/2020</t>
  </si>
  <si>
    <t>A18128</t>
  </si>
  <si>
    <t>18/3/2020</t>
  </si>
  <si>
    <t>A18129</t>
  </si>
  <si>
    <t>A18130</t>
  </si>
  <si>
    <t>4/10/2020</t>
  </si>
  <si>
    <t>A18131</t>
  </si>
  <si>
    <t>10/2/2020</t>
  </si>
  <si>
    <t>A18132</t>
  </si>
  <si>
    <t>19/11/2020</t>
  </si>
  <si>
    <t>A18133</t>
  </si>
  <si>
    <t>A18134</t>
  </si>
  <si>
    <t>A18135</t>
  </si>
  <si>
    <t>A18136</t>
  </si>
  <si>
    <t>A18137</t>
  </si>
  <si>
    <t>A18138</t>
  </si>
  <si>
    <t>25/2/2020</t>
  </si>
  <si>
    <t>A18139</t>
  </si>
  <si>
    <t>11/4/2020</t>
  </si>
  <si>
    <t>A18140</t>
  </si>
  <si>
    <t>A18141</t>
  </si>
  <si>
    <t>14/8/2020</t>
  </si>
  <si>
    <t>A18142</t>
  </si>
  <si>
    <t>A18143</t>
  </si>
  <si>
    <t>6/8/2020</t>
  </si>
  <si>
    <t>A18144</t>
  </si>
  <si>
    <t>11/10/2020</t>
  </si>
  <si>
    <t>A18145</t>
  </si>
  <si>
    <t>30/5/2020</t>
  </si>
  <si>
    <t>A18146</t>
  </si>
  <si>
    <t>A18147</t>
  </si>
  <si>
    <t>16/3/2020</t>
  </si>
  <si>
    <t>A18148</t>
  </si>
  <si>
    <t>18/9/2020</t>
  </si>
  <si>
    <t>A18149</t>
  </si>
  <si>
    <t>A18150</t>
  </si>
  <si>
    <t>A18151</t>
  </si>
  <si>
    <t>7/8/2020</t>
  </si>
  <si>
    <t>A18152</t>
  </si>
  <si>
    <t>A18153</t>
  </si>
  <si>
    <t>2/1/2020</t>
  </si>
  <si>
    <t>A18154</t>
  </si>
  <si>
    <t>A18155</t>
  </si>
  <si>
    <t>23/3/2020</t>
  </si>
  <si>
    <t>A18156</t>
  </si>
  <si>
    <t>3/1/2020</t>
  </si>
  <si>
    <t>A18157</t>
  </si>
  <si>
    <t>3/2/2020</t>
  </si>
  <si>
    <t>A18158</t>
  </si>
  <si>
    <t>A18159</t>
  </si>
  <si>
    <t>14/1/2020</t>
  </si>
  <si>
    <t>A18160</t>
  </si>
  <si>
    <t>29/7/2020</t>
  </si>
  <si>
    <t>A18161</t>
  </si>
  <si>
    <t>A18162</t>
  </si>
  <si>
    <t>A18163</t>
  </si>
  <si>
    <t>A18164</t>
  </si>
  <si>
    <t>10/9/2020</t>
  </si>
  <si>
    <t>A18165</t>
  </si>
  <si>
    <t>A18166</t>
  </si>
  <si>
    <t>A18167</t>
  </si>
  <si>
    <t>A18168</t>
  </si>
  <si>
    <t>A18169</t>
  </si>
  <si>
    <t>A18170</t>
  </si>
  <si>
    <t>3/6/2020</t>
  </si>
  <si>
    <t>A18171</t>
  </si>
  <si>
    <t>A18172</t>
  </si>
  <si>
    <t>4/3/2020</t>
  </si>
  <si>
    <t>A18173</t>
  </si>
  <si>
    <t>A18174</t>
  </si>
  <si>
    <t>A18175</t>
  </si>
  <si>
    <t>A18176</t>
  </si>
  <si>
    <t>A18177</t>
  </si>
  <si>
    <t>A18178</t>
  </si>
  <si>
    <t>A18179</t>
  </si>
  <si>
    <t>20/8/2020</t>
  </si>
  <si>
    <t>A18180</t>
  </si>
  <si>
    <t>18/10/2020</t>
  </si>
  <si>
    <t>A18181</t>
  </si>
  <si>
    <t>A18182</t>
  </si>
  <si>
    <t>A18183</t>
  </si>
  <si>
    <t>A18184</t>
  </si>
  <si>
    <t>A18185</t>
  </si>
  <si>
    <t>A18186</t>
  </si>
  <si>
    <t>A18187</t>
  </si>
  <si>
    <t>A18188</t>
  </si>
  <si>
    <t>A18189</t>
  </si>
  <si>
    <t>A18190</t>
  </si>
  <si>
    <t>A18191</t>
  </si>
  <si>
    <t>A18192</t>
  </si>
  <si>
    <t>A18193</t>
  </si>
  <si>
    <t>A18194</t>
  </si>
  <si>
    <t>A18195</t>
  </si>
  <si>
    <t>A18196</t>
  </si>
  <si>
    <t>A18197</t>
  </si>
  <si>
    <t>A18198</t>
  </si>
  <si>
    <t>A18199</t>
  </si>
  <si>
    <t>A18200</t>
  </si>
  <si>
    <t>A18201</t>
  </si>
  <si>
    <t>A18202</t>
  </si>
  <si>
    <t>A18203</t>
  </si>
  <si>
    <t>A18204</t>
  </si>
  <si>
    <t>A18205</t>
  </si>
  <si>
    <t>A18206</t>
  </si>
  <si>
    <t>A18207</t>
  </si>
  <si>
    <t>A18208</t>
  </si>
  <si>
    <t>A18209</t>
  </si>
  <si>
    <t>A18210</t>
  </si>
  <si>
    <t>A18211</t>
  </si>
  <si>
    <t>A18212</t>
  </si>
  <si>
    <t>A18213</t>
  </si>
  <si>
    <t>A18214</t>
  </si>
  <si>
    <t>A18215</t>
  </si>
  <si>
    <t>A18216</t>
  </si>
  <si>
    <t>A18217</t>
  </si>
  <si>
    <t>A18218</t>
  </si>
  <si>
    <t>A18219</t>
  </si>
  <si>
    <t>A18220</t>
  </si>
  <si>
    <t>A18221</t>
  </si>
  <si>
    <t>A18222</t>
  </si>
  <si>
    <t>A18223</t>
  </si>
  <si>
    <t>A18224</t>
  </si>
  <si>
    <t>A18225</t>
  </si>
  <si>
    <t>A18226</t>
  </si>
  <si>
    <t>A18227</t>
  </si>
  <si>
    <t>A18228</t>
  </si>
  <si>
    <t>A18229</t>
  </si>
  <si>
    <t>A18230</t>
  </si>
  <si>
    <t>A18231</t>
  </si>
  <si>
    <t>A18232</t>
  </si>
  <si>
    <t>A18233</t>
  </si>
  <si>
    <t>A18234</t>
  </si>
  <si>
    <t>A18235</t>
  </si>
  <si>
    <t>A18236</t>
  </si>
  <si>
    <t>A18237</t>
  </si>
  <si>
    <t>A18238</t>
  </si>
  <si>
    <t>A18239</t>
  </si>
  <si>
    <t>A18240</t>
  </si>
  <si>
    <t>A18241</t>
  </si>
  <si>
    <t>A18242</t>
  </si>
  <si>
    <t>A18243</t>
  </si>
  <si>
    <t>A18244</t>
  </si>
  <si>
    <t>A18245</t>
  </si>
  <si>
    <t>A18246</t>
  </si>
  <si>
    <t>A18247</t>
  </si>
  <si>
    <t>A18248</t>
  </si>
  <si>
    <t>A18249</t>
  </si>
  <si>
    <t>A18250</t>
  </si>
  <si>
    <t>A18251</t>
  </si>
  <si>
    <t>A18252</t>
  </si>
  <si>
    <t>A18253</t>
  </si>
  <si>
    <t>A18254</t>
  </si>
  <si>
    <t>A18255</t>
  </si>
  <si>
    <t>A18256</t>
  </si>
  <si>
    <t>A18257</t>
  </si>
  <si>
    <t>A18258</t>
  </si>
  <si>
    <t>A18259</t>
  </si>
  <si>
    <t>A18260</t>
  </si>
  <si>
    <t>A18261</t>
  </si>
  <si>
    <t>A18262</t>
  </si>
  <si>
    <t>A18263</t>
  </si>
  <si>
    <t>A18264</t>
  </si>
  <si>
    <t>A18265</t>
  </si>
  <si>
    <t>A18266</t>
  </si>
  <si>
    <t>A18267</t>
  </si>
  <si>
    <t>A18268</t>
  </si>
  <si>
    <t>A18269</t>
  </si>
  <si>
    <t>A18270</t>
  </si>
  <si>
    <t>A18271</t>
  </si>
  <si>
    <t>A18272</t>
  </si>
  <si>
    <t>A18273</t>
  </si>
  <si>
    <t>A18274</t>
  </si>
  <si>
    <t>A18275</t>
  </si>
  <si>
    <t>A18276</t>
  </si>
  <si>
    <t>A18277</t>
  </si>
  <si>
    <t>A18278</t>
  </si>
  <si>
    <t>A18279</t>
  </si>
  <si>
    <t>A18280</t>
  </si>
  <si>
    <t>A18281</t>
  </si>
  <si>
    <t>A18282</t>
  </si>
  <si>
    <t>A18283</t>
  </si>
  <si>
    <t>A18284</t>
  </si>
  <si>
    <t>A18285</t>
  </si>
  <si>
    <t>A18286</t>
  </si>
  <si>
    <t>A18287</t>
  </si>
  <si>
    <t>A18288</t>
  </si>
  <si>
    <t>A18289</t>
  </si>
  <si>
    <t>A18290</t>
  </si>
  <si>
    <t>A18291</t>
  </si>
  <si>
    <t>A18292</t>
  </si>
  <si>
    <t>A18293</t>
  </si>
  <si>
    <t>A18294</t>
  </si>
  <si>
    <t>A18295</t>
  </si>
  <si>
    <t>A18296</t>
  </si>
  <si>
    <t>A18297</t>
  </si>
  <si>
    <t>A18298</t>
  </si>
  <si>
    <t>A18299</t>
  </si>
  <si>
    <t>A18300</t>
  </si>
  <si>
    <t>A18301</t>
  </si>
  <si>
    <t>A18302</t>
  </si>
  <si>
    <t>A18303</t>
  </si>
  <si>
    <t>A18304</t>
  </si>
  <si>
    <t>A18305</t>
  </si>
  <si>
    <t>A18306</t>
  </si>
  <si>
    <t>A18307</t>
  </si>
  <si>
    <t>A18308</t>
  </si>
  <si>
    <t>A18309</t>
  </si>
  <si>
    <t>A18310</t>
  </si>
  <si>
    <t>A18311</t>
  </si>
  <si>
    <t>No.</t>
  </si>
  <si>
    <t>Gasto</t>
  </si>
  <si>
    <t>Monto</t>
  </si>
  <si>
    <t>Comisiones de venta</t>
  </si>
  <si>
    <t>01/31/2020</t>
  </si>
  <si>
    <t>Bonificaciones de ventas</t>
  </si>
  <si>
    <t>Gastos de viaje y viáticos de los vendedores</t>
  </si>
  <si>
    <t>Costos de publicidad y marketing</t>
  </si>
  <si>
    <t>Gastos de promoción de ventas</t>
  </si>
  <si>
    <t>Honorarios de agencias de publicidad o marketing</t>
  </si>
  <si>
    <t>Costos de producción de material publicitario</t>
  </si>
  <si>
    <t>01/28/2020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</si>
  <si>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</si>
  <si>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</si>
  <si>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</si>
  <si>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</si>
  <si>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</si>
  <si>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</si>
  <si>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</si>
  <si>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</si>
  <si>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</si>
  <si>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</si>
  <si>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VENTAS</t>
  </si>
  <si>
    <t>COSTO VENTAS</t>
  </si>
  <si>
    <t>UTILIDAD BRUTA</t>
  </si>
  <si>
    <t>GASTOS OPERATIVOS</t>
  </si>
  <si>
    <t>UTILIDAD OPERACIONAL</t>
  </si>
  <si>
    <t>ISR 1 TRIMESTRE</t>
  </si>
  <si>
    <t>ISR 2 TRIMESTRE</t>
  </si>
  <si>
    <t>ISR 3 TRIMESTRE</t>
  </si>
  <si>
    <t>ISR 4 TRIMESTRE</t>
  </si>
  <si>
    <t>UTILIDAD NETA</t>
  </si>
  <si>
    <t>(-)</t>
  </si>
  <si>
    <t>Suma de Total con iva</t>
  </si>
  <si>
    <t>Ventas sin iva</t>
  </si>
  <si>
    <t>Suma de Ventas sin iva</t>
  </si>
  <si>
    <t>Suma de Monto</t>
  </si>
  <si>
    <t>Gastos operativos Totales</t>
  </si>
  <si>
    <t>Etiquetas de fila</t>
  </si>
  <si>
    <t>Total general</t>
  </si>
  <si>
    <t>Trimestre</t>
  </si>
  <si>
    <t>Trimestre 4</t>
  </si>
  <si>
    <t>Trimestre 1</t>
  </si>
  <si>
    <t>Trimestre 2</t>
  </si>
  <si>
    <t>Trimestre 3</t>
  </si>
  <si>
    <t>Top 5 costos de ventas mas elevados</t>
  </si>
  <si>
    <t>Top 10 Gastos Operativos</t>
  </si>
  <si>
    <t>Suma de MONTO</t>
  </si>
  <si>
    <t>Mes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</si>
  <si>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</si>
  <si>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</si>
  <si>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</si>
  <si>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</si>
  <si>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</si>
  <si>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</si>
  <si>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</si>
  <si>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</si>
  <si>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</si>
  <si>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</si>
  <si>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</si>
  <si>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</si>
  <si>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5 Meses que mas vendieron</t>
  </si>
  <si>
    <t>2 Meses que menos vendieron</t>
  </si>
  <si>
    <t>Total de Ventas</t>
  </si>
  <si>
    <t>Análisis Vertical</t>
  </si>
  <si>
    <t>Costos de Venta</t>
  </si>
  <si>
    <t>Gastos Operativos</t>
  </si>
  <si>
    <t>Costo Total</t>
  </si>
  <si>
    <t>Gasto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</si>
</sst>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Q&quot;#,##0.00_);[Red]\(&quot;Q&quot;#,##0.00\)"/>
    <numFmt numFmtId="44" formatCode="_(&quot;Q&quot;* #,##0.00_);_(&quot;Q&quot;* \(#,##0.00\);_(&quot;Q&quot;* &quot;-&quot;??_);_(@_)"/>
    <numFmt numFmtId="164" formatCode="_([$Q-100A]* #,##0.00_);_([$Q-100A]* \(#,##0.00\);_([$Q-100A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8" fontId="0" fillId="0" borderId="0" xfId="0" applyNumberFormat="1"/>
    <xf numFmtId="8" fontId="2" fillId="0" borderId="0" xfId="0" applyNumberFormat="1" applyFont="1"/>
    <xf numFmtId="0" fontId="1" fillId="0" borderId="0" xfId="0" applyFont="1"/>
    <xf numFmtId="164" fontId="0" fillId="0" borderId="0" xfId="0" applyNumberFormat="1"/>
    <xf numFmtId="8" fontId="1" fillId="0" borderId="0" xfId="0" applyNumberFormat="1" applyFont="1"/>
    <xf numFmtId="8" fontId="0" fillId="0" borderId="1" xfId="0" applyNumberFormat="1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Border="1"/>
    <xf numFmtId="0" fontId="3" fillId="0" borderId="0" xfId="0" applyFont="1"/>
    <xf numFmtId="9" fontId="0" fillId="0" borderId="0" xfId="0" applyNumberFormat="1"/>
    <xf numFmtId="9" fontId="1" fillId="0" borderId="0" xfId="0" applyNumberFormat="1" applyFont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41">
    <dxf>
      <numFmt numFmtId="12" formatCode="&quot;Q&quot;#,##0.00_);[Red]\(&quot;Q&quot;#,##0.00\)"/>
    </dxf>
    <dxf>
      <numFmt numFmtId="164" formatCode="_([$Q-100A]* #,##0.00_);_([$Q-100A]* \(#,##0.00\);_([$Q-100A]* &quot;-&quot;??_);_(@_)"/>
    </dxf>
    <dxf>
      <numFmt numFmtId="34" formatCode="_(&quot;Q&quot;* #,##0.00_);_(&quot;Q&quot;* \(#,##0.00\);_(&quot;Q&quot;* &quot;-&quot;??_);_(@_)"/>
    </dxf>
    <dxf>
      <numFmt numFmtId="34" formatCode="_(&quot;Q&quot;* #,##0.00_);_(&quot;Q&quot;* \(#,##0.00\);_(&quot;Q&quot;* &quot;-&quot;??_);_(@_)"/>
    </dxf>
    <dxf>
      <numFmt numFmtId="164" formatCode="_([$Q-100A]* #,##0.00_);_([$Q-100A]* \(#,##0.00\);_([$Q-100A]* &quot;-&quot;??_);_(@_)"/>
    </dxf>
    <dxf>
      <numFmt numFmtId="12" formatCode="&quot;Q&quot;#,##0.00_);[Red]\(&quot;Q&quot;#,##0.00\)"/>
    </dxf>
    <dxf>
      <numFmt numFmtId="12" formatCode="&quot;Q&quot;#,##0.00_);[Red]\(&quot;Q&quot;#,##0.00\)"/>
    </dxf>
    <dxf>
      <numFmt numFmtId="12" formatCode="&quot;Q&quot;#,##0.00_);[Red]\(&quot;Q&quot;#,##0.00\)"/>
    </dxf>
    <dxf>
      <numFmt numFmtId="12" formatCode="&quot;Q&quot;#,##0.00_);[Red]\(&quot;Q&quot;#,##0.00\)"/>
    </dxf>
    <dxf>
      <numFmt numFmtId="12" formatCode="&quot;Q&quot;#,##0.00_);[Red]\(&quot;Q&quot;#,##0.00\)"/>
    </dxf>
    <dxf>
      <numFmt numFmtId="164" formatCode="_([$Q-100A]* #,##0.00_);_([$Q-100A]* \(#,##0.00\);_([$Q-100A]* &quot;-&quot;??_);_(@_)"/>
    </dxf>
    <dxf>
      <numFmt numFmtId="34" formatCode="_(&quot;Q&quot;* #,##0.00_);_(&quot;Q&quot;* \(#,##0.00\);_(&quot;Q&quot;* &quot;-&quot;??_);_(@_)"/>
    </dxf>
    <dxf>
      <numFmt numFmtId="34" formatCode="_(&quot;Q&quot;* #,##0.00_);_(&quot;Q&quot;* \(#,##0.00\);_(&quot;Q&quot;* &quot;-&quot;??_);_(@_)"/>
    </dxf>
    <dxf>
      <numFmt numFmtId="164" formatCode="_([$Q-100A]* #,##0.00_);_([$Q-100A]* \(#,##0.00\);_([$Q-100A]* &quot;-&quot;??_);_(@_)"/>
    </dxf>
    <dxf>
      <numFmt numFmtId="34" formatCode="_(&quot;Q&quot;* #,##0.00_);_(&quot;Q&quot;* \(#,##0.00\);_(&quot;Q&quot;* &quot;-&quot;??_);_(@_)"/>
    </dxf>
    <dxf>
      <numFmt numFmtId="0" formatCode="General"/>
    </dxf>
    <dxf>
      <numFmt numFmtId="12" formatCode="&quot;Q&quot;#,##0.00_);[Red]\(&quot;Q&quot;#,##0.00\)"/>
    </dxf>
    <dxf>
      <numFmt numFmtId="0" formatCode="General"/>
    </dxf>
    <dxf>
      <numFmt numFmtId="0" formatCode="General"/>
    </dxf>
    <dxf>
      <numFmt numFmtId="12" formatCode="&quot;Q&quot;#,##0.00_);[Red]\(&quot;Q&quot;#,##0.00\)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2" formatCode="&quot;Q&quot;#,##0.00_);[Red]\(&quot;Q&quot;#,##0.00\)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[$Q-100A]* #,##0.00_);_([$Q-100A]* \(#,##0.00\);_([$Q-100A]* &quot;-&quot;??_);_(@_)"/>
    </dxf>
    <dxf>
      <numFmt numFmtId="164" formatCode="_([$Q-100A]* #,##0.00_);_([$Q-100A]* \(#,##0.00\);_([$Q-100A]* &quot;-&quot;??_);_(@_)"/>
    </dxf>
    <dxf>
      <numFmt numFmtId="12" formatCode="&quot;Q&quot;#,##0.00_);[Red]\(&quot;Q&quot;#,##0.00\)"/>
    </dxf>
    <dxf>
      <numFmt numFmtId="12" formatCode="&quot;Q&quot;#,##0.00_);[Red]\(&quot;Q&quot;#,##0.00\)"/>
    </dxf>
    <dxf>
      <numFmt numFmtId="0" formatCode="General"/>
    </dxf>
    <dxf>
      <numFmt numFmtId="0" formatCode="General"/>
    </dxf>
    <dxf>
      <numFmt numFmtId="12" formatCode="&quot;Q&quot;#,##0.00_);[Red]\(&quot;Q&quot;#,##0.00\)"/>
    </dxf>
    <dxf>
      <numFmt numFmtId="12" formatCode="&quot;Q&quot;#,##0.00_);[Red]\(&quot;Q&quot;#,##0.00\)"/>
    </dxf>
    <dxf>
      <numFmt numFmtId="12" formatCode="&quot;Q&quot;#,##0.00_);[Red]\(&quot;Q&quot;#,##0.00\)"/>
    </dxf>
    <dxf>
      <numFmt numFmtId="164" formatCode="_([$Q-100A]* #,##0.00_);_([$Q-100A]* \(#,##0.00\);_([$Q-100A]* &quot;-&quot;??_);_(@_)"/>
    </dxf>
    <dxf>
      <numFmt numFmtId="34" formatCode="_(&quot;Q&quot;* #,##0.00_);_(&quot;Q&quot;* \(#,##0.00\);_(&quot;Q&quot;* &quot;-&quot;??_);_(@_)"/>
    </dxf>
    <dxf>
      <numFmt numFmtId="164" formatCode="_([$Q-100A]* #,##0.00_);_([$Q-100A]* \(#,##0.00\);_([$Q-100A]* &quot;-&quot;??_);_(@_)"/>
    </dxf>
    <dxf>
      <numFmt numFmtId="34" formatCode="_(&quot;Q&quot;* #,##0.00_);_(&quot;Q&quot;* \(#,##0.00\);_(&quot;Q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34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tyles" Target="styles.xml"/><Relationship Id="rId33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onnections" Target="connection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36" Type="http://schemas.openxmlformats.org/officeDocument/2006/relationships/customXml" Target="../customXml/item8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microsoft.com/office/2007/relationships/slicerCache" Target="slicerCaches/slicerCache2.xml"/><Relationship Id="rId27" Type="http://schemas.openxmlformats.org/officeDocument/2006/relationships/powerPivotData" Target="model/item.data"/><Relationship Id="rId30" Type="http://schemas.openxmlformats.org/officeDocument/2006/relationships/customXml" Target="../customXml/item2.xml"/><Relationship Id="rId35" Type="http://schemas.openxmlformats.org/officeDocument/2006/relationships/customXml" Target="../customXml/item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Edutek Jonathan Orantes.xlsx]Calculos!TablaDinámica65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Ventas por Mes en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9249803149606298"/>
          <c:y val="0.17171296296296298"/>
          <c:w val="0.78527974628171482"/>
          <c:h val="0.5735706474190726"/>
        </c:manualLayout>
      </c:layout>
      <c:lineChart>
        <c:grouping val="standard"/>
        <c:varyColors val="0"/>
        <c:ser>
          <c:idx val="0"/>
          <c:order val="0"/>
          <c:tx>
            <c:strRef>
              <c:f>Calculos!$H$4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Calculos!$G$5:$G$17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Calculos!$H$5:$H$17</c:f>
              <c:numCache>
                <c:formatCode>_("Q"* #,##0.00_);_("Q"* \(#,##0.00\);_("Q"* "-"??_);_(@_)</c:formatCode>
                <c:ptCount val="12"/>
                <c:pt idx="0">
                  <c:v>158694.64285714281</c:v>
                </c:pt>
                <c:pt idx="1">
                  <c:v>119281.25</c:v>
                </c:pt>
                <c:pt idx="2">
                  <c:v>160495.53571428574</c:v>
                </c:pt>
                <c:pt idx="3">
                  <c:v>210751.78571428568</c:v>
                </c:pt>
                <c:pt idx="4">
                  <c:v>91247.32142857142</c:v>
                </c:pt>
                <c:pt idx="5">
                  <c:v>109487.49999999997</c:v>
                </c:pt>
                <c:pt idx="6">
                  <c:v>190748.21428571432</c:v>
                </c:pt>
                <c:pt idx="7">
                  <c:v>117170.5357142857</c:v>
                </c:pt>
                <c:pt idx="8">
                  <c:v>147217.85714285713</c:v>
                </c:pt>
                <c:pt idx="9">
                  <c:v>137708.92857142858</c:v>
                </c:pt>
                <c:pt idx="10">
                  <c:v>112117.85714285714</c:v>
                </c:pt>
                <c:pt idx="11">
                  <c:v>1760.7142857142856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0-48FB-8D29-61AA33C7B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04176"/>
        <c:axId val="862304832"/>
      </c:lineChart>
      <c:catAx>
        <c:axId val="86230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62304832"/>
        <c:crosses val="autoZero"/>
        <c:auto val="1"/>
        <c:lblAlgn val="ctr"/>
        <c:lblOffset val="100"/>
        <c:noMultiLvlLbl val="0"/>
      </c:catAx>
      <c:valAx>
        <c:axId val="862304832"/>
        <c:scaling>
          <c:orientation val="minMax"/>
        </c:scaling>
        <c:delete val="0"/>
        <c:axPos val="l"/>
        <c:numFmt formatCode="_(&quot;Q&quot;* #,##0.00_);_(&quot;Q&quot;* \(#,##0.00\);_(&quot;Q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6230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4</xdr:col>
      <xdr:colOff>476250</xdr:colOff>
      <xdr:row>2</xdr:row>
      <xdr:rowOff>142875</xdr:rowOff>
    </xdr:to>
    <xdr:sp macro="" textlink="">
      <xdr:nvSpPr>
        <xdr:cNvPr id="2" name="CuadroTexto 1"/>
        <xdr:cNvSpPr txBox="1"/>
      </xdr:nvSpPr>
      <xdr:spPr>
        <a:xfrm>
          <a:off x="9525" y="9525"/>
          <a:ext cx="3514725" cy="514350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2400">
              <a:solidFill>
                <a:schemeClr val="bg1"/>
              </a:solidFill>
              <a:latin typeface="Franklin Gothic Demi Cond" panose="020B0706030402020204" pitchFamily="34" charset="0"/>
            </a:rPr>
            <a:t>Resumen</a:t>
          </a:r>
          <a:r>
            <a:rPr lang="es-GT" sz="2400" baseline="0">
              <a:solidFill>
                <a:schemeClr val="bg1"/>
              </a:solidFill>
              <a:latin typeface="Franklin Gothic Demi Cond" panose="020B0706030402020204" pitchFamily="34" charset="0"/>
            </a:rPr>
            <a:t> empresarial 2020</a:t>
          </a:r>
          <a:endParaRPr lang="es-GT" sz="2400">
            <a:solidFill>
              <a:schemeClr val="bg1"/>
            </a:solidFill>
            <a:latin typeface="Franklin Gothic Demi Cond" panose="020B0706030402020204" pitchFamily="34" charset="0"/>
          </a:endParaRPr>
        </a:p>
      </xdr:txBody>
    </xdr:sp>
    <xdr:clientData/>
  </xdr:twoCellAnchor>
  <xdr:twoCellAnchor>
    <xdr:from>
      <xdr:col>6</xdr:col>
      <xdr:colOff>504825</xdr:colOff>
      <xdr:row>16</xdr:row>
      <xdr:rowOff>19050</xdr:rowOff>
    </xdr:from>
    <xdr:to>
      <xdr:col>9</xdr:col>
      <xdr:colOff>190500</xdr:colOff>
      <xdr:row>21</xdr:row>
      <xdr:rowOff>104775</xdr:rowOff>
    </xdr:to>
    <xdr:sp macro="" textlink="">
      <xdr:nvSpPr>
        <xdr:cNvPr id="3" name="Rectángulo redondeado 2"/>
        <xdr:cNvSpPr/>
      </xdr:nvSpPr>
      <xdr:spPr>
        <a:xfrm>
          <a:off x="5076825" y="3067050"/>
          <a:ext cx="2095500" cy="1038225"/>
        </a:xfrm>
        <a:prstGeom prst="roundRect">
          <a:avLst/>
        </a:prstGeom>
        <a:ln w="28575">
          <a:solidFill>
            <a:schemeClr val="accent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638175</xdr:colOff>
      <xdr:row>16</xdr:row>
      <xdr:rowOff>142874</xdr:rowOff>
    </xdr:from>
    <xdr:to>
      <xdr:col>8</xdr:col>
      <xdr:colOff>714375</xdr:colOff>
      <xdr:row>18</xdr:row>
      <xdr:rowOff>57150</xdr:rowOff>
    </xdr:to>
    <xdr:sp macro="" textlink="">
      <xdr:nvSpPr>
        <xdr:cNvPr id="4" name="CuadroTexto 3"/>
        <xdr:cNvSpPr txBox="1"/>
      </xdr:nvSpPr>
      <xdr:spPr>
        <a:xfrm>
          <a:off x="5210175" y="3190874"/>
          <a:ext cx="1504950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400">
              <a:latin typeface="Segoe UI Semibold" panose="020B0702040204020203" pitchFamily="34" charset="0"/>
            </a:rPr>
            <a:t>Total</a:t>
          </a:r>
          <a:r>
            <a:rPr lang="es-GT" sz="1400" baseline="0">
              <a:latin typeface="Segoe UI Semibold" panose="020B0702040204020203" pitchFamily="34" charset="0"/>
            </a:rPr>
            <a:t> Ingresos</a:t>
          </a:r>
          <a:endParaRPr lang="es-GT" sz="1400">
            <a:latin typeface="Segoe UI Semibold" panose="020B0702040204020203" pitchFamily="34" charset="0"/>
          </a:endParaRPr>
        </a:p>
      </xdr:txBody>
    </xdr:sp>
    <xdr:clientData/>
  </xdr:twoCellAnchor>
  <xdr:twoCellAnchor>
    <xdr:from>
      <xdr:col>7</xdr:col>
      <xdr:colOff>342900</xdr:colOff>
      <xdr:row>18</xdr:row>
      <xdr:rowOff>161924</xdr:rowOff>
    </xdr:from>
    <xdr:to>
      <xdr:col>9</xdr:col>
      <xdr:colOff>114300</xdr:colOff>
      <xdr:row>20</xdr:row>
      <xdr:rowOff>133349</xdr:rowOff>
    </xdr:to>
    <xdr:sp macro="" textlink="Calculos!B4">
      <xdr:nvSpPr>
        <xdr:cNvPr id="5" name="CuadroTexto 4"/>
        <xdr:cNvSpPr txBox="1"/>
      </xdr:nvSpPr>
      <xdr:spPr>
        <a:xfrm>
          <a:off x="5676900" y="3590924"/>
          <a:ext cx="141922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79BFD29-8242-4B93-989B-399A27072942}" type="TxLink">
            <a:rPr lang="en-US" sz="16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Q1,556,682.14 </a:t>
          </a:fld>
          <a:endParaRPr lang="es-GT" sz="1600">
            <a:latin typeface="Segoe UI Light" panose="020B05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3</xdr:row>
      <xdr:rowOff>47625</xdr:rowOff>
    </xdr:from>
    <xdr:to>
      <xdr:col>6</xdr:col>
      <xdr:colOff>9525</xdr:colOff>
      <xdr:row>16</xdr:row>
      <xdr:rowOff>142875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142874</xdr:colOff>
      <xdr:row>16</xdr:row>
      <xdr:rowOff>142875</xdr:rowOff>
    </xdr:from>
    <xdr:to>
      <xdr:col>3</xdr:col>
      <xdr:colOff>114299</xdr:colOff>
      <xdr:row>21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Trimestr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imest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4" y="3190875"/>
              <a:ext cx="2257425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219075</xdr:colOff>
      <xdr:row>16</xdr:row>
      <xdr:rowOff>142876</xdr:rowOff>
    </xdr:from>
    <xdr:to>
      <xdr:col>5</xdr:col>
      <xdr:colOff>523875</xdr:colOff>
      <xdr:row>21</xdr:row>
      <xdr:rowOff>85726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Tiend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en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5075" y="3190876"/>
              <a:ext cx="1828800" cy="895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GT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</xdr:row>
      <xdr:rowOff>123825</xdr:rowOff>
    </xdr:from>
    <xdr:to>
      <xdr:col>7</xdr:col>
      <xdr:colOff>342900</xdr:colOff>
      <xdr:row>5</xdr:row>
      <xdr:rowOff>152400</xdr:rowOff>
    </xdr:to>
    <xdr:sp macro="" textlink="">
      <xdr:nvSpPr>
        <xdr:cNvPr id="2" name="CuadroTexto 1"/>
        <xdr:cNvSpPr txBox="1"/>
      </xdr:nvSpPr>
      <xdr:spPr>
        <a:xfrm>
          <a:off x="752475" y="314325"/>
          <a:ext cx="5829300" cy="790575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2800">
              <a:solidFill>
                <a:schemeClr val="bg1"/>
              </a:solidFill>
              <a:latin typeface="Franklin Gothic Demi Cond" panose="020B0706030402020204" pitchFamily="34" charset="0"/>
            </a:rPr>
            <a:t>Estado de resultados</a:t>
          </a:r>
        </a:p>
        <a:p>
          <a:r>
            <a:rPr lang="es-GT" sz="1400">
              <a:solidFill>
                <a:schemeClr val="bg1"/>
              </a:solidFill>
              <a:latin typeface="Segoe UI Light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(Del</a:t>
          </a:r>
          <a:r>
            <a:rPr lang="es-GT" sz="1400" baseline="0">
              <a:solidFill>
                <a:schemeClr val="bg1"/>
              </a:solidFill>
              <a:latin typeface="Segoe UI Light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 1 de enero al 31 de diciembre del 2020</a:t>
          </a:r>
          <a:r>
            <a:rPr lang="es-GT" sz="1400">
              <a:solidFill>
                <a:schemeClr val="bg1"/>
              </a:solidFill>
              <a:latin typeface="Segoe UI Light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4</xdr:col>
      <xdr:colOff>95250</xdr:colOff>
      <xdr:row>2</xdr:row>
      <xdr:rowOff>133350</xdr:rowOff>
    </xdr:to>
    <xdr:sp macro="" textlink="">
      <xdr:nvSpPr>
        <xdr:cNvPr id="2" name="CuadroTexto 1"/>
        <xdr:cNvSpPr txBox="1"/>
      </xdr:nvSpPr>
      <xdr:spPr>
        <a:xfrm>
          <a:off x="66675" y="0"/>
          <a:ext cx="3076575" cy="514350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2400">
              <a:solidFill>
                <a:schemeClr val="bg1"/>
              </a:solidFill>
              <a:latin typeface="Franklin Gothic Demi Cond" panose="020B0706030402020204" pitchFamily="34" charset="0"/>
            </a:rPr>
            <a:t>Recomendaciones</a:t>
          </a:r>
        </a:p>
      </xdr:txBody>
    </xdr:sp>
    <xdr:clientData/>
  </xdr:twoCellAnchor>
  <xdr:twoCellAnchor>
    <xdr:from>
      <xdr:col>0</xdr:col>
      <xdr:colOff>66675</xdr:colOff>
      <xdr:row>3</xdr:row>
      <xdr:rowOff>38098</xdr:rowOff>
    </xdr:from>
    <xdr:to>
      <xdr:col>5</xdr:col>
      <xdr:colOff>752475</xdr:colOff>
      <xdr:row>23</xdr:row>
      <xdr:rowOff>114299</xdr:rowOff>
    </xdr:to>
    <xdr:sp macro="" textlink="">
      <xdr:nvSpPr>
        <xdr:cNvPr id="3" name="CuadroTexto 2"/>
        <xdr:cNvSpPr txBox="1"/>
      </xdr:nvSpPr>
      <xdr:spPr>
        <a:xfrm>
          <a:off x="66675" y="609598"/>
          <a:ext cx="4495800" cy="3886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1.- Hacer uso de</a:t>
          </a:r>
          <a:r>
            <a:rPr lang="es-GT" sz="1100" baseline="0"/>
            <a:t>  las depreiciaciones como escudo fiscal para disminuir los impuestos a pagar y poder mejorar el flujo de efectivo.</a:t>
          </a:r>
        </a:p>
        <a:p>
          <a:endParaRPr lang="es-GT" sz="1100" baseline="0"/>
        </a:p>
        <a:p>
          <a:r>
            <a:rPr lang="es-GT" sz="1100" baseline="0"/>
            <a:t>2.-  Los gastos operativos estan demasiado elevados por lo que se recomienda  reducir los gastos de almacenamiento, en donde esta la opción de producir menos unidades o aumentar las ventas para darle mayor rotación al producto, se recomienda aumentar la participacion en el mercado para no tocar la produccion y asi mantener costos bajos.</a:t>
          </a:r>
        </a:p>
        <a:p>
          <a:endParaRPr lang="es-GT" sz="1100" baseline="0"/>
        </a:p>
        <a:p>
          <a:r>
            <a:rPr lang="es-GT" sz="1100" baseline="0"/>
            <a:t>3.- Restructurar campañas de marketing o cambiar de proveedor de servicio ya que las ventas tienen solo picos estacionales . Se recomienda redefinir estrategias de venta, prospeccion y recuperación de cartera.</a:t>
          </a:r>
        </a:p>
        <a:p>
          <a:endParaRPr lang="es-GT" sz="1100" baseline="0"/>
        </a:p>
        <a:p>
          <a:r>
            <a:rPr lang="es-GT" sz="1100" baseline="0"/>
            <a:t>4.- Ya que la utilidad neta representa el 19% de los ingresos totales se recomienda reducir todos los gastos de operación y redefinir aquellos con estan directamente relacionados con el incremento de las ventas.</a:t>
          </a:r>
        </a:p>
        <a:p>
          <a:endParaRPr lang="es-GT" sz="1100" baseline="0"/>
        </a:p>
        <a:p>
          <a:r>
            <a:rPr lang="es-GT" sz="1100" baseline="0"/>
            <a:t>5.- Reabastecer con producto la Tienda B ya que es la que tiene menos ventas en el año, ademas se recomienda capacitar a sus vendedores y rotar el producto que no tiene rotación entre tiendas para siempre tener novedad.  Dar seguimiento al registro de datos de la Tienda B que fue la que mayor genero errores a lahora de registrar las fechas.</a:t>
          </a:r>
        </a:p>
      </xdr:txBody>
    </xdr:sp>
    <xdr:clientData/>
  </xdr:twoCellAnchor>
  <xdr:twoCellAnchor>
    <xdr:from>
      <xdr:col>9</xdr:col>
      <xdr:colOff>504825</xdr:colOff>
      <xdr:row>1</xdr:row>
      <xdr:rowOff>57150</xdr:rowOff>
    </xdr:from>
    <xdr:to>
      <xdr:col>11</xdr:col>
      <xdr:colOff>371475</xdr:colOff>
      <xdr:row>3</xdr:row>
      <xdr:rowOff>28575</xdr:rowOff>
    </xdr:to>
    <xdr:sp macro="" textlink="">
      <xdr:nvSpPr>
        <xdr:cNvPr id="5" name="CuadroTexto 4"/>
        <xdr:cNvSpPr txBox="1"/>
      </xdr:nvSpPr>
      <xdr:spPr>
        <a:xfrm>
          <a:off x="7362825" y="247650"/>
          <a:ext cx="1390650" cy="352425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800">
              <a:solidFill>
                <a:schemeClr val="bg1"/>
              </a:solidFill>
              <a:latin typeface="Franklin Gothic Demi Cond" panose="020B0706030402020204" pitchFamily="34" charset="0"/>
            </a:rPr>
            <a:t>Nota</a:t>
          </a:r>
        </a:p>
      </xdr:txBody>
    </xdr:sp>
    <xdr:clientData/>
  </xdr:twoCellAnchor>
  <xdr:twoCellAnchor>
    <xdr:from>
      <xdr:col>9</xdr:col>
      <xdr:colOff>85725</xdr:colOff>
      <xdr:row>3</xdr:row>
      <xdr:rowOff>152400</xdr:rowOff>
    </xdr:from>
    <xdr:to>
      <xdr:col>12</xdr:col>
      <xdr:colOff>190500</xdr:colOff>
      <xdr:row>8</xdr:row>
      <xdr:rowOff>57151</xdr:rowOff>
    </xdr:to>
    <xdr:sp macro="" textlink="">
      <xdr:nvSpPr>
        <xdr:cNvPr id="7" name="CuadroTexto 6"/>
        <xdr:cNvSpPr txBox="1"/>
      </xdr:nvSpPr>
      <xdr:spPr>
        <a:xfrm>
          <a:off x="6943725" y="723900"/>
          <a:ext cx="2390775" cy="85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Se encontraron</a:t>
          </a:r>
          <a:r>
            <a:rPr lang="es-GT" sz="1100" baseline="0"/>
            <a:t> aproximadamente 6 fechas con valores anormales, se incluyeron como datos de tabla aproximando a su dato mas próximo</a:t>
          </a:r>
          <a:endParaRPr lang="es-GT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c" refreshedDate="45109.70854097222" createdVersion="6" refreshedVersion="6" minRefreshableVersion="3" recordCount="458">
  <cacheSource type="worksheet">
    <worksheetSource name="VENTAS_PJ"/>
  </cacheSource>
  <cacheFields count="7">
    <cacheField name="no_factura" numFmtId="0">
      <sharedItems/>
    </cacheField>
    <cacheField name="Nombre del cliente" numFmtId="0">
      <sharedItems/>
    </cacheField>
    <cacheField name="Dirección" numFmtId="0">
      <sharedItems/>
    </cacheField>
    <cacheField name="Total con iva" numFmtId="0">
      <sharedItems containsSemiMixedTypes="0" containsString="0" containsNumber="1" containsInteger="1" minValue="1" maxValue="17000"/>
    </cacheField>
    <cacheField name="Tienda" numFmtId="0">
      <sharedItems count="3">
        <s v="Tienda A"/>
        <s v="Tienda B"/>
        <s v="Tienda C"/>
      </sharedItems>
    </cacheField>
    <cacheField name="Fecha" numFmtId="0">
      <sharedItems count="212">
        <s v="12/1/2020"/>
        <s v="17/7/2020"/>
        <s v="8/3/2020"/>
        <s v="11/11/2020"/>
        <s v="31/5/2020"/>
        <s v="24/11/2020"/>
        <s v="14/11/2020"/>
        <s v="1/5/2020"/>
        <s v="24/4/2020"/>
        <s v="13/4/2020"/>
        <s v="23/5/2020"/>
        <s v="6/1/2020"/>
        <s v="29/9/2020"/>
        <s v="35/5/2020"/>
        <s v="37/3/2020"/>
        <s v="17/10/2020"/>
        <s v="15/3/2020"/>
        <s v="25/1/2020"/>
        <s v="28/9/2020"/>
        <s v="10/4/2020"/>
        <s v="6/5/2020"/>
        <s v="9/9/2020"/>
        <s v="4/7/2020"/>
        <s v="21/4/2020"/>
        <s v="23/4/2020"/>
        <s v="23/8/2020"/>
        <s v="23/11/2020"/>
        <s v="24/7/2020"/>
        <s v="9/8/2020"/>
        <s v="3/4/2020"/>
        <s v="9/4/2020"/>
        <s v="27/5/2020"/>
        <s v="21/6/2020"/>
        <s v="9/2/2020"/>
        <s v="25/7/2020"/>
        <s v="3/8/2020"/>
        <s v="19/7/2020"/>
        <s v="18/12/2020"/>
        <s v="12/2/2020"/>
        <s v="13/11/2020"/>
        <s v="9/6/2020"/>
        <s v="25/4/2020"/>
        <s v="20/7/2020"/>
        <s v="18/4/2020"/>
        <s v="29/11/2020"/>
        <s v="3/5/2020"/>
        <s v="20/4/2020"/>
        <s v="21/7/2020"/>
        <s v="15/5/2020"/>
        <s v="26/2/2020"/>
        <s v="3/11/2020"/>
        <s v="28/7/2020"/>
        <s v="21/10/2020"/>
        <s v="24/9/2020"/>
        <s v="21/2/2020"/>
        <s v="26/5/2020"/>
        <s v="1/10/2020"/>
        <s v="30/3/2020"/>
        <s v="30/6/2020"/>
        <s v="31/7/2020"/>
        <s v="19/3/2020"/>
        <s v="26/1/2020"/>
        <s v="30/10/2020"/>
        <s v="7/4/2020"/>
        <s v="30/2/2020"/>
        <s v="22/8/2020"/>
        <s v="8/1/2020"/>
        <s v="28/8/2020"/>
        <s v="24/8/2020"/>
        <s v="11/2/2020"/>
        <s v="16/5/2020"/>
        <s v="30/7/2020"/>
        <s v="5/1/2020"/>
        <s v="18/2/2020"/>
        <s v="29/1/2020"/>
        <s v="7/9/2020"/>
        <s v="8/5/2020"/>
        <s v="9/3/2020"/>
        <s v="16/8/2020"/>
        <s v="2/9/2020"/>
        <s v="20/11/2020"/>
        <s v="23/6/2020"/>
        <s v="13/10/2020"/>
        <s v="31/11/2020"/>
        <s v="28/2/2020"/>
        <s v="28/11/2020"/>
        <s v="3/9/2020"/>
        <s v="18/1/2020"/>
        <s v="26/8/2020"/>
        <s v="13/7/2020"/>
        <s v="8/9/2020"/>
        <s v="21/8/2020"/>
        <s v="15/1/2020"/>
        <s v="9/11/2020"/>
        <s v="22/10/2020"/>
        <s v="8/10/2020"/>
        <s v="28/10/2020"/>
        <s v="15/10/2020"/>
        <s v="22/7/2020"/>
        <s v="26/10/2020"/>
        <s v="6/6/2020"/>
        <s v="24/1/2020"/>
        <s v="4/6/2020"/>
        <s v="12/4/2020"/>
        <s v="5/11/2020"/>
        <s v="26/7/2020"/>
        <s v="29/4/2020"/>
        <s v="28/4/2020"/>
        <s v="20/9/2020"/>
        <s v="2/5/2020"/>
        <s v="22/4/2020"/>
        <s v="9/1/2020"/>
        <s v="15/4/2020"/>
        <s v="11/8/2020"/>
        <s v="28/3/2020"/>
        <s v="1/7/2020"/>
        <s v="19/2/2020"/>
        <s v="20/2/2020"/>
        <s v="21/9/2020"/>
        <s v="12/10/2020"/>
        <s v="5/3/2020"/>
        <s v="1/3/2020"/>
        <s v="3/3/2020"/>
        <s v="5/6/2020"/>
        <s v="11/6/2020"/>
        <s v="16/10/2020"/>
        <s v="11/1/2020"/>
        <s v="24/6/2020"/>
        <s v="7/7/2020"/>
        <s v="17/8/2020"/>
        <s v="13/6/2020"/>
        <s v="2/10/2020"/>
        <s v="8/7/2020"/>
        <s v="16/9/2020"/>
        <s v="8/11/2020"/>
        <s v="2/7/2020"/>
        <s v="27/10/2020"/>
        <s v="27/11/2020"/>
        <s v="2/11/2020"/>
        <s v="13/1/2020"/>
        <s v="25/10/2020"/>
        <s v="10/3/2020"/>
        <s v="14/5/2020"/>
        <s v="14/2/2020"/>
        <s v="14/3/2020"/>
        <s v="23/9/2020"/>
        <s v="30/1/2020"/>
        <s v="18/8/2020"/>
        <s v="13/5/2020"/>
        <s v="4/5/2020"/>
        <s v="29/2/2020"/>
        <s v="18/5/2020"/>
        <s v="6/11/2020"/>
        <s v="5/2/2020"/>
        <s v="4/8/2020"/>
        <s v="16/7/2020"/>
        <s v="27/4/2020"/>
        <s v="23/1/2020"/>
        <s v="9/7/2020"/>
        <s v="31/1/2020"/>
        <s v="10/6/2020"/>
        <s v="20/3/2020"/>
        <s v="24/3/2020"/>
        <s v="1/11/2020"/>
        <s v="14/7/2020"/>
        <s v="26/9/2020"/>
        <s v="27/1/2020"/>
        <s v="15/9/2020"/>
        <s v="17/1/2020"/>
        <s v="25/9/2020"/>
        <s v="2/3/2020"/>
        <s v="12/3/2020"/>
        <s v="31/4/2020"/>
        <s v="26/4/2020"/>
        <s v="26/6/2020"/>
        <s v="5/7/2020"/>
        <s v="27/9/2020"/>
        <s v="24/10/2020"/>
        <s v="27/3/2020"/>
        <s v="31/10/2020"/>
        <s v="1/6/2020"/>
        <s v="7/1/2020"/>
        <s v="14/10/2020"/>
        <s v="10/1/2020"/>
        <s v="8/6/2020"/>
        <s v="19/5/2020"/>
        <s v="18/6/2020"/>
        <s v="9/10/2020"/>
        <s v="18/3/2020"/>
        <s v="4/10/2020"/>
        <s v="10/2/2020"/>
        <s v="19/11/2020"/>
        <s v="25/2/2020"/>
        <s v="11/4/2020"/>
        <s v="14/8/2020"/>
        <s v="6/8/2020"/>
        <s v="11/10/2020"/>
        <s v="30/5/2020"/>
        <s v="16/3/2020"/>
        <s v="18/9/2020"/>
        <s v="7/8/2020"/>
        <s v="2/1/2020"/>
        <s v="23/3/2020"/>
        <s v="3/1/2020"/>
        <s v="3/2/2020"/>
        <s v="14/1/2020"/>
        <s v="29/7/2020"/>
        <s v="10/9/2020"/>
        <s v="3/6/2020"/>
        <s v="4/3/2020"/>
        <s v="20/8/2020"/>
        <s v="18/10/2020"/>
      </sharedItems>
      <fieldGroup par="6"/>
    </cacheField>
    <cacheField name="Fecha2" numFmtId="0" databaseField="0">
      <fieldGroup base="5">
        <discretePr count="212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upo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c" refreshedDate="45109.726649074073" createdVersion="6" refreshedVersion="6" minRefreshableVersion="3" recordCount="16">
  <cacheSource type="worksheet">
    <worksheetSource name="CostosOperativos"/>
  </cacheSource>
  <cacheFields count="3">
    <cacheField name="ID_COSTO" numFmtId="0">
      <sharedItems containsSemiMixedTypes="0" containsString="0" containsNumber="1" containsInteger="1" minValue="1" maxValue="18"/>
    </cacheField>
    <cacheField name="DESCRIPCION" numFmtId="0">
      <sharedItems count="16">
        <s v="Salarios y beneficios de los empleados"/>
        <s v="Alquiler o arrendamiento de espacio comercial u oficinas"/>
        <s v="Servicios públicos como electricidad agua y gas"/>
        <s v="Gastos de mantenimiento y reparaciones de instalaciones"/>
        <s v="Suministros de oficina y consumibles"/>
        <s v="Gastos de tecnología y comunicación incluyendo servicios de Internet telefonía y software"/>
        <s v="Honorarios profesionales como asesores legales y contables"/>
        <s v="Costos de seguros como seguros generales o de responsabilidad civil"/>
        <s v="Gastos de servicios financieros como comisiones bancarias o tarifas de procesamiento de pagos"/>
        <s v="Gastos de almacenamiento y logística"/>
        <s v="Costos de transporte y envío"/>
        <s v="Gastos de mantenimiento y reparación de equipos"/>
        <s v="Depreciación de activos fijos"/>
        <s v="Gastos de investigación y desarrollo"/>
        <s v="Costos de licencias y permisos"/>
        <s v="Gastos de capacitación y desarrollo de empleados"/>
      </sharedItems>
    </cacheField>
    <cacheField name="MONTO" numFmtId="8">
      <sharedItems containsSemiMixedTypes="0" containsString="0" containsNumber="1" containsInteger="1" minValue="5000" maxValue="1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oc" refreshedDate="45109.800912500003" createdVersion="6" refreshedVersion="6" minRefreshableVersion="3" recordCount="84">
  <cacheSource type="worksheet">
    <worksheetSource name="Costos_de_venta"/>
  </cacheSource>
  <cacheFields count="4">
    <cacheField name="No." numFmtId="0">
      <sharedItems containsSemiMixedTypes="0" containsString="0" containsNumber="1" containsInteger="1" minValue="1" maxValue="84"/>
    </cacheField>
    <cacheField name="Gasto" numFmtId="0">
      <sharedItems count="7">
        <s v="Comisiones de venta"/>
        <s v="Bonificaciones de ventas"/>
        <s v="Gastos de viaje y viáticos de los vendedores"/>
        <s v="Costos de publicidad y marketing"/>
        <s v="Gastos de promoción de ventas"/>
        <s v="Honorarios de agencias de publicidad o marketing"/>
        <s v="Costos de producción de material publicitario"/>
      </sharedItems>
    </cacheField>
    <cacheField name="Monto" numFmtId="8">
      <sharedItems containsSemiMixedTypes="0" containsString="0" containsNumber="1" containsInteger="1" minValue="1250" maxValue="2083"/>
    </cacheField>
    <cacheField name="Fech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Joc" refreshedDate="45109.884329513887" backgroundQuery="1" createdVersion="6" refreshedVersion="6" minRefreshableVersion="3" recordCount="0" supportSubquery="1" supportAdvancedDrill="1">
  <cacheSource type="external" connectionId="4"/>
  <cacheFields count="3">
    <cacheField name="[Measures].[Suma de Ventas sin iva]" caption="Suma de Ventas sin iva" numFmtId="0" hierarchy="11" level="32767"/>
    <cacheField name="[VENTAS_PJ].[Mes].[Mes]" caption="Mes" numFmtId="0" hierarchy="7" level="1">
      <sharedItems count="12">
        <s v="abril"/>
        <s v="agosto"/>
        <s v="diciembre"/>
        <s v="enero"/>
        <s v="febrero"/>
        <s v="julio"/>
        <s v="junio"/>
        <s v="marzo"/>
        <s v="mayo"/>
        <s v="noviembre"/>
        <s v="octubre"/>
        <s v="septiembre"/>
      </sharedItems>
    </cacheField>
    <cacheField name="[VENTAS_PJ].[Trimestre].[Trimestre]" caption="Trimestre" numFmtId="0" hierarchy="6" level="1">
      <sharedItems containsSemiMixedTypes="0" containsNonDate="0" containsString="0"/>
    </cacheField>
  </cacheFields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2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2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2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2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2" memberValueDatatype="130" unbalanced="0"/>
    <cacheHierarchy uniqueName="[VENTAS_PJ].[Fecha]" caption="Fecha" attribute="1" defaultMemberUniqueName="[VENTAS_PJ].[Fecha].[All]" allUniqueName="[VENTAS_PJ].[Fecha].[All]" dimensionUniqueName="[VENTAS_PJ]" displayFolder="" count="2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2" memberValueDatatype="130" unbalanced="0">
      <fieldsUsage count="2">
        <fieldUsage x="-1"/>
        <fieldUsage x="2"/>
      </fieldsUsage>
    </cacheHierarchy>
    <cacheHierarchy uniqueName="[VENTAS_PJ].[Mes]" caption="Mes" attribute="1" defaultMemberUniqueName="[VENTAS_PJ].[Mes].[All]" allUniqueName="[VENTAS_PJ].[Mes].[All]" dimensionUniqueName="[VENTAS_PJ]" displayFolder="" count="2" memberValueDatatype="130" unbalanced="0">
      <fieldsUsage count="2">
        <fieldUsage x="-1"/>
        <fieldUsage x="1"/>
      </fieldsUsage>
    </cacheHierarchy>
    <cacheHierarchy uniqueName="[VENTAS_PJ].[Ventas sin iva]" caption="Ventas sin iva" attribute="1" defaultMemberUniqueName="[VENTAS_PJ].[Ventas sin iva].[All]" allUniqueName="[VENTAS_PJ].[Ventas sin iva].[All]" dimensionUniqueName="[VENTAS_PJ]" displayFolder="" count="2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VENTAS_PJ" uniqueName="[VENTAS_PJ]" caption="VENTAS_PJ"/>
  </dimensions>
  <measureGroups count="1">
    <measureGroup name="VENTAS_PJ" caption="VENTAS_PJ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Joc" refreshedDate="45109.884331018518" backgroundQuery="1" createdVersion="6" refreshedVersion="6" minRefreshableVersion="3" recordCount="0" supportSubquery="1" supportAdvancedDrill="1">
  <cacheSource type="external" connectionId="4"/>
  <cacheFields count="3">
    <cacheField name="[Measures].[Suma de Ventas sin iva]" caption="Suma de Ventas sin iva" numFmtId="0" hierarchy="11" level="32767"/>
    <cacheField name="[VENTAS_PJ].[Mes].[Mes]" caption="Mes" numFmtId="0" hierarchy="7" level="1">
      <sharedItems count="5">
        <s v="abril"/>
        <s v="enero"/>
        <s v="julio"/>
        <s v="marzo"/>
        <s v="septiembre"/>
      </sharedItems>
    </cacheField>
    <cacheField name="[VENTAS_PJ].[Trimestre].[Trimestre]" caption="Trimestre" numFmtId="0" hierarchy="6" level="1">
      <sharedItems containsSemiMixedTypes="0" containsNonDate="0" containsString="0"/>
    </cacheField>
  </cacheFields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0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0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0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0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0" memberValueDatatype="130" unbalanced="0"/>
    <cacheHierarchy uniqueName="[VENTAS_PJ].[Fecha]" caption="Fecha" attribute="1" defaultMemberUniqueName="[VENTAS_PJ].[Fecha].[All]" allUniqueName="[VENTAS_PJ].[Fecha].[All]" dimensionUniqueName="[VENTAS_PJ]" displayFolder="" count="0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2" memberValueDatatype="130" unbalanced="0">
      <fieldsUsage count="2">
        <fieldUsage x="-1"/>
        <fieldUsage x="2"/>
      </fieldsUsage>
    </cacheHierarchy>
    <cacheHierarchy uniqueName="[VENTAS_PJ].[Mes]" caption="Mes" attribute="1" defaultMemberUniqueName="[VENTAS_PJ].[Mes].[All]" allUniqueName="[VENTAS_PJ].[Mes].[All]" dimensionUniqueName="[VENTAS_PJ]" displayFolder="" count="2" memberValueDatatype="130" unbalanced="0">
      <fieldsUsage count="2">
        <fieldUsage x="-1"/>
        <fieldUsage x="1"/>
      </fieldsUsage>
    </cacheHierarchy>
    <cacheHierarchy uniqueName="[VENTAS_PJ].[Ventas sin iva]" caption="Ventas sin iva" attribute="1" defaultMemberUniqueName="[VENTAS_PJ].[Ventas sin iva].[All]" allUniqueName="[VENTAS_PJ].[Ventas sin iva].[All]" dimensionUniqueName="[VENTAS_PJ]" displayFolder="" count="0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VENTAS_PJ" uniqueName="[VENTAS_PJ]" caption="VENTAS_PJ"/>
  </dimensions>
  <measureGroups count="1">
    <measureGroup name="VENTAS_PJ" caption="VENTAS_PJ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saveData="0" refreshedBy="Joc" refreshedDate="45109.884331597219" backgroundQuery="1" createdVersion="6" refreshedVersion="6" minRefreshableVersion="3" recordCount="0" supportSubquery="1" supportAdvancedDrill="1">
  <cacheSource type="external" connectionId="4"/>
  <cacheFields count="3">
    <cacheField name="[Measures].[Suma de Ventas sin iva]" caption="Suma de Ventas sin iva" numFmtId="0" hierarchy="11" level="32767"/>
    <cacheField name="[VENTAS_PJ].[Mes].[Mes]" caption="Mes" numFmtId="0" hierarchy="7" level="1">
      <sharedItems count="2">
        <s v="diciembre"/>
        <s v="mayo"/>
      </sharedItems>
    </cacheField>
    <cacheField name="[VENTAS_PJ].[Trimestre].[Trimestre]" caption="Trimestre" numFmtId="0" hierarchy="6" level="1">
      <sharedItems containsSemiMixedTypes="0" containsNonDate="0" containsString="0"/>
    </cacheField>
  </cacheFields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0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0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0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0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0" memberValueDatatype="130" unbalanced="0"/>
    <cacheHierarchy uniqueName="[VENTAS_PJ].[Fecha]" caption="Fecha" attribute="1" defaultMemberUniqueName="[VENTAS_PJ].[Fecha].[All]" allUniqueName="[VENTAS_PJ].[Fecha].[All]" dimensionUniqueName="[VENTAS_PJ]" displayFolder="" count="0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2" memberValueDatatype="130" unbalanced="0">
      <fieldsUsage count="2">
        <fieldUsage x="-1"/>
        <fieldUsage x="2"/>
      </fieldsUsage>
    </cacheHierarchy>
    <cacheHierarchy uniqueName="[VENTAS_PJ].[Mes]" caption="Mes" attribute="1" defaultMemberUniqueName="[VENTAS_PJ].[Mes].[All]" allUniqueName="[VENTAS_PJ].[Mes].[All]" dimensionUniqueName="[VENTAS_PJ]" displayFolder="" count="2" memberValueDatatype="130" unbalanced="0">
      <fieldsUsage count="2">
        <fieldUsage x="-1"/>
        <fieldUsage x="1"/>
      </fieldsUsage>
    </cacheHierarchy>
    <cacheHierarchy uniqueName="[VENTAS_PJ].[Ventas sin iva]" caption="Ventas sin iva" attribute="1" defaultMemberUniqueName="[VENTAS_PJ].[Ventas sin iva].[All]" allUniqueName="[VENTAS_PJ].[Ventas sin iva].[All]" dimensionUniqueName="[VENTAS_PJ]" displayFolder="" count="0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VENTAS_PJ" uniqueName="[VENTAS_PJ]" caption="VENTAS_PJ"/>
  </dimensions>
  <measureGroups count="1">
    <measureGroup name="VENTAS_PJ" caption="VENTAS_PJ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saveData="0" refreshedBy="Joc" refreshedDate="45109.884332407404" backgroundQuery="1" createdVersion="6" refreshedVersion="6" minRefreshableVersion="3" recordCount="0" supportSubquery="1" supportAdvancedDrill="1">
  <cacheSource type="external" connectionId="4"/>
  <cacheFields count="2">
    <cacheField name="[Measures].[Suma de Ventas sin iva]" caption="Suma de Ventas sin iva" numFmtId="0" hierarchy="11" level="32767"/>
    <cacheField name="[VENTAS_PJ].[Trimestre].[Trimestre]" caption="Trimestre" numFmtId="0" hierarchy="6" level="1">
      <sharedItems containsSemiMixedTypes="0" containsNonDate="0" containsString="0"/>
    </cacheField>
  </cacheFields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0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0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0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0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2" memberValueDatatype="130" unbalanced="0"/>
    <cacheHierarchy uniqueName="[VENTAS_PJ].[Fecha]" caption="Fecha" attribute="1" defaultMemberUniqueName="[VENTAS_PJ].[Fecha].[All]" allUniqueName="[VENTAS_PJ].[Fecha].[All]" dimensionUniqueName="[VENTAS_PJ]" displayFolder="" count="0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2" memberValueDatatype="130" unbalanced="0">
      <fieldsUsage count="2">
        <fieldUsage x="-1"/>
        <fieldUsage x="1"/>
      </fieldsUsage>
    </cacheHierarchy>
    <cacheHierarchy uniqueName="[VENTAS_PJ].[Mes]" caption="Mes" attribute="1" defaultMemberUniqueName="[VENTAS_PJ].[Mes].[All]" allUniqueName="[VENTAS_PJ].[Mes].[All]" dimensionUniqueName="[VENTAS_PJ]" displayFolder="" count="0" memberValueDatatype="130" unbalanced="0"/>
    <cacheHierarchy uniqueName="[VENTAS_PJ].[Ventas sin iva]" caption="Ventas sin iva" attribute="1" defaultMemberUniqueName="[VENTAS_PJ].[Ventas sin iva].[All]" allUniqueName="[VENTAS_PJ].[Ventas sin iva].[All]" dimensionUniqueName="[VENTAS_PJ]" displayFolder="" count="0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VENTAS_PJ" uniqueName="[VENTAS_PJ]" caption="VENTAS_PJ"/>
  </dimensions>
  <measureGroups count="1">
    <measureGroup name="VENTAS_PJ" caption="VENTAS_PJ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saveData="0" refreshedBy="Joc" refreshedDate="45109.884333564813" backgroundQuery="1" createdVersion="6" refreshedVersion="6" minRefreshableVersion="3" recordCount="0" supportSubquery="1" supportAdvancedDrill="1">
  <cacheSource type="external" connectionId="4"/>
  <cacheFields count="2">
    <cacheField name="[VENTAS_PJ].[Trimestre].[Trimestre]" caption="Trimestre" numFmtId="0" hierarchy="6" level="1">
      <sharedItems count="4">
        <s v="Trimestre 1"/>
        <s v="Trimestre 2"/>
        <s v="Trimestre 3"/>
        <s v="Trimestre 4"/>
      </sharedItems>
    </cacheField>
    <cacheField name="[Measures].[Suma de Ventas sin iva]" caption="Suma de Ventas sin iva" numFmtId="0" hierarchy="11" level="32767"/>
  </cacheFields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0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0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0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0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0" memberValueDatatype="130" unbalanced="0"/>
    <cacheHierarchy uniqueName="[VENTAS_PJ].[Fecha]" caption="Fecha" attribute="1" defaultMemberUniqueName="[VENTAS_PJ].[Fecha].[All]" allUniqueName="[VENTAS_PJ].[Fecha].[All]" dimensionUniqueName="[VENTAS_PJ]" displayFolder="" count="0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2" memberValueDatatype="130" unbalanced="0">
      <fieldsUsage count="2">
        <fieldUsage x="-1"/>
        <fieldUsage x="0"/>
      </fieldsUsage>
    </cacheHierarchy>
    <cacheHierarchy uniqueName="[VENTAS_PJ].[Mes]" caption="Mes" attribute="1" defaultMemberUniqueName="[VENTAS_PJ].[Mes].[All]" allUniqueName="[VENTAS_PJ].[Mes].[All]" dimensionUniqueName="[VENTAS_PJ]" displayFolder="" count="0" memberValueDatatype="130" unbalanced="0"/>
    <cacheHierarchy uniqueName="[VENTAS_PJ].[Ventas sin iva]" caption="Ventas sin iva" attribute="1" defaultMemberUniqueName="[VENTAS_PJ].[Ventas sin iva].[All]" allUniqueName="[VENTAS_PJ].[Ventas sin iva].[All]" dimensionUniqueName="[VENTAS_PJ]" displayFolder="" count="0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VENTAS_PJ" uniqueName="[VENTAS_PJ]" caption="VENTAS_PJ"/>
  </dimensions>
  <measureGroups count="1">
    <measureGroup name="VENTAS_PJ" caption="VENTAS_PJ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saveData="0" refreshedBy="Joc" refreshedDate="45109.884334027774" backgroundQuery="1" createdVersion="6" refreshedVersion="6" minRefreshableVersion="3" recordCount="0" supportSubquery="1" supportAdvancedDrill="1">
  <cacheSource type="external" connectionId="4"/>
  <cacheFields count="3">
    <cacheField name="[Measures].[Suma de Ventas sin iva]" caption="Suma de Ventas sin iva" numFmtId="0" hierarchy="11" level="32767"/>
    <cacheField name="[VENTAS_PJ].[Mes].[Mes]" caption="Mes" numFmtId="0" hierarchy="7" level="1">
      <sharedItems count="5">
        <s v="abril"/>
        <s v="enero"/>
        <s v="julio"/>
        <s v="marzo"/>
        <s v="septiembre"/>
      </sharedItems>
    </cacheField>
    <cacheField name="[VENTAS_PJ].[Trimestre].[Trimestre]" caption="Trimestre" numFmtId="0" hierarchy="6" level="1">
      <sharedItems containsSemiMixedTypes="0" containsNonDate="0" containsString="0"/>
    </cacheField>
  </cacheFields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0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0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0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0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2" memberValueDatatype="130" unbalanced="0"/>
    <cacheHierarchy uniqueName="[VENTAS_PJ].[Fecha]" caption="Fecha" attribute="1" defaultMemberUniqueName="[VENTAS_PJ].[Fecha].[All]" allUniqueName="[VENTAS_PJ].[Fecha].[All]" dimensionUniqueName="[VENTAS_PJ]" displayFolder="" count="0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2" memberValueDatatype="130" unbalanced="0">
      <fieldsUsage count="2">
        <fieldUsage x="-1"/>
        <fieldUsage x="2"/>
      </fieldsUsage>
    </cacheHierarchy>
    <cacheHierarchy uniqueName="[VENTAS_PJ].[Mes]" caption="Mes" attribute="1" defaultMemberUniqueName="[VENTAS_PJ].[Mes].[All]" allUniqueName="[VENTAS_PJ].[Mes].[All]" dimensionUniqueName="[VENTAS_PJ]" displayFolder="" count="2" memberValueDatatype="130" unbalanced="0">
      <fieldsUsage count="2">
        <fieldUsage x="-1"/>
        <fieldUsage x="1"/>
      </fieldsUsage>
    </cacheHierarchy>
    <cacheHierarchy uniqueName="[VENTAS_PJ].[Ventas sin iva]" caption="Ventas sin iva" attribute="1" defaultMemberUniqueName="[VENTAS_PJ].[Ventas sin iva].[All]" allUniqueName="[VENTAS_PJ].[Ventas sin iva].[All]" dimensionUniqueName="[VENTAS_PJ]" displayFolder="" count="0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VENTAS_PJ" uniqueName="[VENTAS_PJ]" caption="VENTAS_PJ"/>
  </dimensions>
  <measureGroups count="1">
    <measureGroup name="VENTAS_PJ" caption="VENTAS_PJ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saveData="0" refreshedBy="Joc" refreshedDate="45109.884334953706" backgroundQuery="1" createdVersion="6" refreshedVersion="6" minRefreshableVersion="3" recordCount="0" supportSubquery="1" supportAdvancedDrill="1">
  <cacheSource type="external" connectionId="4"/>
  <cacheFields count="3">
    <cacheField name="[Measures].[Suma de Ventas sin iva]" caption="Suma de Ventas sin iva" numFmtId="0" hierarchy="11" level="32767"/>
    <cacheField name="[VENTAS_PJ].[Mes].[Mes]" caption="Mes" numFmtId="0" hierarchy="7" level="1">
      <sharedItems count="2">
        <s v="diciembre"/>
        <s v="mayo"/>
      </sharedItems>
    </cacheField>
    <cacheField name="[VENTAS_PJ].[Trimestre].[Trimestre]" caption="Trimestre" numFmtId="0" hierarchy="6" level="1">
      <sharedItems containsSemiMixedTypes="0" containsNonDate="0" containsString="0"/>
    </cacheField>
  </cacheFields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0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0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0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0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2" memberValueDatatype="130" unbalanced="0"/>
    <cacheHierarchy uniqueName="[VENTAS_PJ].[Fecha]" caption="Fecha" attribute="1" defaultMemberUniqueName="[VENTAS_PJ].[Fecha].[All]" allUniqueName="[VENTAS_PJ].[Fecha].[All]" dimensionUniqueName="[VENTAS_PJ]" displayFolder="" count="0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2" memberValueDatatype="130" unbalanced="0">
      <fieldsUsage count="2">
        <fieldUsage x="-1"/>
        <fieldUsage x="2"/>
      </fieldsUsage>
    </cacheHierarchy>
    <cacheHierarchy uniqueName="[VENTAS_PJ].[Mes]" caption="Mes" attribute="1" defaultMemberUniqueName="[VENTAS_PJ].[Mes].[All]" allUniqueName="[VENTAS_PJ].[Mes].[All]" dimensionUniqueName="[VENTAS_PJ]" displayFolder="" count="2" memberValueDatatype="130" unbalanced="0">
      <fieldsUsage count="2">
        <fieldUsage x="-1"/>
        <fieldUsage x="1"/>
      </fieldsUsage>
    </cacheHierarchy>
    <cacheHierarchy uniqueName="[VENTAS_PJ].[Ventas sin iva]" caption="Ventas sin iva" attribute="1" defaultMemberUniqueName="[VENTAS_PJ].[Ventas sin iva].[All]" allUniqueName="[VENTAS_PJ].[Ventas sin iva].[All]" dimensionUniqueName="[VENTAS_PJ]" displayFolder="" count="0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VENTAS_PJ" uniqueName="[VENTAS_PJ]" caption="VENTAS_PJ"/>
  </dimensions>
  <measureGroups count="1">
    <measureGroup name="VENTAS_PJ" caption="VENTAS_PJ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saveData="0" refreshedBy="Joc" refreshedDate="45109.884335879629" backgroundQuery="1" createdVersion="6" refreshedVersion="6" minRefreshableVersion="3" recordCount="0" supportSubquery="1" supportAdvancedDrill="1">
  <cacheSource type="external" connectionId="4"/>
  <cacheFields count="4">
    <cacheField name="[VENTAS_PJ].[Mes].[Mes]" caption="Mes" numFmtId="0" hierarchy="7" level="1">
      <sharedItems count="2">
        <s v="diciembre"/>
        <s v="mayo"/>
      </sharedItems>
    </cacheField>
    <cacheField name="[VENTAS_PJ].[Tienda].[Tienda]" caption="Tienda" numFmtId="0" hierarchy="4" level="1">
      <sharedItems count="3">
        <s v="Tienda A"/>
        <s v="Tienda B"/>
        <s v="Tienda C"/>
      </sharedItems>
    </cacheField>
    <cacheField name="[Measures].[Suma de Ventas sin iva]" caption="Suma de Ventas sin iva" numFmtId="0" hierarchy="11" level="32767"/>
    <cacheField name="[VENTAS_PJ].[Trimestre].[Trimestre]" caption="Trimestre" numFmtId="0" hierarchy="6" level="1">
      <sharedItems containsSemiMixedTypes="0" containsNonDate="0" containsString="0"/>
    </cacheField>
  </cacheFields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2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2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2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2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2" memberValueDatatype="130" unbalanced="0">
      <fieldsUsage count="2">
        <fieldUsage x="-1"/>
        <fieldUsage x="1"/>
      </fieldsUsage>
    </cacheHierarchy>
    <cacheHierarchy uniqueName="[VENTAS_PJ].[Fecha]" caption="Fecha" attribute="1" defaultMemberUniqueName="[VENTAS_PJ].[Fecha].[All]" allUniqueName="[VENTAS_PJ].[Fecha].[All]" dimensionUniqueName="[VENTAS_PJ]" displayFolder="" count="2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2" memberValueDatatype="130" unbalanced="0">
      <fieldsUsage count="2">
        <fieldUsage x="-1"/>
        <fieldUsage x="3"/>
      </fieldsUsage>
    </cacheHierarchy>
    <cacheHierarchy uniqueName="[VENTAS_PJ].[Mes]" caption="Mes" attribute="1" defaultMemberUniqueName="[VENTAS_PJ].[Mes].[All]" allUniqueName="[VENTAS_PJ].[Mes].[All]" dimensionUniqueName="[VENTAS_PJ]" displayFolder="" count="2" memberValueDatatype="130" unbalanced="0">
      <fieldsUsage count="2">
        <fieldUsage x="-1"/>
        <fieldUsage x="0"/>
      </fieldsUsage>
    </cacheHierarchy>
    <cacheHierarchy uniqueName="[VENTAS_PJ].[Ventas sin iva]" caption="Ventas sin iva" attribute="1" defaultMemberUniqueName="[VENTAS_PJ].[Ventas sin iva].[All]" allUniqueName="[VENTAS_PJ].[Ventas sin iva].[All]" dimensionUniqueName="[VENTAS_PJ]" displayFolder="" count="2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VENTAS_PJ" uniqueName="[VENTAS_PJ]" caption="VENTAS_PJ"/>
  </dimensions>
  <measureGroups count="1">
    <measureGroup name="VENTAS_PJ" caption="VENTAS_PJ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saveData="0" refreshedBy="Joc" refreshedDate="45109.801560069442" backgroundQuery="1" createdVersion="3" refreshedVersion="6" minRefreshableVersion="3" recordCount="0" supportSubquery="1" supportAdvancedDrill="1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0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0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0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0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0" memberValueDatatype="130" unbalanced="0"/>
    <cacheHierarchy uniqueName="[VENTAS_PJ].[Fecha]" caption="Fecha" attribute="1" defaultMemberUniqueName="[VENTAS_PJ].[Fecha].[All]" allUniqueName="[VENTAS_PJ].[Fecha].[All]" dimensionUniqueName="[VENTAS_PJ]" displayFolder="" count="0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2" memberValueDatatype="130" unbalanced="0"/>
    <cacheHierarchy uniqueName="[VENTAS_PJ].[Mes]" caption="Mes" attribute="1" defaultMemberUniqueName="[VENTAS_PJ].[Mes].[All]" allUniqueName="[VENTAS_PJ].[Mes].[All]" dimensionUniqueName="[VENTAS_PJ]" displayFolder="" count="0" memberValueDatatype="130" unbalanced="0"/>
    <cacheHierarchy uniqueName="[VENTAS_PJ].[Ventas sin iva]" caption="Ventas sin iva" attribute="1" defaultMemberUniqueName="[VENTAS_PJ].[Ventas sin iva].[All]" allUniqueName="[VENTAS_PJ].[Ventas sin iva].[All]" dimensionUniqueName="[VENTAS_PJ]" displayFolder="" count="0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3"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saveData="0" refreshedBy="Joc" refreshedDate="45109.879306481482" backgroundQuery="1" createdVersion="3" refreshedVersion="6" minRefreshableVersion="3" recordCount="0" supportSubquery="1" supportAdvancedDrill="1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2">
    <cacheHierarchy uniqueName="[VENTAS_PJ].[no_factura]" caption="no_factura" attribute="1" defaultMemberUniqueName="[VENTAS_PJ].[no_factura].[All]" allUniqueName="[VENTAS_PJ].[no_factura].[All]" dimensionUniqueName="[VENTAS_PJ]" displayFolder="" count="0" memberValueDatatype="130" unbalanced="0"/>
    <cacheHierarchy uniqueName="[VENTAS_PJ].[Nombre del cliente]" caption="Nombre del cliente" attribute="1" defaultMemberUniqueName="[VENTAS_PJ].[Nombre del cliente].[All]" allUniqueName="[VENTAS_PJ].[Nombre del cliente].[All]" dimensionUniqueName="[VENTAS_PJ]" displayFolder="" count="0" memberValueDatatype="130" unbalanced="0"/>
    <cacheHierarchy uniqueName="[VENTAS_PJ].[Dirección]" caption="Dirección" attribute="1" defaultMemberUniqueName="[VENTAS_PJ].[Dirección].[All]" allUniqueName="[VENTAS_PJ].[Dirección].[All]" dimensionUniqueName="[VENTAS_PJ]" displayFolder="" count="0" memberValueDatatype="130" unbalanced="0"/>
    <cacheHierarchy uniqueName="[VENTAS_PJ].[Total con iva]" caption="Total con iva" attribute="1" defaultMemberUniqueName="[VENTAS_PJ].[Total con iva].[All]" allUniqueName="[VENTAS_PJ].[Total con iva].[All]" dimensionUniqueName="[VENTAS_PJ]" displayFolder="" count="0" memberValueDatatype="20" unbalanced="0"/>
    <cacheHierarchy uniqueName="[VENTAS_PJ].[Tienda]" caption="Tienda" attribute="1" defaultMemberUniqueName="[VENTAS_PJ].[Tienda].[All]" allUniqueName="[VENTAS_PJ].[Tienda].[All]" dimensionUniqueName="[VENTAS_PJ]" displayFolder="" count="2" memberValueDatatype="130" unbalanced="0"/>
    <cacheHierarchy uniqueName="[VENTAS_PJ].[Fecha]" caption="Fecha" attribute="1" defaultMemberUniqueName="[VENTAS_PJ].[Fecha].[All]" allUniqueName="[VENTAS_PJ].[Fecha].[All]" dimensionUniqueName="[VENTAS_PJ]" displayFolder="" count="0" memberValueDatatype="130" unbalanced="0"/>
    <cacheHierarchy uniqueName="[VENTAS_PJ].[Trimestre]" caption="Trimestre" attribute="1" defaultMemberUniqueName="[VENTAS_PJ].[Trimestre].[All]" allUniqueName="[VENTAS_PJ].[Trimestre].[All]" dimensionUniqueName="[VENTAS_PJ]" displayFolder="" count="0" memberValueDatatype="130" unbalanced="0"/>
    <cacheHierarchy uniqueName="[VENTAS_PJ].[Mes]" caption="Mes" attribute="1" defaultMemberUniqueName="[VENTAS_PJ].[Mes].[All]" allUniqueName="[VENTAS_PJ].[Mes].[All]" dimensionUniqueName="[VENTAS_PJ]" displayFolder="" count="0" memberValueDatatype="130" unbalanced="0"/>
    <cacheHierarchy uniqueName="[VENTAS_PJ].[Ventas sin iva]" caption="Ventas sin iva" attribute="1" defaultMemberUniqueName="[VENTAS_PJ].[Ventas sin iva].[All]" allUniqueName="[VENTAS_PJ].[Ventas sin iva].[All]" dimensionUniqueName="[VENTAS_PJ]" displayFolder="" count="0" memberValueDatatype="5" unbalanced="0"/>
    <cacheHierarchy uniqueName="[Measures].[__XL_Count VENTAS_PJ]" caption="__XL_Count VENTAS_PJ" measure="1" displayFolder="" measureGroup="VENTAS_PJ" count="0" hidden="1"/>
    <cacheHierarchy uniqueName="[Measures].[__No measures defined]" caption="__No measures defined" measure="1" displayFolder="" count="0" hidden="1"/>
    <cacheHierarchy uniqueName="[Measures].[Suma de Ventas sin iva]" caption="Suma de Ventas sin iva" measure="1" displayFolder="" measureGroup="VENTAS_PJ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4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8">
  <r>
    <s v="A17854"/>
    <s v="John Doe"/>
    <s v="123 Main Street"/>
    <n v="1500"/>
    <x v="0"/>
    <x v="0"/>
  </r>
  <r>
    <s v="A17855"/>
    <s v="Jane Smith"/>
    <s v="456 Elm Avenue"/>
    <n v="2580"/>
    <x v="1"/>
    <x v="1"/>
  </r>
  <r>
    <s v="A17856"/>
    <s v="David Johnson"/>
    <s v="789 Oak Lane"/>
    <n v="9504"/>
    <x v="0"/>
    <x v="2"/>
  </r>
  <r>
    <s v="A17857"/>
    <s v="Sarah Brown"/>
    <s v="321 Pine Road"/>
    <n v="3872"/>
    <x v="2"/>
    <x v="3"/>
  </r>
  <r>
    <s v="A17858"/>
    <s v="Michael Wilson"/>
    <s v="555 Maple Drive"/>
    <n v="2541"/>
    <x v="1"/>
    <x v="4"/>
  </r>
  <r>
    <s v="A17859"/>
    <s v="Emily Davis"/>
    <s v="987 Cedar Court"/>
    <n v="985"/>
    <x v="2"/>
    <x v="5"/>
  </r>
  <r>
    <s v="A17860"/>
    <s v="Mark Thompson"/>
    <s v="246 Walnut Street"/>
    <n v="1257"/>
    <x v="0"/>
    <x v="6"/>
  </r>
  <r>
    <s v="A17861"/>
    <s v="Michelle Anderson"/>
    <s v="654 Birch Lane"/>
    <n v="5205"/>
    <x v="1"/>
    <x v="7"/>
  </r>
  <r>
    <s v="A17862"/>
    <s v="Andrew Davis"/>
    <s v="321 Pine Road"/>
    <n v="10002"/>
    <x v="2"/>
    <x v="8"/>
  </r>
  <r>
    <s v="A17863"/>
    <s v="Jennifer Lee"/>
    <s v="789 Oak Lane"/>
    <n v="7510"/>
    <x v="0"/>
    <x v="9"/>
  </r>
  <r>
    <s v="A17864"/>
    <s v="Brian Wilson"/>
    <s v="555 Maple Drive"/>
    <n v="3145"/>
    <x v="1"/>
    <x v="10"/>
  </r>
  <r>
    <s v="A17865"/>
    <s v="Laura Miller"/>
    <s v="987 Cedar Court"/>
    <n v="5478"/>
    <x v="2"/>
    <x v="11"/>
  </r>
  <r>
    <s v="A17866"/>
    <s v="Robert Johnson"/>
    <s v="123 Main Street"/>
    <n v="3587"/>
    <x v="0"/>
    <x v="12"/>
  </r>
  <r>
    <s v="A17867"/>
    <s v="Mary Davis"/>
    <s v="456 Elm Avenue"/>
    <n v="50"/>
    <x v="1"/>
    <x v="13"/>
  </r>
  <r>
    <s v="A17868"/>
    <s v="Christopher Brown"/>
    <s v="789 Oak Lane"/>
    <n v="75"/>
    <x v="0"/>
    <x v="14"/>
  </r>
  <r>
    <s v="A17869"/>
    <s v="Elizabeth Smith"/>
    <s v="321 Pine Road"/>
    <n v="200"/>
    <x v="2"/>
    <x v="15"/>
  </r>
  <r>
    <s v="A17870"/>
    <s v="Daniel Wilson"/>
    <s v="555 Maple Drive"/>
    <n v="150"/>
    <x v="1"/>
    <x v="16"/>
  </r>
  <r>
    <s v="A17871"/>
    <s v="Jessica Davis"/>
    <s v="987 Cedar Court"/>
    <n v="800"/>
    <x v="2"/>
    <x v="17"/>
  </r>
  <r>
    <s v="A17872"/>
    <s v="Matthew Thompson"/>
    <s v="246 Walnut Street"/>
    <n v="985"/>
    <x v="0"/>
    <x v="18"/>
  </r>
  <r>
    <s v="A17873"/>
    <s v="Amanda Anderson"/>
    <s v="654 Birch Lane"/>
    <n v="1368"/>
    <x v="1"/>
    <x v="19"/>
  </r>
  <r>
    <s v="A17874"/>
    <s v="Steven Davis"/>
    <s v="321 Pine Road"/>
    <n v="1980"/>
    <x v="2"/>
    <x v="20"/>
  </r>
  <r>
    <s v="A17875"/>
    <s v="Liam Johnson"/>
    <s v="247 Walnut Street"/>
    <n v="17000"/>
    <x v="1"/>
    <x v="21"/>
  </r>
  <r>
    <s v="A17876"/>
    <s v="Olivia Smith"/>
    <s v="655 Birch Lane"/>
    <n v="1358"/>
    <x v="2"/>
    <x v="22"/>
  </r>
  <r>
    <s v="A17877"/>
    <s v="Noah Davis"/>
    <s v="322 Pine Road"/>
    <n v="1836"/>
    <x v="0"/>
    <x v="23"/>
  </r>
  <r>
    <s v="A17878"/>
    <s v="Emma Wilson"/>
    <s v="248 Walnut Street"/>
    <n v="846"/>
    <x v="1"/>
    <x v="24"/>
  </r>
  <r>
    <s v="A17879"/>
    <s v="Ava Thompson"/>
    <s v="656 Birch Lane"/>
    <n v="7892"/>
    <x v="2"/>
    <x v="25"/>
  </r>
  <r>
    <s v="A17880"/>
    <s v="William Anderson"/>
    <s v="323 Pine Road"/>
    <n v="784"/>
    <x v="1"/>
    <x v="26"/>
  </r>
  <r>
    <s v="A17881"/>
    <s v="Sophia Brown"/>
    <s v="249 Walnut Street"/>
    <n v="1382"/>
    <x v="2"/>
    <x v="27"/>
  </r>
  <r>
    <s v="A17882"/>
    <s v="James Miller"/>
    <s v="657 Birch Lane"/>
    <n v="901"/>
    <x v="0"/>
    <x v="28"/>
  </r>
  <r>
    <s v="A17883"/>
    <s v="Isabella Taylor"/>
    <s v="324 Pine Road"/>
    <n v="1541"/>
    <x v="1"/>
    <x v="29"/>
  </r>
  <r>
    <s v="A17884"/>
    <s v="Benjamin Lee"/>
    <s v="250 Walnut Street"/>
    <n v="1286"/>
    <x v="2"/>
    <x v="30"/>
  </r>
  <r>
    <s v="A17885"/>
    <s v="Sofia Johnson"/>
    <s v="658 Birch Lane"/>
    <n v="384"/>
    <x v="1"/>
    <x v="31"/>
  </r>
  <r>
    <s v="A17886"/>
    <s v="Ethan Davis"/>
    <s v="325 Pine Road"/>
    <n v="722"/>
    <x v="2"/>
    <x v="32"/>
  </r>
  <r>
    <s v="A17887"/>
    <s v="Olivia Thompson"/>
    <s v="251 Walnut Street"/>
    <n v="1742"/>
    <x v="0"/>
    <x v="33"/>
  </r>
  <r>
    <s v="A17888"/>
    <s v="Liam Anderson"/>
    <s v="659 Birch Lane"/>
    <n v="1580"/>
    <x v="1"/>
    <x v="34"/>
  </r>
  <r>
    <s v="A17889"/>
    <s v="Ava Wilson"/>
    <s v="326 Pine Road"/>
    <n v="1670"/>
    <x v="2"/>
    <x v="35"/>
  </r>
  <r>
    <s v="A17890"/>
    <s v="Noah Smith"/>
    <s v="252 Walnut Street"/>
    <n v="1194"/>
    <x v="1"/>
    <x v="36"/>
  </r>
  <r>
    <s v="A17891"/>
    <s v="Isabella Brown"/>
    <s v="660 Birch Lane"/>
    <n v="672"/>
    <x v="2"/>
    <x v="23"/>
  </r>
  <r>
    <s v="A17892"/>
    <s v="Jackson Miller"/>
    <s v="327 Pine Road"/>
    <n v="1972"/>
    <x v="0"/>
    <x v="37"/>
  </r>
  <r>
    <s v="A17893"/>
    <s v="Mia Davis"/>
    <s v="253 Walnut Street"/>
    <n v="1659"/>
    <x v="1"/>
    <x v="38"/>
  </r>
  <r>
    <s v="A17894"/>
    <s v="Aiden Johnson"/>
    <s v="661 Birch Lane"/>
    <n v="1920"/>
    <x v="2"/>
    <x v="39"/>
  </r>
  <r>
    <s v="A17895"/>
    <s v="Jane Doe"/>
    <s v="124 Main Street"/>
    <n v="1411"/>
    <x v="0"/>
    <x v="40"/>
  </r>
  <r>
    <s v="A17896"/>
    <s v="David Smith"/>
    <s v="457 Elm Avenue"/>
    <n v="215"/>
    <x v="1"/>
    <x v="41"/>
  </r>
  <r>
    <s v="A17897"/>
    <s v="Sarah Johnson"/>
    <s v="790 Oak Lane"/>
    <n v="1817"/>
    <x v="0"/>
    <x v="42"/>
  </r>
  <r>
    <s v="A17898"/>
    <s v="Michael Brown"/>
    <s v="322 Pine Road"/>
    <n v="1639"/>
    <x v="2"/>
    <x v="43"/>
  </r>
  <r>
    <s v="A17899"/>
    <s v="Emily Wilson"/>
    <s v="556 Maple Drive"/>
    <n v="1534"/>
    <x v="1"/>
    <x v="44"/>
  </r>
  <r>
    <s v="A17900"/>
    <s v="Mark Davis"/>
    <s v="988 Cedar Court"/>
    <n v="882"/>
    <x v="2"/>
    <x v="45"/>
  </r>
  <r>
    <s v="A17901"/>
    <s v="Michelle Thompson"/>
    <s v="247 Walnut Street"/>
    <n v="732"/>
    <x v="0"/>
    <x v="46"/>
  </r>
  <r>
    <s v="A17902"/>
    <s v="Andrew Anderson"/>
    <s v="655 Birch Lane"/>
    <n v="1137"/>
    <x v="1"/>
    <x v="47"/>
  </r>
  <r>
    <s v="A17903"/>
    <s v="Jennifer Davis"/>
    <s v="322 Pine Road"/>
    <n v="131"/>
    <x v="2"/>
    <x v="48"/>
  </r>
  <r>
    <s v="A17904"/>
    <s v="Brian Lee"/>
    <s v="790 Oak Lane"/>
    <n v="1785"/>
    <x v="0"/>
    <x v="49"/>
  </r>
  <r>
    <s v="A17905"/>
    <s v="Laura Wilson"/>
    <s v="556 Maple Drive"/>
    <n v="1609"/>
    <x v="1"/>
    <x v="50"/>
  </r>
  <r>
    <s v="A17906"/>
    <s v="Robert Miller"/>
    <s v="988 Cedar Court"/>
    <n v="5"/>
    <x v="2"/>
    <x v="51"/>
  </r>
  <r>
    <s v="A17907"/>
    <s v="Mary Johnson"/>
    <s v="124 Main Street"/>
    <n v="1456"/>
    <x v="0"/>
    <x v="52"/>
  </r>
  <r>
    <s v="A17908"/>
    <s v="Christopher Davis"/>
    <s v="457 Elm Avenue"/>
    <n v="739"/>
    <x v="1"/>
    <x v="53"/>
  </r>
  <r>
    <s v="A17909"/>
    <s v="Elizabeth Brown"/>
    <s v="790 Oak Lane"/>
    <n v="1566"/>
    <x v="0"/>
    <x v="54"/>
  </r>
  <r>
    <s v="A17910"/>
    <s v="Daniel Smith"/>
    <s v="322 Pine Road"/>
    <n v="1972"/>
    <x v="2"/>
    <x v="55"/>
  </r>
  <r>
    <s v="A17911"/>
    <s v="Jessica Wilson"/>
    <s v="556 Maple Drive"/>
    <n v="1731"/>
    <x v="1"/>
    <x v="56"/>
  </r>
  <r>
    <s v="A17912"/>
    <s v="Matthew Davis"/>
    <s v="988 Cedar Court"/>
    <n v="1125"/>
    <x v="2"/>
    <x v="57"/>
  </r>
  <r>
    <s v="A17913"/>
    <s v="Amanda Thompson"/>
    <s v="247 Walnut Street"/>
    <n v="1408"/>
    <x v="0"/>
    <x v="58"/>
  </r>
  <r>
    <s v="A17914"/>
    <s v="Steven Anderson"/>
    <s v="655 Birch Lane"/>
    <n v="975"/>
    <x v="1"/>
    <x v="59"/>
  </r>
  <r>
    <s v="A17915"/>
    <s v="Liam Davis"/>
    <s v="322 Pine Road"/>
    <n v="1143"/>
    <x v="2"/>
    <x v="60"/>
  </r>
  <r>
    <s v="A17916"/>
    <s v="Olivia Johnson"/>
    <s v="248 Walnut Street"/>
    <n v="425"/>
    <x v="1"/>
    <x v="61"/>
  </r>
  <r>
    <s v="A17917"/>
    <s v="Noah Smith"/>
    <s v="656 Birch Lane"/>
    <n v="509"/>
    <x v="2"/>
    <x v="62"/>
  </r>
  <r>
    <s v="A17918"/>
    <s v="Emma Davis"/>
    <s v="323 Pine Road"/>
    <n v="591"/>
    <x v="0"/>
    <x v="63"/>
  </r>
  <r>
    <s v="A17919"/>
    <s v="Ava Wilson"/>
    <s v="249 Walnut Street"/>
    <n v="146"/>
    <x v="1"/>
    <x v="64"/>
  </r>
  <r>
    <s v="A17920"/>
    <s v="William Thompson"/>
    <s v="657 Birch Lane"/>
    <n v="570"/>
    <x v="2"/>
    <x v="65"/>
  </r>
  <r>
    <s v="A17921"/>
    <s v="Sophia Anderson"/>
    <s v="324 Pine Road"/>
    <n v="521"/>
    <x v="1"/>
    <x v="66"/>
  </r>
  <r>
    <s v="A17922"/>
    <s v="James Brown"/>
    <s v="250 Walnut Street"/>
    <n v="1221"/>
    <x v="2"/>
    <x v="56"/>
  </r>
  <r>
    <s v="A17923"/>
    <s v="Isabella Miller"/>
    <s v="658 Birch Lane"/>
    <n v="755"/>
    <x v="0"/>
    <x v="0"/>
  </r>
  <r>
    <s v="A17924"/>
    <s v="Benjamin Taylor"/>
    <s v="325 Pine Road"/>
    <n v="1303"/>
    <x v="1"/>
    <x v="67"/>
  </r>
  <r>
    <s v="A17925"/>
    <s v="Sofia Lee"/>
    <s v="251 Walnut Street"/>
    <n v="1987"/>
    <x v="2"/>
    <x v="68"/>
  </r>
  <r>
    <s v="A17926"/>
    <s v="Ethan Johnson"/>
    <s v="659 Birch Lane"/>
    <n v="1986"/>
    <x v="1"/>
    <x v="69"/>
  </r>
  <r>
    <s v="A17927"/>
    <s v="Olivia Davis"/>
    <s v="326 Pine Road"/>
    <n v="1926"/>
    <x v="2"/>
    <x v="58"/>
  </r>
  <r>
    <s v="A17928"/>
    <s v="Liam Thompson"/>
    <s v="252 Walnut Street"/>
    <n v="625"/>
    <x v="0"/>
    <x v="70"/>
  </r>
  <r>
    <s v="A17929"/>
    <s v="Ava Anderson"/>
    <s v="660 Birch Lane"/>
    <n v="1659"/>
    <x v="1"/>
    <x v="69"/>
  </r>
  <r>
    <s v="A17930"/>
    <s v="Noah Wilson"/>
    <s v="327 Pine Road"/>
    <n v="851"/>
    <x v="2"/>
    <x v="71"/>
  </r>
  <r>
    <s v="A17931"/>
    <s v="Isabella Smith"/>
    <s v="253 Walnut Street"/>
    <n v="1220"/>
    <x v="1"/>
    <x v="72"/>
  </r>
  <r>
    <s v="A17932"/>
    <s v="Jackson Brown"/>
    <s v="661 Birch Lane"/>
    <n v="222"/>
    <x v="2"/>
    <x v="73"/>
  </r>
  <r>
    <s v="A17933"/>
    <s v="Mia Miller"/>
    <s v="328 Pine Road"/>
    <n v="686"/>
    <x v="0"/>
    <x v="74"/>
  </r>
  <r>
    <s v="A17934"/>
    <s v="Aiden Davis"/>
    <s v="254 Walnut Street"/>
    <n v="1918"/>
    <x v="1"/>
    <x v="75"/>
  </r>
  <r>
    <s v="A17935"/>
    <s v="John Johnson"/>
    <s v="662 Birch Lane"/>
    <n v="6"/>
    <x v="2"/>
    <x v="76"/>
  </r>
  <r>
    <s v="A17936"/>
    <s v="John Doe"/>
    <s v="123 Main Street"/>
    <n v="1800"/>
    <x v="0"/>
    <x v="70"/>
  </r>
  <r>
    <s v="A17937"/>
    <s v="Jane Smith"/>
    <s v="456 Elm Avenue"/>
    <n v="1383"/>
    <x v="1"/>
    <x v="77"/>
  </r>
  <r>
    <s v="A17938"/>
    <s v="David Johnson"/>
    <s v="789 Oak Lane"/>
    <n v="129"/>
    <x v="2"/>
    <x v="78"/>
  </r>
  <r>
    <s v="A17939"/>
    <s v="Sarah Brown"/>
    <s v="321 Pine Road"/>
    <n v="42"/>
    <x v="1"/>
    <x v="36"/>
  </r>
  <r>
    <s v="A17940"/>
    <s v="Michael Wilson"/>
    <s v="555 Maple Drive"/>
    <n v="1249"/>
    <x v="2"/>
    <x v="79"/>
  </r>
  <r>
    <s v="A17941"/>
    <s v="Emily Davis"/>
    <s v="987 Cedar Court"/>
    <n v="516"/>
    <x v="0"/>
    <x v="80"/>
  </r>
  <r>
    <s v="A17942"/>
    <s v="Mark Thompson"/>
    <s v="246 Walnut Street"/>
    <n v="1503"/>
    <x v="1"/>
    <x v="81"/>
  </r>
  <r>
    <s v="A17943"/>
    <s v="Michelle Anderson"/>
    <s v="654 Birch Lane"/>
    <n v="172"/>
    <x v="2"/>
    <x v="82"/>
  </r>
  <r>
    <s v="A17944"/>
    <s v="Andrew Davis"/>
    <s v="321 Pine Road"/>
    <n v="1442"/>
    <x v="0"/>
    <x v="52"/>
  </r>
  <r>
    <s v="A17945"/>
    <s v="Jennifer Lee"/>
    <s v="789 Oak Lane"/>
    <n v="34"/>
    <x v="1"/>
    <x v="83"/>
  </r>
  <r>
    <s v="A17946"/>
    <s v="Brian Wilson"/>
    <s v="555 Maple Drive"/>
    <n v="1815"/>
    <x v="2"/>
    <x v="84"/>
  </r>
  <r>
    <s v="A17947"/>
    <s v="Laura Miller"/>
    <s v="987 Cedar Court"/>
    <n v="1221"/>
    <x v="1"/>
    <x v="85"/>
  </r>
  <r>
    <s v="A17948"/>
    <s v="Robert Johnson"/>
    <s v="123 Main Street"/>
    <n v="209"/>
    <x v="2"/>
    <x v="86"/>
  </r>
  <r>
    <s v="A17949"/>
    <s v="Mary Davis"/>
    <s v="456 Elm Avenue"/>
    <n v="923"/>
    <x v="0"/>
    <x v="87"/>
  </r>
  <r>
    <s v="A17950"/>
    <s v="Christopher Brown"/>
    <s v="789 Oak Lane"/>
    <n v="1672"/>
    <x v="1"/>
    <x v="88"/>
  </r>
  <r>
    <s v="A17951"/>
    <s v="Elizabeth Smith"/>
    <s v="321 Pine Road"/>
    <n v="693"/>
    <x v="2"/>
    <x v="89"/>
  </r>
  <r>
    <s v="A17952"/>
    <s v="Daniel Wilson"/>
    <s v="555 Maple Drive"/>
    <n v="1152"/>
    <x v="0"/>
    <x v="90"/>
  </r>
  <r>
    <s v="A17953"/>
    <s v="Jessica Davis"/>
    <s v="987 Cedar Court"/>
    <n v="1680"/>
    <x v="1"/>
    <x v="91"/>
  </r>
  <r>
    <s v="A17954"/>
    <s v="Matthew Thompson"/>
    <s v="246 Walnut Street"/>
    <n v="359"/>
    <x v="2"/>
    <x v="92"/>
  </r>
  <r>
    <s v="A17955"/>
    <s v="Amanda Anderson"/>
    <s v="654 Birch Lane"/>
    <n v="57"/>
    <x v="1"/>
    <x v="93"/>
  </r>
  <r>
    <s v="A17956"/>
    <s v="Steven Davis"/>
    <s v="321 Pine Road"/>
    <n v="54"/>
    <x v="2"/>
    <x v="94"/>
  </r>
  <r>
    <s v="A17957"/>
    <s v="Liam Johnson"/>
    <s v="247 Walnut Street"/>
    <n v="1125"/>
    <x v="0"/>
    <x v="79"/>
  </r>
  <r>
    <s v="A17958"/>
    <s v="Olivia Smith"/>
    <s v="655 Birch Lane"/>
    <n v="1728"/>
    <x v="1"/>
    <x v="95"/>
  </r>
  <r>
    <s v="A17959"/>
    <s v="Noah Davis"/>
    <s v="322 Pine Road"/>
    <n v="709"/>
    <x v="2"/>
    <x v="96"/>
  </r>
  <r>
    <s v="A17960"/>
    <s v="Emma Wilson"/>
    <s v="248 Walnut Street"/>
    <n v="1092"/>
    <x v="0"/>
    <x v="97"/>
  </r>
  <r>
    <s v="A17961"/>
    <s v="Ava Thompson"/>
    <s v="656 Birch Lane"/>
    <n v="907"/>
    <x v="1"/>
    <x v="98"/>
  </r>
  <r>
    <s v="A17962"/>
    <s v="William Anderson"/>
    <s v="323 Pine Road"/>
    <n v="903"/>
    <x v="2"/>
    <x v="99"/>
  </r>
  <r>
    <s v="A17963"/>
    <s v="Sophia Brown"/>
    <s v="249 Walnut Street"/>
    <n v="1381"/>
    <x v="1"/>
    <x v="100"/>
  </r>
  <r>
    <s v="A17964"/>
    <s v="James Miller"/>
    <s v="657 Birch Lane"/>
    <n v="979"/>
    <x v="2"/>
    <x v="44"/>
  </r>
  <r>
    <s v="A17965"/>
    <s v="Isabella Taylor"/>
    <s v="324 Pine Road"/>
    <n v="1957"/>
    <x v="0"/>
    <x v="101"/>
  </r>
  <r>
    <s v="A17966"/>
    <s v="Benjamin Lee"/>
    <s v="250 Walnut Street"/>
    <n v="1596"/>
    <x v="1"/>
    <x v="102"/>
  </r>
  <r>
    <s v="A17967"/>
    <s v="Sofia Johnson"/>
    <s v="658 Birch Lane"/>
    <n v="1103"/>
    <x v="2"/>
    <x v="103"/>
  </r>
  <r>
    <s v="A17968"/>
    <s v="Ethan Davis"/>
    <s v="325 Pine Road"/>
    <n v="1809"/>
    <x v="0"/>
    <x v="104"/>
  </r>
  <r>
    <s v="A17969"/>
    <s v="Olivia Thompson"/>
    <s v="251 Walnut Street"/>
    <n v="1280"/>
    <x v="1"/>
    <x v="105"/>
  </r>
  <r>
    <s v="A17970"/>
    <s v="Liam Anderson"/>
    <s v="659 Birch Lane"/>
    <n v="10000"/>
    <x v="2"/>
    <x v="106"/>
  </r>
  <r>
    <s v="A17971"/>
    <s v="Ava Wilson"/>
    <s v="326 Pine Road"/>
    <n v="529"/>
    <x v="1"/>
    <x v="107"/>
  </r>
  <r>
    <s v="A17972"/>
    <s v="Noah Smith"/>
    <s v="252 Walnut Street"/>
    <n v="1961"/>
    <x v="2"/>
    <x v="108"/>
  </r>
  <r>
    <s v="A17973"/>
    <s v="Isabella Brown"/>
    <s v="660 Birch Lane"/>
    <n v="1751"/>
    <x v="0"/>
    <x v="38"/>
  </r>
  <r>
    <s v="A17974"/>
    <s v="Jackson Miller"/>
    <s v="327 Pine Road"/>
    <n v="524"/>
    <x v="1"/>
    <x v="9"/>
  </r>
  <r>
    <s v="A17975"/>
    <s v="Mia Davis"/>
    <s v="253 Walnut Street"/>
    <n v="1629"/>
    <x v="2"/>
    <x v="109"/>
  </r>
  <r>
    <s v="A17976"/>
    <s v="Aiden Johnson"/>
    <s v="661 Birch Lane"/>
    <n v="1058"/>
    <x v="0"/>
    <x v="43"/>
  </r>
  <r>
    <s v="A17977"/>
    <s v="Jane Doe"/>
    <s v="124 Main Street"/>
    <n v="343"/>
    <x v="1"/>
    <x v="110"/>
  </r>
  <r>
    <s v="A17978"/>
    <s v="David Smith"/>
    <s v="457 Elm Avenue"/>
    <n v="8000"/>
    <x v="2"/>
    <x v="99"/>
  </r>
  <r>
    <s v="A17979"/>
    <s v="Sarah Johnson"/>
    <s v="790 Oak Lane"/>
    <n v="584"/>
    <x v="1"/>
    <x v="111"/>
  </r>
  <r>
    <s v="A17980"/>
    <s v="Michael Brown"/>
    <s v="322 Pine Road"/>
    <n v="1399"/>
    <x v="2"/>
    <x v="36"/>
  </r>
  <r>
    <s v="A17981"/>
    <s v="Emily Wilson"/>
    <s v="556 Maple Drive"/>
    <n v="1221"/>
    <x v="0"/>
    <x v="71"/>
  </r>
  <r>
    <s v="A17982"/>
    <s v="Mark Davis"/>
    <s v="988 Cedar Court"/>
    <n v="474"/>
    <x v="1"/>
    <x v="112"/>
  </r>
  <r>
    <s v="A17983"/>
    <s v="Michelle Thompson"/>
    <s v="247 Walnut Street"/>
    <n v="957"/>
    <x v="2"/>
    <x v="45"/>
  </r>
  <r>
    <s v="A17984"/>
    <s v="Andrew Anderson"/>
    <s v="655 Birch Lane"/>
    <n v="1841"/>
    <x v="0"/>
    <x v="100"/>
  </r>
  <r>
    <s v="A17985"/>
    <s v="Jennifer Davis"/>
    <s v="322 Pine Road"/>
    <n v="200"/>
    <x v="1"/>
    <x v="113"/>
  </r>
  <r>
    <s v="A17986"/>
    <s v="Brian Lee"/>
    <s v="790 Oak Lane"/>
    <n v="1949"/>
    <x v="2"/>
    <x v="114"/>
  </r>
  <r>
    <s v="A17987"/>
    <s v="Laura Wilson"/>
    <s v="556 Maple Drive"/>
    <n v="201"/>
    <x v="1"/>
    <x v="115"/>
  </r>
  <r>
    <s v="A17988"/>
    <s v="Robert Miller"/>
    <s v="988 Cedar Court"/>
    <n v="524"/>
    <x v="2"/>
    <x v="116"/>
  </r>
  <r>
    <s v="A17989"/>
    <s v="Mary Johnson"/>
    <s v="124 Main Street"/>
    <n v="591"/>
    <x v="0"/>
    <x v="117"/>
  </r>
  <r>
    <s v="A17990"/>
    <s v="Christopher Davis"/>
    <s v="457 Elm Avenue"/>
    <n v="876"/>
    <x v="1"/>
    <x v="3"/>
  </r>
  <r>
    <s v="A17991"/>
    <s v="Elizabeth Brown"/>
    <s v="790 Oak Lane"/>
    <n v="1844"/>
    <x v="2"/>
    <x v="49"/>
  </r>
  <r>
    <s v="A17992"/>
    <s v="Daniel Smith"/>
    <s v="322 Pine Road"/>
    <n v="290"/>
    <x v="0"/>
    <x v="118"/>
  </r>
  <r>
    <s v="A17993"/>
    <s v="Jessica Wilson"/>
    <s v="556 Maple Drive"/>
    <n v="1622"/>
    <x v="1"/>
    <x v="119"/>
  </r>
  <r>
    <s v="A17994"/>
    <s v="Matthew Davis"/>
    <s v="988 Cedar Court"/>
    <n v="1896"/>
    <x v="2"/>
    <x v="120"/>
  </r>
  <r>
    <s v="A17995"/>
    <s v="Amanda Thompson"/>
    <s v="247 Walnut Street"/>
    <n v="261"/>
    <x v="1"/>
    <x v="121"/>
  </r>
  <r>
    <s v="A17996"/>
    <s v="Steven Anderson"/>
    <s v="655 Birch Lane"/>
    <n v="936"/>
    <x v="2"/>
    <x v="99"/>
  </r>
  <r>
    <s v="A17997"/>
    <s v="Liam Davis"/>
    <s v="322 Pine Road"/>
    <n v="247"/>
    <x v="0"/>
    <x v="122"/>
  </r>
  <r>
    <s v="A17998"/>
    <s v="Olivia Johnson"/>
    <s v="248 Walnut Street"/>
    <n v="627"/>
    <x v="1"/>
    <x v="123"/>
  </r>
  <r>
    <s v="A17999"/>
    <s v="Noah Smith"/>
    <s v="656 Birch Lane"/>
    <n v="1029"/>
    <x v="2"/>
    <x v="102"/>
  </r>
  <r>
    <s v="A18000"/>
    <s v="Emma Davis"/>
    <s v="323 Pine Road"/>
    <n v="552"/>
    <x v="0"/>
    <x v="0"/>
  </r>
  <r>
    <s v="A18001"/>
    <s v="Ava Wilson"/>
    <s v="249 Walnut Street"/>
    <n v="767"/>
    <x v="1"/>
    <x v="75"/>
  </r>
  <r>
    <s v="A18002"/>
    <s v="William Thompson"/>
    <s v="657 Birch Lane"/>
    <n v="496"/>
    <x v="2"/>
    <x v="124"/>
  </r>
  <r>
    <s v="A18003"/>
    <s v="Sophia Anderson"/>
    <s v="324 Pine Road"/>
    <n v="228"/>
    <x v="1"/>
    <x v="125"/>
  </r>
  <r>
    <s v="A18004"/>
    <s v="James Brown"/>
    <s v="250 Walnut Street"/>
    <n v="1089"/>
    <x v="2"/>
    <x v="79"/>
  </r>
  <r>
    <s v="A18005"/>
    <s v="Isabella Miller"/>
    <s v="658 Birch Lane"/>
    <n v="1258"/>
    <x v="0"/>
    <x v="8"/>
  </r>
  <r>
    <s v="A18006"/>
    <s v="Benjamin Taylor"/>
    <s v="325 Pine Road"/>
    <n v="1768"/>
    <x v="1"/>
    <x v="126"/>
  </r>
  <r>
    <s v="A18007"/>
    <s v="Sofia Lee"/>
    <s v="251 Walnut Street"/>
    <n v="1334"/>
    <x v="2"/>
    <x v="127"/>
  </r>
  <r>
    <s v="A18008"/>
    <s v="Ethan Johnson"/>
    <s v="659 Birch Lane"/>
    <n v="869"/>
    <x v="0"/>
    <x v="128"/>
  </r>
  <r>
    <s v="A18009"/>
    <s v="Olivia Davis"/>
    <s v="326 Pine Road"/>
    <n v="44"/>
    <x v="1"/>
    <x v="49"/>
  </r>
  <r>
    <s v="A18010"/>
    <s v="Liam Thompson"/>
    <s v="252 Walnut Street"/>
    <n v="1813"/>
    <x v="2"/>
    <x v="129"/>
  </r>
  <r>
    <s v="A18011"/>
    <s v="Ava Anderson"/>
    <s v="660 Birch Lane"/>
    <n v="1053"/>
    <x v="1"/>
    <x v="116"/>
  </r>
  <r>
    <s v="A18012"/>
    <s v="Noah Wilson"/>
    <s v="327 Pine Road"/>
    <n v="500"/>
    <x v="2"/>
    <x v="130"/>
  </r>
  <r>
    <s v="A18013"/>
    <s v="Isabella Smith"/>
    <s v="253 Walnut Street"/>
    <n v="1282"/>
    <x v="0"/>
    <x v="131"/>
  </r>
  <r>
    <s v="A18014"/>
    <s v="Jackson Brown"/>
    <s v="661 Birch Lane"/>
    <n v="438"/>
    <x v="1"/>
    <x v="132"/>
  </r>
  <r>
    <s v="A18015"/>
    <s v="Mia Miller"/>
    <s v="328 Pine Road"/>
    <n v="1051"/>
    <x v="2"/>
    <x v="133"/>
  </r>
  <r>
    <s v="A18016"/>
    <s v="Aiden Davis"/>
    <s v="254 Walnut Street"/>
    <n v="1791"/>
    <x v="0"/>
    <x v="134"/>
  </r>
  <r>
    <s v="A18017"/>
    <s v="John Johnson"/>
    <s v="662 Birch Lane"/>
    <n v="1209"/>
    <x v="1"/>
    <x v="135"/>
  </r>
  <r>
    <s v="A18018"/>
    <s v="John Doe"/>
    <s v="123 Main Street"/>
    <n v="1576"/>
    <x v="2"/>
    <x v="86"/>
  </r>
  <r>
    <s v="A18019"/>
    <s v="Jane Smith"/>
    <s v="456 Elm Avenue"/>
    <n v="428"/>
    <x v="0"/>
    <x v="136"/>
  </r>
  <r>
    <s v="A18020"/>
    <s v="David Johnson"/>
    <s v="789 Oak Lane"/>
    <n v="1506"/>
    <x v="1"/>
    <x v="137"/>
  </r>
  <r>
    <s v="A18021"/>
    <s v="Sarah Brown"/>
    <s v="321 Pine Road"/>
    <n v="1470"/>
    <x v="2"/>
    <x v="15"/>
  </r>
  <r>
    <s v="A18022"/>
    <s v="Michael Wilson"/>
    <s v="555 Maple Drive"/>
    <n v="582"/>
    <x v="0"/>
    <x v="138"/>
  </r>
  <r>
    <s v="A18023"/>
    <s v="Emily Davis"/>
    <s v="987 Cedar Court"/>
    <n v="1889"/>
    <x v="1"/>
    <x v="48"/>
  </r>
  <r>
    <s v="A18024"/>
    <s v="Mark Thompson"/>
    <s v="246 Walnut Street"/>
    <n v="824"/>
    <x v="2"/>
    <x v="139"/>
  </r>
  <r>
    <s v="A18025"/>
    <s v="Michelle Anderson"/>
    <s v="654 Birch Lane"/>
    <n v="1922"/>
    <x v="0"/>
    <x v="140"/>
  </r>
  <r>
    <s v="A18026"/>
    <s v="Andrew Davis"/>
    <s v="321 Pine Road"/>
    <n v="1617"/>
    <x v="1"/>
    <x v="141"/>
  </r>
  <r>
    <s v="A18027"/>
    <s v="Jennifer Lee"/>
    <s v="789 Oak Lane"/>
    <n v="1434"/>
    <x v="2"/>
    <x v="74"/>
  </r>
  <r>
    <s v="A18028"/>
    <s v="Brian Wilson"/>
    <s v="555 Maple Drive"/>
    <n v="1578"/>
    <x v="0"/>
    <x v="105"/>
  </r>
  <r>
    <s v="A18029"/>
    <s v="Laura Miller"/>
    <s v="987 Cedar Court"/>
    <n v="1974"/>
    <x v="1"/>
    <x v="142"/>
  </r>
  <r>
    <s v="A18030"/>
    <s v="Robert Johnson"/>
    <s v="123 Main Street"/>
    <n v="119"/>
    <x v="2"/>
    <x v="143"/>
  </r>
  <r>
    <s v="A18031"/>
    <s v="Mary Davis"/>
    <s v="456 Elm Avenue"/>
    <n v="1216"/>
    <x v="0"/>
    <x v="144"/>
  </r>
  <r>
    <s v="A18032"/>
    <s v="Christopher Brown"/>
    <s v="789 Oak Lane"/>
    <n v="893"/>
    <x v="1"/>
    <x v="145"/>
  </r>
  <r>
    <s v="A18033"/>
    <s v="Elizabeth Smith"/>
    <s v="321 Pine Road"/>
    <n v="1920"/>
    <x v="2"/>
    <x v="76"/>
  </r>
  <r>
    <s v="A18034"/>
    <s v="Daniel Wilson"/>
    <s v="555 Maple Drive"/>
    <n v="1004"/>
    <x v="0"/>
    <x v="146"/>
  </r>
  <r>
    <s v="A18035"/>
    <s v="Jessica Davis"/>
    <s v="987 Cedar Court"/>
    <n v="1796"/>
    <x v="1"/>
    <x v="147"/>
  </r>
  <r>
    <s v="A18036"/>
    <s v="Matthew Thompson"/>
    <s v="246 Walnut Street"/>
    <n v="40"/>
    <x v="2"/>
    <x v="43"/>
  </r>
  <r>
    <s v="A18037"/>
    <s v="Amanda Anderson"/>
    <s v="654 Birch Lane"/>
    <n v="1908"/>
    <x v="0"/>
    <x v="24"/>
  </r>
  <r>
    <s v="A18038"/>
    <s v="Steven Davis"/>
    <s v="321 Pine Road"/>
    <n v="1345"/>
    <x v="1"/>
    <x v="1"/>
  </r>
  <r>
    <s v="A18039"/>
    <s v="Liam Johnson"/>
    <s v="247 Walnut Street"/>
    <n v="493"/>
    <x v="2"/>
    <x v="148"/>
  </r>
  <r>
    <s v="A18040"/>
    <s v="Olivia Smith"/>
    <s v="655 Birch Lane"/>
    <n v="735"/>
    <x v="0"/>
    <x v="149"/>
  </r>
  <r>
    <s v="A18041"/>
    <s v="Noah Davis"/>
    <s v="322 Pine Road"/>
    <n v="1002"/>
    <x v="1"/>
    <x v="138"/>
  </r>
  <r>
    <s v="A18042"/>
    <s v="Emma Wilson"/>
    <s v="248 Walnut Street"/>
    <n v="833"/>
    <x v="2"/>
    <x v="150"/>
  </r>
  <r>
    <s v="A18043"/>
    <s v="Ava Thompson"/>
    <s v="656 Birch Lane"/>
    <n v="1528"/>
    <x v="0"/>
    <x v="135"/>
  </r>
  <r>
    <s v="A18044"/>
    <s v="William Anderson"/>
    <s v="323 Pine Road"/>
    <n v="1245"/>
    <x v="1"/>
    <x v="151"/>
  </r>
  <r>
    <s v="A18045"/>
    <s v="Sophia Brown"/>
    <s v="249 Walnut Street"/>
    <n v="1238"/>
    <x v="2"/>
    <x v="152"/>
  </r>
  <r>
    <s v="A18046"/>
    <s v="James Miller"/>
    <s v="657 Birch Lane"/>
    <n v="1138"/>
    <x v="0"/>
    <x v="153"/>
  </r>
  <r>
    <s v="A18047"/>
    <s v="Isabella Taylor"/>
    <s v="324 Pine Road"/>
    <n v="1534"/>
    <x v="1"/>
    <x v="154"/>
  </r>
  <r>
    <s v="A18048"/>
    <s v="Benjamin Lee"/>
    <s v="250 Walnut Street"/>
    <n v="1832"/>
    <x v="2"/>
    <x v="155"/>
  </r>
  <r>
    <s v="A18049"/>
    <s v="Sofia Johnson"/>
    <s v="658 Birch Lane"/>
    <n v="1456"/>
    <x v="0"/>
    <x v="105"/>
  </r>
  <r>
    <s v="A18050"/>
    <s v="Ethan Davis"/>
    <s v="325 Pine Road"/>
    <n v="1526"/>
    <x v="1"/>
    <x v="90"/>
  </r>
  <r>
    <s v="A18051"/>
    <s v="Olivia Thompson"/>
    <s v="251 Walnut Street"/>
    <n v="445"/>
    <x v="2"/>
    <x v="20"/>
  </r>
  <r>
    <s v="A18052"/>
    <s v="Liam Anderson"/>
    <s v="659 Birch Lane"/>
    <n v="490"/>
    <x v="0"/>
    <x v="156"/>
  </r>
  <r>
    <s v="A18053"/>
    <s v="Ava Wilson"/>
    <s v="326 Pine Road"/>
    <n v="1319"/>
    <x v="1"/>
    <x v="75"/>
  </r>
  <r>
    <s v="A18054"/>
    <s v="Noah Smith"/>
    <s v="252 Walnut Street"/>
    <n v="306"/>
    <x v="2"/>
    <x v="157"/>
  </r>
  <r>
    <s v="A18055"/>
    <s v="Isabella Brown"/>
    <s v="660 Birch Lane"/>
    <n v="1064"/>
    <x v="0"/>
    <x v="158"/>
  </r>
  <r>
    <s v="A18056"/>
    <s v="Jackson Miller"/>
    <s v="327 Pine Road"/>
    <n v="316"/>
    <x v="1"/>
    <x v="30"/>
  </r>
  <r>
    <s v="A18057"/>
    <s v="Mia Davis"/>
    <s v="253 Walnut Street"/>
    <n v="117"/>
    <x v="2"/>
    <x v="159"/>
  </r>
  <r>
    <s v="A18058"/>
    <s v="Aiden Johnson"/>
    <s v="661 Birch Lane"/>
    <n v="577"/>
    <x v="0"/>
    <x v="26"/>
  </r>
  <r>
    <s v="A18059"/>
    <s v="Jane Doe"/>
    <s v="124 Main Street"/>
    <n v="219"/>
    <x v="1"/>
    <x v="160"/>
  </r>
  <r>
    <s v="A18060"/>
    <s v="David Smith"/>
    <s v="457 Elm Avenue"/>
    <n v="711"/>
    <x v="2"/>
    <x v="161"/>
  </r>
  <r>
    <s v="A18061"/>
    <s v="Sarah Johnson"/>
    <s v="790 Oak Lane"/>
    <n v="1879"/>
    <x v="0"/>
    <x v="162"/>
  </r>
  <r>
    <s v="A18062"/>
    <s v="Michael Brown"/>
    <s v="322 Pine Road"/>
    <n v="468"/>
    <x v="1"/>
    <x v="163"/>
  </r>
  <r>
    <s v="A18063"/>
    <s v="Emily Wilson"/>
    <s v="556 Maple Drive"/>
    <n v="1706"/>
    <x v="2"/>
    <x v="27"/>
  </r>
  <r>
    <s v="A18064"/>
    <s v="Mark Davis"/>
    <s v="988 Cedar Court"/>
    <n v="1026"/>
    <x v="0"/>
    <x v="164"/>
  </r>
  <r>
    <s v="A18065"/>
    <s v="Michelle Thompson"/>
    <s v="247 Walnut Street"/>
    <n v="755"/>
    <x v="1"/>
    <x v="165"/>
  </r>
  <r>
    <s v="A18066"/>
    <s v="Andrew Anderson"/>
    <s v="655 Birch Lane"/>
    <n v="789"/>
    <x v="2"/>
    <x v="166"/>
  </r>
  <r>
    <s v="A18067"/>
    <s v="Jennifer Davis"/>
    <s v="322 Pine Road"/>
    <n v="1767"/>
    <x v="0"/>
    <x v="48"/>
  </r>
  <r>
    <s v="A18068"/>
    <s v="Brian Lee"/>
    <s v="790 Oak Lane"/>
    <n v="392"/>
    <x v="1"/>
    <x v="167"/>
  </r>
  <r>
    <s v="A18069"/>
    <s v="Laura Wilson"/>
    <s v="556 Maple Drive"/>
    <n v="242"/>
    <x v="2"/>
    <x v="46"/>
  </r>
  <r>
    <s v="A18070"/>
    <s v="Robert Miller"/>
    <s v="988 Cedar Court"/>
    <n v="260"/>
    <x v="0"/>
    <x v="115"/>
  </r>
  <r>
    <s v="A18071"/>
    <s v="Mary Johnson"/>
    <s v="124 Main Street"/>
    <n v="287"/>
    <x v="1"/>
    <x v="46"/>
  </r>
  <r>
    <s v="A18072"/>
    <s v="Christopher Davis"/>
    <s v="457 Elm Avenue"/>
    <n v="697"/>
    <x v="2"/>
    <x v="113"/>
  </r>
  <r>
    <s v="A18073"/>
    <s v="Elizabeth Brown"/>
    <s v="790 Oak Lane"/>
    <n v="168"/>
    <x v="0"/>
    <x v="168"/>
  </r>
  <r>
    <s v="A18074"/>
    <s v="Daniel Smith"/>
    <s v="322 Pine Road"/>
    <n v="901"/>
    <x v="1"/>
    <x v="169"/>
  </r>
  <r>
    <s v="A18075"/>
    <s v="Jessica Wilson"/>
    <s v="556 Maple Drive"/>
    <n v="313"/>
    <x v="2"/>
    <x v="145"/>
  </r>
  <r>
    <s v="A18076"/>
    <s v="Matthew Davis"/>
    <s v="988 Cedar Court"/>
    <n v="1609"/>
    <x v="0"/>
    <x v="170"/>
  </r>
  <r>
    <s v="A18077"/>
    <s v="Amanda Thompson"/>
    <s v="247 Walnut Street"/>
    <n v="273"/>
    <x v="1"/>
    <x v="129"/>
  </r>
  <r>
    <s v="A18078"/>
    <s v="Steven Anderson"/>
    <s v="655 Birch Lane"/>
    <n v="596"/>
    <x v="2"/>
    <x v="1"/>
  </r>
  <r>
    <s v="A18079"/>
    <s v="Liam Davis"/>
    <s v="322 Pine Road"/>
    <n v="1544"/>
    <x v="0"/>
    <x v="171"/>
  </r>
  <r>
    <s v="A18080"/>
    <s v="Olivia Johnson"/>
    <s v="248 Walnut Street"/>
    <n v="1813"/>
    <x v="1"/>
    <x v="171"/>
  </r>
  <r>
    <s v="A18081"/>
    <s v="Noah Smith"/>
    <s v="656 Birch Lane"/>
    <n v="385"/>
    <x v="2"/>
    <x v="2"/>
  </r>
  <r>
    <s v="A18082"/>
    <s v="Emma Davis"/>
    <s v="323 Pine Road"/>
    <n v="1221"/>
    <x v="0"/>
    <x v="117"/>
  </r>
  <r>
    <s v="A18083"/>
    <s v="Ava Wilson"/>
    <s v="249 Walnut Street"/>
    <n v="426"/>
    <x v="1"/>
    <x v="172"/>
  </r>
  <r>
    <s v="A18084"/>
    <s v="William Thompson"/>
    <s v="657 Birch Lane"/>
    <n v="1296"/>
    <x v="2"/>
    <x v="21"/>
  </r>
  <r>
    <s v="A18085"/>
    <s v="Sophia Anderson"/>
    <s v="324 Pine Road"/>
    <n v="1223"/>
    <x v="0"/>
    <x v="72"/>
  </r>
  <r>
    <s v="A18086"/>
    <s v="James Brown"/>
    <s v="250 Walnut Street"/>
    <n v="1961"/>
    <x v="1"/>
    <x v="150"/>
  </r>
  <r>
    <s v="A18087"/>
    <s v="Isabella Miller"/>
    <s v="658 Birch Lane"/>
    <n v="1966"/>
    <x v="2"/>
    <x v="81"/>
  </r>
  <r>
    <s v="A18088"/>
    <s v="Benjamin Taylor"/>
    <s v="325 Pine Road"/>
    <n v="69"/>
    <x v="0"/>
    <x v="173"/>
  </r>
  <r>
    <s v="A18089"/>
    <s v="Sofia Lee"/>
    <s v="251 Walnut Street"/>
    <n v="208"/>
    <x v="1"/>
    <x v="33"/>
  </r>
  <r>
    <s v="A18090"/>
    <s v="Ethan Johnson"/>
    <s v="659 Birch Lane"/>
    <n v="766"/>
    <x v="2"/>
    <x v="174"/>
  </r>
  <r>
    <s v="A18091"/>
    <s v="Olivia Davis"/>
    <s v="326 Pine Road"/>
    <n v="1416"/>
    <x v="0"/>
    <x v="175"/>
  </r>
  <r>
    <s v="A18092"/>
    <s v="Liam Thompson"/>
    <s v="252 Walnut Street"/>
    <n v="884"/>
    <x v="1"/>
    <x v="106"/>
  </r>
  <r>
    <s v="A18093"/>
    <s v="Ava Anderson"/>
    <s v="660 Birch Lane"/>
    <n v="420"/>
    <x v="2"/>
    <x v="161"/>
  </r>
  <r>
    <s v="A18094"/>
    <s v="Noah Wilson"/>
    <s v="327 Pine Road"/>
    <n v="1745"/>
    <x v="0"/>
    <x v="65"/>
  </r>
  <r>
    <s v="A18095"/>
    <s v="Isabella Smith"/>
    <s v="253 Walnut Street"/>
    <n v="1696"/>
    <x v="1"/>
    <x v="138"/>
  </r>
  <r>
    <s v="A18096"/>
    <s v="Jackson Brown"/>
    <s v="661 Birch Lane"/>
    <n v="1378"/>
    <x v="2"/>
    <x v="0"/>
  </r>
  <r>
    <s v="A18097"/>
    <s v="Mia Miller"/>
    <s v="328 Pine Road"/>
    <n v="162"/>
    <x v="0"/>
    <x v="168"/>
  </r>
  <r>
    <s v="A18098"/>
    <s v="Aiden Davis"/>
    <s v="254 Walnut Street"/>
    <n v="127"/>
    <x v="1"/>
    <x v="98"/>
  </r>
  <r>
    <s v="A18099"/>
    <s v="John Johnson"/>
    <s v="662 Birch Lane"/>
    <n v="1886"/>
    <x v="2"/>
    <x v="121"/>
  </r>
  <r>
    <s v="A18100"/>
    <s v="John Doe"/>
    <s v="123 Main Street"/>
    <n v="557"/>
    <x v="0"/>
    <x v="48"/>
  </r>
  <r>
    <s v="A18101"/>
    <s v="Jane Smith"/>
    <s v="456 Elm Avenue"/>
    <n v="42"/>
    <x v="1"/>
    <x v="176"/>
  </r>
  <r>
    <s v="A18102"/>
    <s v="David Johnson"/>
    <s v="789 Oak Lane"/>
    <n v="1964"/>
    <x v="2"/>
    <x v="175"/>
  </r>
  <r>
    <s v="A18103"/>
    <s v="Sarah Brown"/>
    <s v="321 Pine Road"/>
    <n v="1326"/>
    <x v="0"/>
    <x v="30"/>
  </r>
  <r>
    <s v="A18104"/>
    <s v="Michael Wilson"/>
    <s v="555 Maple Drive"/>
    <n v="1521"/>
    <x v="1"/>
    <x v="26"/>
  </r>
  <r>
    <s v="A18105"/>
    <s v="Emily Davis"/>
    <s v="987 Cedar Court"/>
    <n v="1805"/>
    <x v="2"/>
    <x v="18"/>
  </r>
  <r>
    <s v="A18106"/>
    <s v="Mark Thompson"/>
    <s v="246 Walnut Street"/>
    <n v="1807"/>
    <x v="0"/>
    <x v="177"/>
  </r>
  <r>
    <s v="A18107"/>
    <s v="Michelle Anderson"/>
    <s v="654 Birch Lane"/>
    <n v="925"/>
    <x v="1"/>
    <x v="178"/>
  </r>
  <r>
    <s v="A18108"/>
    <s v="Andrew Davis"/>
    <s v="321 Pine Road"/>
    <n v="1124"/>
    <x v="2"/>
    <x v="179"/>
  </r>
  <r>
    <s v="A18109"/>
    <s v="Jennifer Lee"/>
    <s v="789 Oak Lane"/>
    <n v="387"/>
    <x v="0"/>
    <x v="129"/>
  </r>
  <r>
    <s v="A18110"/>
    <s v="Brian Wilson"/>
    <s v="555 Maple Drive"/>
    <n v="674"/>
    <x v="1"/>
    <x v="180"/>
  </r>
  <r>
    <s v="A18111"/>
    <s v="Laura Miller"/>
    <s v="987 Cedar Court"/>
    <n v="1254"/>
    <x v="2"/>
    <x v="104"/>
  </r>
  <r>
    <s v="A18112"/>
    <s v="Robert Johnson"/>
    <s v="123 Main Street"/>
    <n v="428"/>
    <x v="0"/>
    <x v="181"/>
  </r>
  <r>
    <s v="A18113"/>
    <s v="Mary Davis"/>
    <s v="456 Elm Avenue"/>
    <n v="989"/>
    <x v="1"/>
    <x v="182"/>
  </r>
  <r>
    <s v="A18114"/>
    <s v="Christopher Brown"/>
    <s v="789 Oak Lane"/>
    <n v="517"/>
    <x v="2"/>
    <x v="58"/>
  </r>
  <r>
    <s v="A18115"/>
    <s v="Elizabeth Smith"/>
    <s v="321 Pine Road"/>
    <n v="451"/>
    <x v="0"/>
    <x v="88"/>
  </r>
  <r>
    <s v="A18116"/>
    <s v="Daniel Wilson"/>
    <s v="555 Maple Drive"/>
    <n v="763"/>
    <x v="1"/>
    <x v="52"/>
  </r>
  <r>
    <s v="A18117"/>
    <s v="Jessica Davis"/>
    <s v="987 Cedar Court"/>
    <n v="969"/>
    <x v="2"/>
    <x v="19"/>
  </r>
  <r>
    <s v="A18118"/>
    <s v="Matthew Thompson"/>
    <s v="246 Walnut Street"/>
    <n v="522"/>
    <x v="0"/>
    <x v="183"/>
  </r>
  <r>
    <s v="A18119"/>
    <s v="Amanda Anderson"/>
    <s v="654 Birch Lane"/>
    <n v="1005"/>
    <x v="1"/>
    <x v="47"/>
  </r>
  <r>
    <s v="A18120"/>
    <s v="Steven Davis"/>
    <s v="321 Pine Road"/>
    <n v="217"/>
    <x v="2"/>
    <x v="132"/>
  </r>
  <r>
    <s v="A18121"/>
    <s v="Liam Johnson"/>
    <s v="247 Walnut Street"/>
    <n v="1095"/>
    <x v="0"/>
    <x v="184"/>
  </r>
  <r>
    <s v="A18122"/>
    <s v="Olivia Smith"/>
    <s v="655 Birch Lane"/>
    <n v="285"/>
    <x v="1"/>
    <x v="185"/>
  </r>
  <r>
    <s v="A18123"/>
    <s v="Noah Davis"/>
    <s v="322 Pine Road"/>
    <n v="558"/>
    <x v="2"/>
    <x v="159"/>
  </r>
  <r>
    <s v="A18124"/>
    <s v="Emma Wilson"/>
    <s v="248 Walnut Street"/>
    <n v="1699"/>
    <x v="0"/>
    <x v="71"/>
  </r>
  <r>
    <s v="A18125"/>
    <s v="Ava Thompson"/>
    <s v="656 Birch Lane"/>
    <n v="1367"/>
    <x v="1"/>
    <x v="47"/>
  </r>
  <r>
    <s v="A18126"/>
    <s v="William Anderson"/>
    <s v="323 Pine Road"/>
    <n v="200"/>
    <x v="2"/>
    <x v="186"/>
  </r>
  <r>
    <s v="A18127"/>
    <s v="Sophia Brown"/>
    <s v="249 Walnut Street"/>
    <n v="1373"/>
    <x v="0"/>
    <x v="187"/>
  </r>
  <r>
    <s v="A18128"/>
    <s v="James Miller"/>
    <s v="657 Birch Lane"/>
    <n v="290"/>
    <x v="1"/>
    <x v="188"/>
  </r>
  <r>
    <s v="A18129"/>
    <s v="Isabella Taylor"/>
    <s v="324 Pine Road"/>
    <n v="1717"/>
    <x v="2"/>
    <x v="93"/>
  </r>
  <r>
    <s v="A18130"/>
    <s v="Benjamin Lee"/>
    <s v="250 Walnut Street"/>
    <n v="129"/>
    <x v="0"/>
    <x v="189"/>
  </r>
  <r>
    <s v="A18131"/>
    <s v="Sofia Johnson"/>
    <s v="658 Birch Lane"/>
    <n v="1097"/>
    <x v="1"/>
    <x v="190"/>
  </r>
  <r>
    <s v="A18132"/>
    <s v="Ethan Davis"/>
    <s v="325 Pine Road"/>
    <n v="766"/>
    <x v="2"/>
    <x v="191"/>
  </r>
  <r>
    <s v="A18133"/>
    <s v="Olivia Thompson"/>
    <s v="251 Walnut Street"/>
    <n v="664"/>
    <x v="0"/>
    <x v="24"/>
  </r>
  <r>
    <s v="A18134"/>
    <s v="Liam Anderson"/>
    <s v="659 Birch Lane"/>
    <n v="1502"/>
    <x v="1"/>
    <x v="4"/>
  </r>
  <r>
    <s v="A18135"/>
    <s v="Ava Wilson"/>
    <s v="326 Pine Road"/>
    <n v="1416"/>
    <x v="2"/>
    <x v="109"/>
  </r>
  <r>
    <s v="A18136"/>
    <s v="Noah Smith"/>
    <s v="252 Walnut Street"/>
    <n v="1579"/>
    <x v="0"/>
    <x v="162"/>
  </r>
  <r>
    <s v="A18137"/>
    <s v="Isabella Brown"/>
    <s v="660 Birch Lane"/>
    <n v="307"/>
    <x v="1"/>
    <x v="60"/>
  </r>
  <r>
    <s v="A18138"/>
    <s v="Jackson Miller"/>
    <s v="327 Pine Road"/>
    <n v="343"/>
    <x v="2"/>
    <x v="192"/>
  </r>
  <r>
    <s v="A18139"/>
    <s v="Mia Davis"/>
    <s v="253 Walnut Street"/>
    <n v="354"/>
    <x v="0"/>
    <x v="193"/>
  </r>
  <r>
    <s v="A18140"/>
    <s v="Aiden Johnson"/>
    <s v="661 Birch Lane"/>
    <n v="1903"/>
    <x v="1"/>
    <x v="159"/>
  </r>
  <r>
    <s v="A18141"/>
    <s v="Jane Doe"/>
    <s v="124 Main Street"/>
    <n v="396"/>
    <x v="2"/>
    <x v="194"/>
  </r>
  <r>
    <s v="A18142"/>
    <s v="David Smith"/>
    <s v="457 Elm Avenue"/>
    <n v="1696"/>
    <x v="0"/>
    <x v="140"/>
  </r>
  <r>
    <s v="A18143"/>
    <s v="Sarah Johnson"/>
    <s v="790 Oak Lane"/>
    <n v="231"/>
    <x v="1"/>
    <x v="195"/>
  </r>
  <r>
    <s v="A18144"/>
    <s v="Michael Brown"/>
    <s v="322 Pine Road"/>
    <n v="20"/>
    <x v="2"/>
    <x v="196"/>
  </r>
  <r>
    <s v="A18145"/>
    <s v="Emily Wilson"/>
    <s v="556 Maple Drive"/>
    <n v="624"/>
    <x v="0"/>
    <x v="197"/>
  </r>
  <r>
    <s v="A18146"/>
    <s v="Mark Davis"/>
    <s v="988 Cedar Court"/>
    <n v="1114"/>
    <x v="1"/>
    <x v="54"/>
  </r>
  <r>
    <s v="A18147"/>
    <s v="Michelle Thompson"/>
    <s v="247 Walnut Street"/>
    <n v="967"/>
    <x v="2"/>
    <x v="198"/>
  </r>
  <r>
    <s v="A18148"/>
    <s v="Andrew Anderson"/>
    <s v="655 Birch Lane"/>
    <n v="582"/>
    <x v="0"/>
    <x v="199"/>
  </r>
  <r>
    <s v="A18149"/>
    <s v="Jennifer Davis"/>
    <s v="322 Pine Road"/>
    <n v="1150"/>
    <x v="1"/>
    <x v="118"/>
  </r>
  <r>
    <s v="A18150"/>
    <s v="Brian Lee"/>
    <s v="790 Oak Lane"/>
    <n v="144"/>
    <x v="2"/>
    <x v="93"/>
  </r>
  <r>
    <s v="A18151"/>
    <s v="Laura Wilson"/>
    <s v="556 Maple Drive"/>
    <n v="1476"/>
    <x v="0"/>
    <x v="200"/>
  </r>
  <r>
    <s v="A18152"/>
    <s v="Robert Miller"/>
    <s v="988 Cedar Court"/>
    <n v="1697"/>
    <x v="1"/>
    <x v="46"/>
  </r>
  <r>
    <s v="A18153"/>
    <s v="Mary Johnson"/>
    <s v="124 Main Street"/>
    <n v="483"/>
    <x v="2"/>
    <x v="201"/>
  </r>
  <r>
    <s v="A18154"/>
    <s v="Christopher Davis"/>
    <s v="457 Elm Avenue"/>
    <n v="501"/>
    <x v="0"/>
    <x v="200"/>
  </r>
  <r>
    <s v="A18155"/>
    <s v="Elizabeth Brown"/>
    <s v="790 Oak Lane"/>
    <n v="703"/>
    <x v="1"/>
    <x v="202"/>
  </r>
  <r>
    <s v="A18156"/>
    <s v="Daniel Smith"/>
    <s v="322 Pine Road"/>
    <n v="1746"/>
    <x v="2"/>
    <x v="203"/>
  </r>
  <r>
    <s v="A18157"/>
    <s v="Jessica Wilson"/>
    <s v="556 Maple Drive"/>
    <n v="1097"/>
    <x v="0"/>
    <x v="204"/>
  </r>
  <r>
    <s v="A18158"/>
    <s v="Matthew Davis"/>
    <s v="988 Cedar Court"/>
    <n v="1261"/>
    <x v="1"/>
    <x v="32"/>
  </r>
  <r>
    <s v="A18159"/>
    <s v="Amanda Thompson"/>
    <s v="247 Walnut Street"/>
    <n v="796"/>
    <x v="2"/>
    <x v="205"/>
  </r>
  <r>
    <s v="A18160"/>
    <s v="Steven Anderson"/>
    <s v="655 Birch Lane"/>
    <n v="1117"/>
    <x v="0"/>
    <x v="206"/>
  </r>
  <r>
    <s v="A18161"/>
    <s v="Liam Davis"/>
    <s v="322 Pine Road"/>
    <n v="265"/>
    <x v="1"/>
    <x v="135"/>
  </r>
  <r>
    <s v="A18162"/>
    <s v="Olivia Johnson"/>
    <s v="248 Walnut Street"/>
    <n v="976"/>
    <x v="2"/>
    <x v="163"/>
  </r>
  <r>
    <s v="A18163"/>
    <s v="Noah Smith"/>
    <s v="656 Birch Lane"/>
    <n v="1799"/>
    <x v="0"/>
    <x v="177"/>
  </r>
  <r>
    <s v="A18164"/>
    <s v="Emma Davis"/>
    <s v="323 Pine Road"/>
    <n v="303"/>
    <x v="1"/>
    <x v="207"/>
  </r>
  <r>
    <s v="A18165"/>
    <s v="Ava Wilson"/>
    <s v="249 Walnut Street"/>
    <n v="843"/>
    <x v="2"/>
    <x v="106"/>
  </r>
  <r>
    <s v="A18166"/>
    <s v="William Thompson"/>
    <s v="657 Birch Lane"/>
    <n v="1801"/>
    <x v="0"/>
    <x v="92"/>
  </r>
  <r>
    <s v="A18167"/>
    <s v="Sophia Anderson"/>
    <s v="324 Pine Road"/>
    <n v="1688"/>
    <x v="1"/>
    <x v="69"/>
  </r>
  <r>
    <s v="A18168"/>
    <s v="James Brown"/>
    <s v="250 Walnut Street"/>
    <n v="995"/>
    <x v="2"/>
    <x v="9"/>
  </r>
  <r>
    <s v="A18169"/>
    <s v="Isabella Miller"/>
    <s v="658 Birch Lane"/>
    <n v="1692"/>
    <x v="0"/>
    <x v="47"/>
  </r>
  <r>
    <s v="A18170"/>
    <s v="Benjamin Taylor"/>
    <s v="325 Pine Road"/>
    <n v="1"/>
    <x v="1"/>
    <x v="208"/>
  </r>
  <r>
    <s v="A18171"/>
    <s v="Sofia Lee"/>
    <s v="251 Walnut Street"/>
    <n v="1169"/>
    <x v="2"/>
    <x v="167"/>
  </r>
  <r>
    <s v="A18172"/>
    <s v="Ethan Johnson"/>
    <s v="659 Birch Lane"/>
    <n v="330"/>
    <x v="0"/>
    <x v="209"/>
  </r>
  <r>
    <s v="A18173"/>
    <s v="Olivia Davis"/>
    <s v="326 Pine Road"/>
    <n v="937"/>
    <x v="1"/>
    <x v="49"/>
  </r>
  <r>
    <s v="A18174"/>
    <s v="Liam Thompson"/>
    <s v="252 Walnut Street"/>
    <n v="328"/>
    <x v="2"/>
    <x v="15"/>
  </r>
  <r>
    <s v="A18175"/>
    <s v="Ava Anderson"/>
    <s v="660 Birch Lane"/>
    <n v="1580"/>
    <x v="0"/>
    <x v="8"/>
  </r>
  <r>
    <s v="A18176"/>
    <s v="Noah Wilson"/>
    <s v="327 Pine Road"/>
    <n v="955"/>
    <x v="1"/>
    <x v="115"/>
  </r>
  <r>
    <s v="A18177"/>
    <s v="Isabella Smith"/>
    <s v="253 Walnut Street"/>
    <n v="1968"/>
    <x v="2"/>
    <x v="84"/>
  </r>
  <r>
    <s v="A18178"/>
    <s v="Jackson Brown"/>
    <s v="661 Birch Lane"/>
    <n v="1293"/>
    <x v="0"/>
    <x v="47"/>
  </r>
  <r>
    <s v="A18179"/>
    <s v="Mia Miller"/>
    <s v="328 Pine Road"/>
    <n v="1850"/>
    <x v="1"/>
    <x v="210"/>
  </r>
  <r>
    <s v="A18180"/>
    <s v="Aiden Davis"/>
    <s v="254 Walnut Street"/>
    <n v="1782"/>
    <x v="2"/>
    <x v="211"/>
  </r>
  <r>
    <s v="A18181"/>
    <s v="John Johnson"/>
    <s v="662 Birch Lane"/>
    <n v="229"/>
    <x v="0"/>
    <x v="63"/>
  </r>
  <r>
    <s v="A18182"/>
    <s v="Robert Miller"/>
    <s v="659 Birch Lane"/>
    <n v="5623"/>
    <x v="0"/>
    <x v="156"/>
  </r>
  <r>
    <s v="A18183"/>
    <s v="Mary Johnson"/>
    <s v="326 Pine Road"/>
    <n v="8744"/>
    <x v="1"/>
    <x v="75"/>
  </r>
  <r>
    <s v="A18184"/>
    <s v="Christopher Davis"/>
    <s v="252 Walnut Street"/>
    <n v="7104"/>
    <x v="2"/>
    <x v="157"/>
  </r>
  <r>
    <s v="A18185"/>
    <s v="Elizabeth Brown"/>
    <s v="660 Birch Lane"/>
    <n v="12124"/>
    <x v="0"/>
    <x v="158"/>
  </r>
  <r>
    <s v="A18186"/>
    <s v="Daniel Smith"/>
    <s v="327 Pine Road"/>
    <n v="14936"/>
    <x v="1"/>
    <x v="30"/>
  </r>
  <r>
    <s v="A18187"/>
    <s v="Jessica Wilson"/>
    <s v="253 Walnut Street"/>
    <n v="8994"/>
    <x v="2"/>
    <x v="159"/>
  </r>
  <r>
    <s v="A18188"/>
    <s v="Matthew Davis"/>
    <s v="661 Birch Lane"/>
    <n v="9612"/>
    <x v="0"/>
    <x v="26"/>
  </r>
  <r>
    <s v="A18189"/>
    <s v="Amanda Thompson"/>
    <s v="124 Main Street"/>
    <n v="6308"/>
    <x v="1"/>
    <x v="160"/>
  </r>
  <r>
    <s v="A18190"/>
    <s v="Steven Anderson"/>
    <s v="457 Elm Avenue"/>
    <n v="11915"/>
    <x v="2"/>
    <x v="161"/>
  </r>
  <r>
    <s v="A18191"/>
    <s v="Liam Davis"/>
    <s v="790 Oak Lane"/>
    <n v="6794"/>
    <x v="0"/>
    <x v="162"/>
  </r>
  <r>
    <s v="A18192"/>
    <s v="Olivia Johnson"/>
    <s v="322 Pine Road"/>
    <n v="12753"/>
    <x v="1"/>
    <x v="163"/>
  </r>
  <r>
    <s v="A18193"/>
    <s v="Noah Smith"/>
    <s v="556 Maple Drive"/>
    <n v="9813"/>
    <x v="2"/>
    <x v="27"/>
  </r>
  <r>
    <s v="A18194"/>
    <s v="Emma Davis"/>
    <s v="988 Cedar Court"/>
    <n v="7520"/>
    <x v="0"/>
    <x v="164"/>
  </r>
  <r>
    <s v="A18195"/>
    <s v="Ava Wilson"/>
    <s v="247 Walnut Street"/>
    <n v="9505"/>
    <x v="1"/>
    <x v="165"/>
  </r>
  <r>
    <s v="A18196"/>
    <s v="William Thompson"/>
    <s v="655 Birch Lane"/>
    <n v="9510"/>
    <x v="2"/>
    <x v="166"/>
  </r>
  <r>
    <s v="A18197"/>
    <s v="Sophia Anderson"/>
    <s v="322 Pine Road"/>
    <n v="12624"/>
    <x v="0"/>
    <x v="48"/>
  </r>
  <r>
    <s v="A18198"/>
    <s v="James Brown"/>
    <s v="790 Oak Lane"/>
    <n v="7265"/>
    <x v="1"/>
    <x v="167"/>
  </r>
  <r>
    <s v="A18199"/>
    <s v="Isabella Miller"/>
    <s v="556 Maple Drive"/>
    <n v="13678"/>
    <x v="2"/>
    <x v="46"/>
  </r>
  <r>
    <s v="A18200"/>
    <s v="Benjamin Taylor"/>
    <s v="988 Cedar Court"/>
    <n v="12958"/>
    <x v="0"/>
    <x v="115"/>
  </r>
  <r>
    <s v="A18201"/>
    <s v="Sofia Lee"/>
    <s v="124 Main Street"/>
    <n v="8834"/>
    <x v="1"/>
    <x v="46"/>
  </r>
  <r>
    <s v="A18202"/>
    <s v="Ethan Johnson"/>
    <s v="457 Elm Avenue"/>
    <n v="7204"/>
    <x v="2"/>
    <x v="113"/>
  </r>
  <r>
    <s v="A18203"/>
    <s v="Olivia Davis"/>
    <s v="790 Oak Lane"/>
    <n v="8608"/>
    <x v="0"/>
    <x v="168"/>
  </r>
  <r>
    <s v="A18204"/>
    <s v="Liam Thompson"/>
    <s v="322 Pine Road"/>
    <n v="8218"/>
    <x v="1"/>
    <x v="169"/>
  </r>
  <r>
    <s v="A18205"/>
    <s v="Ava Anderson"/>
    <s v="556 Maple Drive"/>
    <n v="8519"/>
    <x v="2"/>
    <x v="145"/>
  </r>
  <r>
    <s v="A18206"/>
    <s v="Noah Wilson"/>
    <s v="988 Cedar Court"/>
    <n v="14734"/>
    <x v="0"/>
    <x v="170"/>
  </r>
  <r>
    <s v="A18207"/>
    <s v="Isabella Smith"/>
    <s v="247 Walnut Street"/>
    <n v="12604"/>
    <x v="1"/>
    <x v="129"/>
  </r>
  <r>
    <s v="A18208"/>
    <s v="Jackson Brown"/>
    <s v="655 Birch Lane"/>
    <n v="13129"/>
    <x v="2"/>
    <x v="1"/>
  </r>
  <r>
    <s v="A18209"/>
    <s v="Mia Miller"/>
    <s v="322 Pine Road"/>
    <n v="11078"/>
    <x v="0"/>
    <x v="171"/>
  </r>
  <r>
    <s v="A18210"/>
    <s v="Aiden Davis"/>
    <s v="248 Walnut Street"/>
    <n v="7866"/>
    <x v="1"/>
    <x v="171"/>
  </r>
  <r>
    <s v="A18211"/>
    <s v="John Johnson"/>
    <s v="656 Birch Lane"/>
    <n v="6864"/>
    <x v="2"/>
    <x v="2"/>
  </r>
  <r>
    <s v="A18212"/>
    <s v="Liam Anderson"/>
    <s v="323 Pine Road"/>
    <n v="5907"/>
    <x v="0"/>
    <x v="117"/>
  </r>
  <r>
    <s v="A18213"/>
    <s v="Ava Wilson"/>
    <s v="249 Walnut Street"/>
    <n v="14139"/>
    <x v="1"/>
    <x v="172"/>
  </r>
  <r>
    <s v="A18214"/>
    <s v="Noah Smith"/>
    <s v="657 Birch Lane"/>
    <n v="10359"/>
    <x v="2"/>
    <x v="21"/>
  </r>
  <r>
    <s v="A18215"/>
    <s v="Isabella Brown"/>
    <s v="324 Pine Road"/>
    <n v="11641"/>
    <x v="0"/>
    <x v="72"/>
  </r>
  <r>
    <s v="A18216"/>
    <s v="Jackson Miller"/>
    <s v="250 Walnut Street"/>
    <n v="13830"/>
    <x v="1"/>
    <x v="150"/>
  </r>
  <r>
    <s v="A18217"/>
    <s v="Mia Davis"/>
    <s v="658 Birch Lane"/>
    <n v="13837"/>
    <x v="2"/>
    <x v="81"/>
  </r>
  <r>
    <s v="A18218"/>
    <s v="Aiden Johnson"/>
    <s v="325 Pine Road"/>
    <n v="10849"/>
    <x v="0"/>
    <x v="173"/>
  </r>
  <r>
    <s v="A18219"/>
    <s v="Jane Doe"/>
    <s v="251 Walnut Street"/>
    <n v="13050"/>
    <x v="1"/>
    <x v="33"/>
  </r>
  <r>
    <s v="A18220"/>
    <s v="David Smith"/>
    <s v="659 Birch Lane"/>
    <n v="8291"/>
    <x v="2"/>
    <x v="174"/>
  </r>
  <r>
    <s v="A18221"/>
    <s v="Sarah Johnson"/>
    <s v="326 Pine Road"/>
    <n v="5215"/>
    <x v="0"/>
    <x v="175"/>
  </r>
  <r>
    <s v="A18222"/>
    <s v="Michael Brown"/>
    <s v="252 Walnut Street"/>
    <n v="13555"/>
    <x v="1"/>
    <x v="106"/>
  </r>
  <r>
    <s v="A18223"/>
    <s v="Emily Wilson"/>
    <s v="660 Birch Lane"/>
    <n v="5664"/>
    <x v="2"/>
    <x v="161"/>
  </r>
  <r>
    <s v="A18224"/>
    <s v="Mark Davis"/>
    <s v="327 Pine Road"/>
    <n v="9717"/>
    <x v="0"/>
    <x v="65"/>
  </r>
  <r>
    <s v="A18225"/>
    <s v="Michelle Thompson"/>
    <s v="253 Walnut Street"/>
    <n v="6289"/>
    <x v="1"/>
    <x v="138"/>
  </r>
  <r>
    <s v="A18226"/>
    <s v="Andrew Anderson"/>
    <s v="661 Birch Lane"/>
    <n v="8119"/>
    <x v="2"/>
    <x v="0"/>
  </r>
  <r>
    <s v="A18227"/>
    <s v="Jennifer Davis"/>
    <s v="328 Pine Road"/>
    <n v="9951"/>
    <x v="0"/>
    <x v="168"/>
  </r>
  <r>
    <s v="A18228"/>
    <s v="Brian Lee"/>
    <s v="254 Walnut Street"/>
    <n v="6360"/>
    <x v="1"/>
    <x v="98"/>
  </r>
  <r>
    <s v="A18229"/>
    <s v="Laura Wilson"/>
    <s v="662 Birch Lane"/>
    <n v="13065"/>
    <x v="2"/>
    <x v="121"/>
  </r>
  <r>
    <s v="A18230"/>
    <s v="Robert Miller"/>
    <s v="123 Main Street"/>
    <n v="10445"/>
    <x v="0"/>
    <x v="48"/>
  </r>
  <r>
    <s v="A18231"/>
    <s v="Mary Johnson"/>
    <s v="456 Elm Avenue"/>
    <n v="8567"/>
    <x v="1"/>
    <x v="176"/>
  </r>
  <r>
    <s v="A18232"/>
    <s v="Christopher Davis"/>
    <s v="789 Oak Lane"/>
    <n v="13927"/>
    <x v="2"/>
    <x v="175"/>
  </r>
  <r>
    <s v="A18233"/>
    <s v="Elizabeth Brown"/>
    <s v="321 Pine Road"/>
    <n v="11466"/>
    <x v="0"/>
    <x v="30"/>
  </r>
  <r>
    <s v="A18234"/>
    <s v="Daniel Smith"/>
    <s v="555 Maple Drive"/>
    <n v="10472"/>
    <x v="1"/>
    <x v="26"/>
  </r>
  <r>
    <s v="A18235"/>
    <s v="Jessica Wilson"/>
    <s v="987 Cedar Court"/>
    <n v="14030"/>
    <x v="2"/>
    <x v="18"/>
  </r>
  <r>
    <s v="A18236"/>
    <s v="Matthew Davis"/>
    <s v="246 Walnut Street"/>
    <n v="11923"/>
    <x v="0"/>
    <x v="177"/>
  </r>
  <r>
    <s v="A18237"/>
    <s v="Amanda Thompson"/>
    <s v="654 Birch Lane"/>
    <n v="7986"/>
    <x v="1"/>
    <x v="178"/>
  </r>
  <r>
    <s v="A18238"/>
    <s v="Steven Anderson"/>
    <s v="321 Pine Road"/>
    <n v="11259"/>
    <x v="2"/>
    <x v="179"/>
  </r>
  <r>
    <s v="A18239"/>
    <s v="Liam Davis"/>
    <s v="789 Oak Lane"/>
    <n v="13516"/>
    <x v="0"/>
    <x v="129"/>
  </r>
  <r>
    <s v="A18240"/>
    <s v="Olivia Johnson"/>
    <s v="555 Maple Drive"/>
    <n v="10265"/>
    <x v="1"/>
    <x v="180"/>
  </r>
  <r>
    <s v="A18241"/>
    <s v="Noah Smith"/>
    <s v="987 Cedar Court"/>
    <n v="7095"/>
    <x v="2"/>
    <x v="104"/>
  </r>
  <r>
    <s v="A18242"/>
    <s v="Emma Davis"/>
    <s v="123 Main Street"/>
    <n v="9795"/>
    <x v="0"/>
    <x v="181"/>
  </r>
  <r>
    <s v="A18243"/>
    <s v="Ava Wilson"/>
    <s v="456 Elm Avenue"/>
    <n v="10655"/>
    <x v="1"/>
    <x v="182"/>
  </r>
  <r>
    <s v="A18244"/>
    <s v="William Thompson"/>
    <s v="789 Oak Lane"/>
    <n v="14640"/>
    <x v="2"/>
    <x v="58"/>
  </r>
  <r>
    <s v="A18245"/>
    <s v="Sophia Anderson"/>
    <s v="321 Pine Road"/>
    <n v="8307"/>
    <x v="0"/>
    <x v="88"/>
  </r>
  <r>
    <s v="A18246"/>
    <s v="James Brown"/>
    <s v="555 Maple Drive"/>
    <n v="10376"/>
    <x v="1"/>
    <x v="52"/>
  </r>
  <r>
    <s v="A18247"/>
    <s v="Isabella Miller"/>
    <s v="987 Cedar Court"/>
    <n v="8031"/>
    <x v="2"/>
    <x v="19"/>
  </r>
  <r>
    <s v="A18248"/>
    <s v="Benjamin Taylor"/>
    <s v="246 Walnut Street"/>
    <n v="12121"/>
    <x v="0"/>
    <x v="183"/>
  </r>
  <r>
    <s v="A18249"/>
    <s v="Sofia Lee"/>
    <s v="654 Birch Lane"/>
    <n v="11594"/>
    <x v="1"/>
    <x v="47"/>
  </r>
  <r>
    <s v="A18250"/>
    <s v="Ethan Johnson"/>
    <s v="321 Pine Road"/>
    <n v="6516"/>
    <x v="2"/>
    <x v="132"/>
  </r>
  <r>
    <s v="A18251"/>
    <s v="Olivia Davis"/>
    <s v="247 Walnut Street"/>
    <n v="14380"/>
    <x v="0"/>
    <x v="184"/>
  </r>
  <r>
    <s v="A18252"/>
    <s v="Liam Thompson"/>
    <s v="655 Birch Lane"/>
    <n v="12074"/>
    <x v="1"/>
    <x v="185"/>
  </r>
  <r>
    <s v="A18253"/>
    <s v="Ava Anderson"/>
    <s v="322 Pine Road"/>
    <n v="14584"/>
    <x v="2"/>
    <x v="159"/>
  </r>
  <r>
    <s v="A18254"/>
    <s v="Noah Wilson"/>
    <s v="248 Walnut Street"/>
    <n v="12557"/>
    <x v="0"/>
    <x v="71"/>
  </r>
  <r>
    <s v="A18255"/>
    <s v="Isabella Smith"/>
    <s v="656 Birch Lane"/>
    <n v="6553"/>
    <x v="1"/>
    <x v="47"/>
  </r>
  <r>
    <s v="A18256"/>
    <s v="Jackson Brown"/>
    <s v="323 Pine Road"/>
    <n v="8437"/>
    <x v="2"/>
    <x v="186"/>
  </r>
  <r>
    <s v="A18257"/>
    <s v="Mia Miller"/>
    <s v="249 Walnut Street"/>
    <n v="13375"/>
    <x v="0"/>
    <x v="187"/>
  </r>
  <r>
    <s v="A18258"/>
    <s v="Aiden Davis"/>
    <s v="657 Birch Lane"/>
    <n v="9857"/>
    <x v="1"/>
    <x v="188"/>
  </r>
  <r>
    <s v="A18259"/>
    <s v="John Johnson"/>
    <s v="324 Pine Road"/>
    <n v="14391"/>
    <x v="2"/>
    <x v="93"/>
  </r>
  <r>
    <s v="A18260"/>
    <s v="John Doe"/>
    <s v="250 Walnut Street"/>
    <n v="6759"/>
    <x v="0"/>
    <x v="189"/>
  </r>
  <r>
    <s v="A18261"/>
    <s v="Jane Smith"/>
    <s v="658 Birch Lane"/>
    <n v="6639"/>
    <x v="1"/>
    <x v="190"/>
  </r>
  <r>
    <s v="A18262"/>
    <s v="David Johnson"/>
    <s v="325 Pine Road"/>
    <n v="7684"/>
    <x v="2"/>
    <x v="191"/>
  </r>
  <r>
    <s v="A18263"/>
    <s v="Sarah Brown"/>
    <s v="251 Walnut Street"/>
    <n v="11569"/>
    <x v="0"/>
    <x v="24"/>
  </r>
  <r>
    <s v="A18264"/>
    <s v="Michael Wilson"/>
    <s v="659 Birch Lane"/>
    <n v="10838"/>
    <x v="1"/>
    <x v="4"/>
  </r>
  <r>
    <s v="A18265"/>
    <s v="Emily Davis"/>
    <s v="326 Pine Road"/>
    <n v="10250"/>
    <x v="2"/>
    <x v="109"/>
  </r>
  <r>
    <s v="A18266"/>
    <s v="Mark Thompson"/>
    <s v="252 Walnut Street"/>
    <n v="6477"/>
    <x v="0"/>
    <x v="162"/>
  </r>
  <r>
    <s v="A18267"/>
    <s v="Michelle Anderson"/>
    <s v="660 Birch Lane"/>
    <n v="11617"/>
    <x v="1"/>
    <x v="60"/>
  </r>
  <r>
    <s v="A18268"/>
    <s v="Andrew Davis"/>
    <s v="327 Pine Road"/>
    <n v="14771"/>
    <x v="2"/>
    <x v="192"/>
  </r>
  <r>
    <s v="A18269"/>
    <s v="Jennifer Lee"/>
    <s v="253 Walnut Street"/>
    <n v="8199"/>
    <x v="0"/>
    <x v="193"/>
  </r>
  <r>
    <s v="A18270"/>
    <s v="Brian Wilson"/>
    <s v="661 Birch Lane"/>
    <n v="9235"/>
    <x v="1"/>
    <x v="159"/>
  </r>
  <r>
    <s v="A18271"/>
    <s v="Laura Miller"/>
    <s v="124 Main Street"/>
    <n v="14709"/>
    <x v="2"/>
    <x v="194"/>
  </r>
  <r>
    <s v="A18272"/>
    <s v="Robert Johnson"/>
    <s v="457 Elm Avenue"/>
    <n v="10006"/>
    <x v="0"/>
    <x v="140"/>
  </r>
  <r>
    <s v="A18273"/>
    <s v="Mary Davis"/>
    <s v="790 Oak Lane"/>
    <n v="7907"/>
    <x v="1"/>
    <x v="195"/>
  </r>
  <r>
    <s v="A18274"/>
    <s v="Christopher Brown"/>
    <s v="322 Pine Road"/>
    <n v="10426"/>
    <x v="2"/>
    <x v="196"/>
  </r>
  <r>
    <s v="A18275"/>
    <s v="Elizabeth Smith"/>
    <s v="556 Maple Drive"/>
    <n v="9807"/>
    <x v="0"/>
    <x v="197"/>
  </r>
  <r>
    <s v="A18276"/>
    <s v="Daniel Wilson"/>
    <s v="988 Cedar Court"/>
    <n v="5734"/>
    <x v="1"/>
    <x v="54"/>
  </r>
  <r>
    <s v="A18277"/>
    <s v="Jessica Davis"/>
    <s v="247 Walnut Street"/>
    <n v="13009"/>
    <x v="2"/>
    <x v="198"/>
  </r>
  <r>
    <s v="A18278"/>
    <s v="Matthew Thompson"/>
    <s v="655 Birch Lane"/>
    <n v="11389"/>
    <x v="0"/>
    <x v="199"/>
  </r>
  <r>
    <s v="A18279"/>
    <s v="Amanda Anderson"/>
    <s v="322 Pine Road"/>
    <n v="11527"/>
    <x v="1"/>
    <x v="118"/>
  </r>
  <r>
    <s v="A18280"/>
    <s v="Steven Davis"/>
    <s v="790 Oak Lane"/>
    <n v="12939"/>
    <x v="2"/>
    <x v="93"/>
  </r>
  <r>
    <s v="A18281"/>
    <s v="Liam Johnson"/>
    <s v="556 Maple Drive"/>
    <n v="8304"/>
    <x v="0"/>
    <x v="200"/>
  </r>
  <r>
    <s v="A18282"/>
    <s v="Olivia Smith"/>
    <s v="988 Cedar Court"/>
    <n v="14795"/>
    <x v="1"/>
    <x v="46"/>
  </r>
  <r>
    <s v="A18283"/>
    <s v="Noah Davis"/>
    <s v="124 Main Street"/>
    <n v="5734"/>
    <x v="2"/>
    <x v="201"/>
  </r>
  <r>
    <s v="A18284"/>
    <s v="Emma Wilson"/>
    <s v="457 Elm Avenue"/>
    <n v="11520"/>
    <x v="0"/>
    <x v="200"/>
  </r>
  <r>
    <s v="A18285"/>
    <s v="Ava Thompson"/>
    <s v="790 Oak Lane"/>
    <n v="10607"/>
    <x v="1"/>
    <x v="202"/>
  </r>
  <r>
    <s v="A18286"/>
    <s v="William Anderson"/>
    <s v="322 Pine Road"/>
    <n v="10702"/>
    <x v="2"/>
    <x v="203"/>
  </r>
  <r>
    <s v="A18287"/>
    <s v="Sophia Brown"/>
    <s v="556 Maple Drive"/>
    <n v="12473"/>
    <x v="0"/>
    <x v="204"/>
  </r>
  <r>
    <s v="A18288"/>
    <s v="James Miller"/>
    <s v="988 Cedar Court"/>
    <n v="14906"/>
    <x v="1"/>
    <x v="32"/>
  </r>
  <r>
    <s v="A18289"/>
    <s v="Isabella Taylor"/>
    <s v="247 Walnut Street"/>
    <n v="12646"/>
    <x v="2"/>
    <x v="205"/>
  </r>
  <r>
    <s v="A18290"/>
    <s v="Benjamin Lee"/>
    <s v="655 Birch Lane"/>
    <n v="8815"/>
    <x v="0"/>
    <x v="206"/>
  </r>
  <r>
    <s v="A18291"/>
    <s v="Sofia Johnson"/>
    <s v="322 Pine Road"/>
    <n v="12853"/>
    <x v="1"/>
    <x v="135"/>
  </r>
  <r>
    <s v="A18292"/>
    <s v="Ethan Davis"/>
    <s v="248 Walnut Street"/>
    <n v="11646"/>
    <x v="2"/>
    <x v="163"/>
  </r>
  <r>
    <s v="A18293"/>
    <s v="Olivia Thompson"/>
    <s v="656 Birch Lane"/>
    <n v="14498"/>
    <x v="0"/>
    <x v="177"/>
  </r>
  <r>
    <s v="A18294"/>
    <s v="Liam Anderson"/>
    <s v="323 Pine Road"/>
    <n v="8537"/>
    <x v="1"/>
    <x v="207"/>
  </r>
  <r>
    <s v="A18295"/>
    <s v="Ava Wilson"/>
    <s v="249 Walnut Street"/>
    <n v="11779"/>
    <x v="2"/>
    <x v="106"/>
  </r>
  <r>
    <s v="A18296"/>
    <s v="Noah Smith"/>
    <s v="657 Birch Lane"/>
    <n v="5824"/>
    <x v="0"/>
    <x v="92"/>
  </r>
  <r>
    <s v="A18297"/>
    <s v="Isabella Brown"/>
    <s v="324 Pine Road"/>
    <n v="9088"/>
    <x v="1"/>
    <x v="69"/>
  </r>
  <r>
    <s v="A18298"/>
    <s v="Jackson Miller"/>
    <s v="250 Walnut Street"/>
    <n v="9583"/>
    <x v="2"/>
    <x v="9"/>
  </r>
  <r>
    <s v="A18299"/>
    <s v="Mia Davis"/>
    <s v="658 Birch Lane"/>
    <n v="7752"/>
    <x v="0"/>
    <x v="47"/>
  </r>
  <r>
    <s v="A18300"/>
    <s v="Aiden Johnson"/>
    <s v="325 Pine Road"/>
    <n v="9089"/>
    <x v="1"/>
    <x v="208"/>
  </r>
  <r>
    <s v="A18301"/>
    <s v="Jane Doe"/>
    <s v="251 Walnut Street"/>
    <n v="11080"/>
    <x v="2"/>
    <x v="167"/>
  </r>
  <r>
    <s v="A18302"/>
    <s v="David Smith"/>
    <s v="659 Birch Lane"/>
    <n v="6308"/>
    <x v="0"/>
    <x v="209"/>
  </r>
  <r>
    <s v="A18303"/>
    <s v="Sarah Johnson"/>
    <s v="326 Pine Road"/>
    <n v="8825"/>
    <x v="1"/>
    <x v="49"/>
  </r>
  <r>
    <s v="A18304"/>
    <s v="Michael Brown"/>
    <s v="252 Walnut Street"/>
    <n v="8612"/>
    <x v="2"/>
    <x v="15"/>
  </r>
  <r>
    <s v="A18305"/>
    <s v="Emily Wilson"/>
    <s v="660 Birch Lane"/>
    <n v="7722"/>
    <x v="0"/>
    <x v="8"/>
  </r>
  <r>
    <s v="A18306"/>
    <s v="Mark Davis"/>
    <s v="327 Pine Road"/>
    <n v="5341"/>
    <x v="1"/>
    <x v="115"/>
  </r>
  <r>
    <s v="A18307"/>
    <s v="Michelle Thompson"/>
    <s v="253 Walnut Street"/>
    <n v="11167"/>
    <x v="2"/>
    <x v="84"/>
  </r>
  <r>
    <s v="A18308"/>
    <s v="Andrew Anderson"/>
    <s v="661 Birch Lane"/>
    <n v="13965"/>
    <x v="0"/>
    <x v="47"/>
  </r>
  <r>
    <s v="A18309"/>
    <s v="Jennifer Davis"/>
    <s v="328 Pine Road"/>
    <n v="6289"/>
    <x v="1"/>
    <x v="210"/>
  </r>
  <r>
    <s v="A18310"/>
    <s v="Brian Lee"/>
    <s v="254 Walnut Street"/>
    <n v="7430"/>
    <x v="2"/>
    <x v="211"/>
  </r>
  <r>
    <s v="A18311"/>
    <s v="Laura Wilson"/>
    <s v="662 Birch Lane"/>
    <n v="14438"/>
    <x v="0"/>
    <x v="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n v="1"/>
    <x v="0"/>
    <n v="85000"/>
  </r>
  <r>
    <n v="2"/>
    <x v="1"/>
    <n v="65000"/>
  </r>
  <r>
    <n v="3"/>
    <x v="2"/>
    <n v="10000"/>
  </r>
  <r>
    <n v="4"/>
    <x v="3"/>
    <n v="50000"/>
  </r>
  <r>
    <n v="5"/>
    <x v="4"/>
    <n v="40000"/>
  </r>
  <r>
    <n v="6"/>
    <x v="5"/>
    <n v="120000"/>
  </r>
  <r>
    <n v="8"/>
    <x v="6"/>
    <n v="50000"/>
  </r>
  <r>
    <n v="10"/>
    <x v="7"/>
    <n v="25000"/>
  </r>
  <r>
    <n v="11"/>
    <x v="8"/>
    <n v="15000"/>
  </r>
  <r>
    <n v="12"/>
    <x v="9"/>
    <n v="110000"/>
  </r>
  <r>
    <n v="13"/>
    <x v="10"/>
    <n v="25000"/>
  </r>
  <r>
    <n v="14"/>
    <x v="11"/>
    <n v="35000"/>
  </r>
  <r>
    <n v="15"/>
    <x v="12"/>
    <n v="75000"/>
  </r>
  <r>
    <n v="16"/>
    <x v="13"/>
    <n v="14000"/>
  </r>
  <r>
    <n v="17"/>
    <x v="14"/>
    <n v="5000"/>
  </r>
  <r>
    <n v="18"/>
    <x v="15"/>
    <n v="1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4">
  <r>
    <n v="1"/>
    <x v="0"/>
    <n v="1666"/>
    <s v="01/31/2020"/>
  </r>
  <r>
    <n v="2"/>
    <x v="1"/>
    <n v="2083"/>
    <s v="01/31/2020"/>
  </r>
  <r>
    <n v="3"/>
    <x v="2"/>
    <n v="1916"/>
    <s v="01/31/2020"/>
  </r>
  <r>
    <n v="4"/>
    <x v="3"/>
    <n v="1250"/>
    <s v="01/31/2020"/>
  </r>
  <r>
    <n v="5"/>
    <x v="4"/>
    <n v="1333"/>
    <s v="01/31/2020"/>
  </r>
  <r>
    <n v="6"/>
    <x v="5"/>
    <n v="1583"/>
    <s v="01/31/2020"/>
  </r>
  <r>
    <n v="7"/>
    <x v="6"/>
    <n v="1250"/>
    <s v="01/31/2020"/>
  </r>
  <r>
    <n v="8"/>
    <x v="0"/>
    <n v="1666"/>
    <s v="01/28/2020"/>
  </r>
  <r>
    <n v="9"/>
    <x v="1"/>
    <n v="2083"/>
    <s v="01/28/2020"/>
  </r>
  <r>
    <n v="10"/>
    <x v="2"/>
    <n v="1916"/>
    <s v="01/28/2020"/>
  </r>
  <r>
    <n v="11"/>
    <x v="3"/>
    <n v="1250"/>
    <s v="01/28/2020"/>
  </r>
  <r>
    <n v="12"/>
    <x v="4"/>
    <n v="1333"/>
    <s v="01/28/2020"/>
  </r>
  <r>
    <n v="13"/>
    <x v="5"/>
    <n v="1583"/>
    <s v="01/28/2020"/>
  </r>
  <r>
    <n v="14"/>
    <x v="6"/>
    <n v="1250"/>
    <s v="01/28/2020"/>
  </r>
  <r>
    <n v="15"/>
    <x v="0"/>
    <n v="1666"/>
    <s v="03/31/2020"/>
  </r>
  <r>
    <n v="16"/>
    <x v="1"/>
    <n v="2083"/>
    <s v="03/31/2020"/>
  </r>
  <r>
    <n v="17"/>
    <x v="2"/>
    <n v="1916"/>
    <s v="03/31/2020"/>
  </r>
  <r>
    <n v="18"/>
    <x v="3"/>
    <n v="1250"/>
    <s v="03/31/2020"/>
  </r>
  <r>
    <n v="19"/>
    <x v="4"/>
    <n v="1333"/>
    <s v="03/31/2020"/>
  </r>
  <r>
    <n v="20"/>
    <x v="5"/>
    <n v="1583"/>
    <s v="03/31/2020"/>
  </r>
  <r>
    <n v="21"/>
    <x v="6"/>
    <n v="1250"/>
    <s v="03/31/2020"/>
  </r>
  <r>
    <n v="22"/>
    <x v="0"/>
    <n v="1666"/>
    <s v="04/30/2020"/>
  </r>
  <r>
    <n v="23"/>
    <x v="1"/>
    <n v="2083"/>
    <s v="04/30/2020"/>
  </r>
  <r>
    <n v="24"/>
    <x v="2"/>
    <n v="1916"/>
    <s v="04/30/2020"/>
  </r>
  <r>
    <n v="25"/>
    <x v="3"/>
    <n v="1250"/>
    <s v="04/30/2020"/>
  </r>
  <r>
    <n v="26"/>
    <x v="4"/>
    <n v="1333"/>
    <s v="04/30/2020"/>
  </r>
  <r>
    <n v="27"/>
    <x v="5"/>
    <n v="1583"/>
    <s v="04/30/2020"/>
  </r>
  <r>
    <n v="28"/>
    <x v="6"/>
    <n v="1250"/>
    <s v="04/30/2020"/>
  </r>
  <r>
    <n v="29"/>
    <x v="0"/>
    <n v="1666"/>
    <s v="05/31/2020"/>
  </r>
  <r>
    <n v="30"/>
    <x v="1"/>
    <n v="2083"/>
    <s v="05/31/2020"/>
  </r>
  <r>
    <n v="31"/>
    <x v="2"/>
    <n v="1916"/>
    <s v="05/31/2020"/>
  </r>
  <r>
    <n v="32"/>
    <x v="3"/>
    <n v="1250"/>
    <s v="05/31/2020"/>
  </r>
  <r>
    <n v="33"/>
    <x v="4"/>
    <n v="1333"/>
    <s v="05/31/2020"/>
  </r>
  <r>
    <n v="34"/>
    <x v="5"/>
    <n v="1583"/>
    <s v="05/31/2020"/>
  </r>
  <r>
    <n v="35"/>
    <x v="6"/>
    <n v="1250"/>
    <s v="05/31/2020"/>
  </r>
  <r>
    <n v="36"/>
    <x v="0"/>
    <n v="1666"/>
    <s v="06/30/2020"/>
  </r>
  <r>
    <n v="37"/>
    <x v="1"/>
    <n v="2083"/>
    <s v="06/30/2020"/>
  </r>
  <r>
    <n v="38"/>
    <x v="2"/>
    <n v="1916"/>
    <s v="06/30/2020"/>
  </r>
  <r>
    <n v="39"/>
    <x v="3"/>
    <n v="1250"/>
    <s v="06/30/2020"/>
  </r>
  <r>
    <n v="40"/>
    <x v="4"/>
    <n v="1333"/>
    <s v="06/30/2020"/>
  </r>
  <r>
    <n v="41"/>
    <x v="5"/>
    <n v="1583"/>
    <s v="06/30/2020"/>
  </r>
  <r>
    <n v="42"/>
    <x v="6"/>
    <n v="1250"/>
    <s v="06/30/2020"/>
  </r>
  <r>
    <n v="43"/>
    <x v="0"/>
    <n v="1666"/>
    <s v="07/31/2020"/>
  </r>
  <r>
    <n v="44"/>
    <x v="1"/>
    <n v="2083"/>
    <s v="07/31/2020"/>
  </r>
  <r>
    <n v="45"/>
    <x v="2"/>
    <n v="1916"/>
    <s v="07/31/2020"/>
  </r>
  <r>
    <n v="46"/>
    <x v="3"/>
    <n v="1250"/>
    <s v="07/31/2020"/>
  </r>
  <r>
    <n v="47"/>
    <x v="4"/>
    <n v="1333"/>
    <s v="07/31/2020"/>
  </r>
  <r>
    <n v="48"/>
    <x v="5"/>
    <n v="1583"/>
    <s v="07/31/2020"/>
  </r>
  <r>
    <n v="49"/>
    <x v="6"/>
    <n v="1250"/>
    <s v="07/31/2020"/>
  </r>
  <r>
    <n v="50"/>
    <x v="0"/>
    <n v="1666"/>
    <s v="08/31/2020"/>
  </r>
  <r>
    <n v="51"/>
    <x v="1"/>
    <n v="2083"/>
    <s v="08/31/2020"/>
  </r>
  <r>
    <n v="52"/>
    <x v="2"/>
    <n v="1916"/>
    <s v="08/31/2020"/>
  </r>
  <r>
    <n v="53"/>
    <x v="3"/>
    <n v="1250"/>
    <s v="08/31/2020"/>
  </r>
  <r>
    <n v="54"/>
    <x v="4"/>
    <n v="1333"/>
    <s v="08/31/2020"/>
  </r>
  <r>
    <n v="55"/>
    <x v="5"/>
    <n v="1583"/>
    <s v="08/31/2020"/>
  </r>
  <r>
    <n v="56"/>
    <x v="6"/>
    <n v="1250"/>
    <s v="08/31/2020"/>
  </r>
  <r>
    <n v="57"/>
    <x v="0"/>
    <n v="1666"/>
    <s v="09/30/2020"/>
  </r>
  <r>
    <n v="58"/>
    <x v="1"/>
    <n v="2083"/>
    <s v="09/30/2020"/>
  </r>
  <r>
    <n v="59"/>
    <x v="2"/>
    <n v="1916"/>
    <s v="09/30/2020"/>
  </r>
  <r>
    <n v="60"/>
    <x v="3"/>
    <n v="1250"/>
    <s v="09/30/2020"/>
  </r>
  <r>
    <n v="61"/>
    <x v="4"/>
    <n v="1333"/>
    <s v="09/30/2020"/>
  </r>
  <r>
    <n v="62"/>
    <x v="5"/>
    <n v="1583"/>
    <s v="09/30/2020"/>
  </r>
  <r>
    <n v="63"/>
    <x v="6"/>
    <n v="1250"/>
    <s v="09/30/2020"/>
  </r>
  <r>
    <n v="64"/>
    <x v="0"/>
    <n v="1666"/>
    <s v="10/31/2020"/>
  </r>
  <r>
    <n v="65"/>
    <x v="1"/>
    <n v="2083"/>
    <s v="10/31/2020"/>
  </r>
  <r>
    <n v="66"/>
    <x v="2"/>
    <n v="1916"/>
    <s v="10/31/2020"/>
  </r>
  <r>
    <n v="67"/>
    <x v="3"/>
    <n v="1250"/>
    <s v="10/31/2020"/>
  </r>
  <r>
    <n v="68"/>
    <x v="4"/>
    <n v="1333"/>
    <s v="10/31/2020"/>
  </r>
  <r>
    <n v="69"/>
    <x v="5"/>
    <n v="1583"/>
    <s v="10/31/2020"/>
  </r>
  <r>
    <n v="70"/>
    <x v="6"/>
    <n v="1250"/>
    <s v="10/31/2020"/>
  </r>
  <r>
    <n v="71"/>
    <x v="0"/>
    <n v="1666"/>
    <s v="11/30/2020"/>
  </r>
  <r>
    <n v="72"/>
    <x v="1"/>
    <n v="2083"/>
    <s v="11/30/2020"/>
  </r>
  <r>
    <n v="73"/>
    <x v="2"/>
    <n v="1916"/>
    <s v="11/30/2020"/>
  </r>
  <r>
    <n v="74"/>
    <x v="3"/>
    <n v="1250"/>
    <s v="11/30/2020"/>
  </r>
  <r>
    <n v="75"/>
    <x v="4"/>
    <n v="1333"/>
    <s v="11/30/2020"/>
  </r>
  <r>
    <n v="76"/>
    <x v="5"/>
    <n v="1583"/>
    <s v="11/30/2020"/>
  </r>
  <r>
    <n v="77"/>
    <x v="6"/>
    <n v="1250"/>
    <s v="11/30/2020"/>
  </r>
  <r>
    <n v="78"/>
    <x v="0"/>
    <n v="1666"/>
    <s v="12/31/2020"/>
  </r>
  <r>
    <n v="79"/>
    <x v="1"/>
    <n v="2083"/>
    <s v="12/31/2020"/>
  </r>
  <r>
    <n v="80"/>
    <x v="2"/>
    <n v="1916"/>
    <s v="12/31/2020"/>
  </r>
  <r>
    <n v="81"/>
    <x v="3"/>
    <n v="1250"/>
    <s v="12/31/2020"/>
  </r>
  <r>
    <n v="82"/>
    <x v="4"/>
    <n v="1333"/>
    <s v="12/31/2020"/>
  </r>
  <r>
    <n v="83"/>
    <x v="5"/>
    <n v="1583"/>
    <s v="12/31/2020"/>
  </r>
  <r>
    <n v="84"/>
    <x v="6"/>
    <n v="1250"/>
    <s v="12/31/20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laDinámica75" cacheId="1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outline="1" outlineData="1" multipleFieldFilters="0" rowHeaderCaption="Gastos Operativos">
  <location ref="L10:M21" firstHeaderRow="1" firstDataRow="1" firstDataCol="1"/>
  <pivotFields count="3">
    <pivotField showAll="0"/>
    <pivotField axis="axisRow" showAll="0" measureFilter="1" sortType="descending">
      <items count="17">
        <item x="1"/>
        <item x="14"/>
        <item x="7"/>
        <item x="10"/>
        <item x="12"/>
        <item x="9"/>
        <item x="15"/>
        <item x="13"/>
        <item x="11"/>
        <item x="3"/>
        <item x="8"/>
        <item x="5"/>
        <item x="6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</pivotFields>
  <rowFields count="1">
    <field x="1"/>
  </rowFields>
  <rowItems count="11">
    <i>
      <x v="11"/>
    </i>
    <i>
      <x v="5"/>
    </i>
    <i>
      <x v="13"/>
    </i>
    <i>
      <x v="4"/>
    </i>
    <i>
      <x/>
    </i>
    <i>
      <x v="9"/>
    </i>
    <i>
      <x v="12"/>
    </i>
    <i>
      <x v="15"/>
    </i>
    <i>
      <x v="8"/>
    </i>
    <i>
      <x v="3"/>
    </i>
    <i>
      <x v="2"/>
    </i>
  </rowItems>
  <colItems count="1">
    <i/>
  </colItems>
  <dataFields count="1">
    <dataField name="Gasto Total" fld="2" baseField="1" baseItem="11" numFmtId="8"/>
  </dataFields>
  <formats count="1">
    <format dxfId="34">
      <pivotArea outline="0" collapsedLevelsAreSubtotals="1" fieldPosition="0"/>
    </format>
  </formats>
  <pivotTableStyleInfo name="PivotStyleMedium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73" cacheId="2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rowHeaderCaption="Costos de Venta">
  <location ref="L2:M7" firstHeaderRow="1" firstDataRow="1" firstDataCol="1"/>
  <pivotFields count="4">
    <pivotField showAll="0"/>
    <pivotField axis="axisRow" showAll="0" measureFilter="1" sortType="descending">
      <items count="8">
        <item x="1"/>
        <item x="0"/>
        <item x="6"/>
        <item x="3"/>
        <item x="4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  <pivotField showAll="0"/>
  </pivotFields>
  <rowFields count="1">
    <field x="1"/>
  </rowFields>
  <rowItems count="5">
    <i>
      <x/>
    </i>
    <i>
      <x v="5"/>
    </i>
    <i>
      <x v="1"/>
    </i>
    <i>
      <x v="6"/>
    </i>
    <i>
      <x v="4"/>
    </i>
  </rowItems>
  <colItems count="1">
    <i/>
  </colItems>
  <dataFields count="1">
    <dataField name="Costo Total" fld="2" baseField="1" baseItem="0"/>
  </dataFields>
  <formats count="2">
    <format dxfId="36">
      <pivotArea collapsedLevelsAreSubtotals="1" fieldPosition="0">
        <references count="1">
          <reference field="1" count="0"/>
        </references>
      </pivotArea>
    </format>
    <format dxfId="35">
      <pivotArea grandRow="1" outline="0" collapsedLevelsAreSubtotals="1" fieldPosition="0"/>
    </format>
  </formats>
  <pivotTableStyleInfo name="PivotStyleMedium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80" cacheId="9" applyNumberFormats="0" applyBorderFormats="0" applyFontFormats="0" applyPatternFormats="0" applyAlignmentFormats="0" applyWidthHeightFormats="1" dataCaption="Valores" updatedVersion="6" minRefreshableVersion="3" useAutoFormatting="1" subtotalHiddenItems="1" rowGrandTotals="0" itemPrintTitles="1" createdVersion="6" indent="0" outline="1" outlineData="1" multipleFieldFilters="0" rowHeaderCaption="Mes">
  <location ref="H10:I12" firstHeaderRow="1" firstDataRow="1" firstDataCol="1"/>
  <pivotFields count="3">
    <pivotField dataField="1" showAll="0"/>
    <pivotField axis="axisRow" allDrilled="1" showAll="0" measureFilter="1" sortType="descending" defaultAttributeDrillState="1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howAll="0" dataSourceSort="1" defaultAttributeDrillState="1"/>
  </pivotFields>
  <rowFields count="1">
    <field x="1"/>
  </rowFields>
  <rowItems count="2">
    <i>
      <x v="1"/>
    </i>
    <i>
      <x/>
    </i>
  </rowItems>
  <colItems count="1">
    <i/>
  </colItems>
  <dataFields count="1">
    <dataField name="Total de Ventas" fld="0" baseField="1" baseItem="1"/>
  </dataFields>
  <formats count="2">
    <format dxfId="38">
      <pivotArea collapsedLevelsAreSubtotals="1" fieldPosition="0">
        <references count="1">
          <reference field="1" count="0"/>
        </references>
      </pivotArea>
    </format>
    <format dxfId="37">
      <pivotArea grandRow="1" outline="0" collapsedLevelsAreSubtotals="1" fieldPosition="0"/>
    </format>
  </formats>
  <pivotHierarchies count="12"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6" showRowHeaders="1" showColHeaders="1" showRowStripes="0" showColStripes="0" showLastColumn="1"/>
  <filters count="1">
    <filter fld="1" type="count" id="3" iMeasureHier="11">
      <autoFilter ref="A1">
        <filterColumn colId="0">
          <top10 top="0" val="2" filterVal="2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TAS_PJ]"/>
      </x15:pivotTableUISettings>
    </ext>
  </extLst>
</pivotTableDefinition>
</file>

<file path=xl/pivotTables/pivotTable4.xml><?xml version="1.0" encoding="utf-8"?>
<pivotTableDefinition xmlns="http://schemas.openxmlformats.org/spreadsheetml/2006/main" name="TablaDinámica77" cacheId="8" applyNumberFormats="0" applyBorderFormats="0" applyFontFormats="0" applyPatternFormats="0" applyAlignmentFormats="0" applyWidthHeightFormats="1" dataCaption="Valores" updatedVersion="6" minRefreshableVersion="3" useAutoFormatting="1" subtotalHiddenItems="1" rowGrandTotals="0" itemPrintTitles="1" createdVersion="6" indent="0" outline="1" outlineData="1" multipleFieldFilters="0" rowHeaderCaption="Mes">
  <location ref="H2:I7" firstHeaderRow="1" firstDataRow="1" firstDataCol="1"/>
  <pivotFields count="3">
    <pivotField dataField="1" showAll="0"/>
    <pivotField axis="axisRow" allDrilled="1" showAll="0" measureFilter="1" sortType="de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howAll="0" dataSourceSort="1" defaultAttributeDrillState="1"/>
  </pivotFields>
  <rowFields count="1">
    <field x="1"/>
  </rowFields>
  <rowItems count="5">
    <i>
      <x/>
    </i>
    <i>
      <x v="2"/>
    </i>
    <i>
      <x v="3"/>
    </i>
    <i>
      <x v="1"/>
    </i>
    <i>
      <x v="4"/>
    </i>
  </rowItems>
  <colItems count="1">
    <i/>
  </colItems>
  <dataFields count="1">
    <dataField name="Total de Ventas" fld="0" baseField="1" baseItem="0"/>
  </dataFields>
  <formats count="2">
    <format dxfId="40">
      <pivotArea collapsedLevelsAreSubtotals="1" fieldPosition="0">
        <references count="1">
          <reference field="1" count="0"/>
        </references>
      </pivotArea>
    </format>
    <format dxfId="39">
      <pivotArea grandRow="1" outline="0" collapsedLevelsAreSubtotals="1" fieldPosition="0"/>
    </format>
  </formats>
  <pivotHierarchies count="12"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6" showRowHeaders="1" showColHeaders="1" showRowStripes="0" showColStripes="0" showLastColumn="1"/>
  <filters count="1">
    <filter fld="1" type="count" id="1" iMeasureHier="11">
      <autoFilter ref="A1">
        <filterColumn colId="0">
          <top10 val="5" filterVal="5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TAS_PJ]"/>
      </x15:pivotTableUISettings>
    </ext>
  </extLst>
</pivotTableDefinition>
</file>

<file path=xl/pivotTables/pivotTable5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2:J3" firstHeaderRow="1" firstDataRow="1" firstDataCol="0"/>
  <pivotFields count="7">
    <pivotField showAll="0"/>
    <pivotField showAll="0"/>
    <pivotField showAll="0"/>
    <pivotField dataField="1" showAll="0"/>
    <pivotField showAll="0"/>
    <pivotField showAll="0">
      <items count="213">
        <item x="56"/>
        <item x="163"/>
        <item x="121"/>
        <item x="7"/>
        <item x="180"/>
        <item x="115"/>
        <item x="183"/>
        <item x="190"/>
        <item x="141"/>
        <item x="19"/>
        <item x="160"/>
        <item x="207"/>
        <item x="126"/>
        <item x="196"/>
        <item x="3"/>
        <item x="69"/>
        <item x="193"/>
        <item x="124"/>
        <item x="113"/>
        <item x="0"/>
        <item x="119"/>
        <item x="38"/>
        <item x="171"/>
        <item x="103"/>
        <item x="139"/>
        <item x="82"/>
        <item x="39"/>
        <item x="9"/>
        <item x="148"/>
        <item x="130"/>
        <item x="89"/>
        <item x="205"/>
        <item x="182"/>
        <item x="6"/>
        <item x="143"/>
        <item x="144"/>
        <item x="142"/>
        <item x="164"/>
        <item x="194"/>
        <item x="92"/>
        <item x="97"/>
        <item x="16"/>
        <item x="112"/>
        <item x="48"/>
        <item x="167"/>
        <item x="125"/>
        <item x="198"/>
        <item x="70"/>
        <item x="155"/>
        <item x="78"/>
        <item x="133"/>
        <item x="168"/>
        <item x="15"/>
        <item x="1"/>
        <item x="129"/>
        <item x="87"/>
        <item x="211"/>
        <item x="37"/>
        <item x="73"/>
        <item x="188"/>
        <item x="43"/>
        <item x="151"/>
        <item x="186"/>
        <item x="147"/>
        <item x="199"/>
        <item x="191"/>
        <item x="116"/>
        <item x="60"/>
        <item x="185"/>
        <item x="36"/>
        <item x="201"/>
        <item x="131"/>
        <item x="138"/>
        <item x="170"/>
        <item x="109"/>
        <item x="135"/>
        <item x="79"/>
        <item x="80"/>
        <item x="117"/>
        <item x="161"/>
        <item x="46"/>
        <item x="42"/>
        <item x="210"/>
        <item x="108"/>
        <item x="52"/>
        <item x="54"/>
        <item x="23"/>
        <item x="32"/>
        <item x="47"/>
        <item x="91"/>
        <item x="118"/>
        <item x="94"/>
        <item x="110"/>
        <item x="98"/>
        <item x="65"/>
        <item x="157"/>
        <item x="26"/>
        <item x="202"/>
        <item x="24"/>
        <item x="10"/>
        <item x="81"/>
        <item x="25"/>
        <item x="145"/>
        <item x="101"/>
        <item x="177"/>
        <item x="5"/>
        <item x="162"/>
        <item x="8"/>
        <item x="127"/>
        <item x="27"/>
        <item x="68"/>
        <item x="53"/>
        <item x="17"/>
        <item x="140"/>
        <item x="192"/>
        <item x="41"/>
        <item x="34"/>
        <item x="169"/>
        <item x="61"/>
        <item x="99"/>
        <item x="49"/>
        <item x="173"/>
        <item x="55"/>
        <item x="174"/>
        <item x="105"/>
        <item x="88"/>
        <item x="165"/>
        <item x="166"/>
        <item x="136"/>
        <item x="137"/>
        <item x="178"/>
        <item x="156"/>
        <item x="31"/>
        <item x="176"/>
        <item x="96"/>
        <item x="85"/>
        <item x="84"/>
        <item x="114"/>
        <item x="107"/>
        <item x="51"/>
        <item x="67"/>
        <item x="18"/>
        <item x="74"/>
        <item x="44"/>
        <item x="150"/>
        <item x="106"/>
        <item x="206"/>
        <item x="12"/>
        <item x="203"/>
        <item x="50"/>
        <item x="204"/>
        <item x="122"/>
        <item x="29"/>
        <item x="45"/>
        <item x="208"/>
        <item x="35"/>
        <item x="86"/>
        <item x="146"/>
        <item x="62"/>
        <item x="64"/>
        <item x="57"/>
        <item x="197"/>
        <item x="58"/>
        <item x="71"/>
        <item x="159"/>
        <item x="179"/>
        <item x="83"/>
        <item x="172"/>
        <item x="4"/>
        <item x="59"/>
        <item x="13"/>
        <item x="14"/>
        <item x="189"/>
        <item x="209"/>
        <item x="149"/>
        <item x="102"/>
        <item x="22"/>
        <item x="154"/>
        <item x="72"/>
        <item x="104"/>
        <item x="153"/>
        <item x="120"/>
        <item x="123"/>
        <item x="175"/>
        <item x="11"/>
        <item x="152"/>
        <item x="20"/>
        <item x="100"/>
        <item x="195"/>
        <item x="181"/>
        <item x="63"/>
        <item x="128"/>
        <item x="200"/>
        <item x="75"/>
        <item x="66"/>
        <item x="95"/>
        <item x="134"/>
        <item x="2"/>
        <item x="76"/>
        <item x="184"/>
        <item x="132"/>
        <item x="90"/>
        <item x="111"/>
        <item x="187"/>
        <item x="93"/>
        <item x="33"/>
        <item x="77"/>
        <item x="30"/>
        <item x="40"/>
        <item x="158"/>
        <item x="28"/>
        <item x="21"/>
        <item t="default"/>
      </items>
    </pivotField>
    <pivotField showAll="0" defaultSubtotal="0">
      <items count="1">
        <item x="0"/>
      </items>
    </pivotField>
  </pivotFields>
  <rowItems count="1">
    <i/>
  </rowItems>
  <colItems count="1">
    <i/>
  </colItems>
  <dataFields count="1">
    <dataField name="Suma de Total con iva" fld="3" baseField="0" baseItem="0" numFmtId="164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5:J6" firstHeaderRow="1" firstDataRow="1" firstDataCol="0"/>
  <pivotFields count="7">
    <pivotField showAll="0"/>
    <pivotField showAll="0"/>
    <pivotField showAll="0"/>
    <pivotField dataField="1" showAll="0"/>
    <pivotField showAll="0"/>
    <pivotField showAll="0">
      <items count="213">
        <item x="56"/>
        <item x="163"/>
        <item x="121"/>
        <item x="7"/>
        <item x="180"/>
        <item x="115"/>
        <item x="183"/>
        <item x="190"/>
        <item x="141"/>
        <item x="19"/>
        <item x="160"/>
        <item x="207"/>
        <item x="126"/>
        <item x="196"/>
        <item x="3"/>
        <item x="69"/>
        <item x="193"/>
        <item x="124"/>
        <item x="113"/>
        <item x="0"/>
        <item x="119"/>
        <item x="38"/>
        <item x="171"/>
        <item x="103"/>
        <item x="139"/>
        <item x="82"/>
        <item x="39"/>
        <item x="9"/>
        <item x="148"/>
        <item x="130"/>
        <item x="89"/>
        <item x="205"/>
        <item x="182"/>
        <item x="6"/>
        <item x="143"/>
        <item x="144"/>
        <item x="142"/>
        <item x="164"/>
        <item x="194"/>
        <item x="92"/>
        <item x="97"/>
        <item x="16"/>
        <item x="112"/>
        <item x="48"/>
        <item x="167"/>
        <item x="125"/>
        <item x="198"/>
        <item x="70"/>
        <item x="155"/>
        <item x="78"/>
        <item x="133"/>
        <item x="168"/>
        <item x="15"/>
        <item x="1"/>
        <item x="129"/>
        <item x="87"/>
        <item x="211"/>
        <item x="37"/>
        <item x="73"/>
        <item x="188"/>
        <item x="43"/>
        <item x="151"/>
        <item x="186"/>
        <item x="147"/>
        <item x="199"/>
        <item x="191"/>
        <item x="116"/>
        <item x="60"/>
        <item x="185"/>
        <item x="36"/>
        <item x="201"/>
        <item x="131"/>
        <item x="138"/>
        <item x="170"/>
        <item x="109"/>
        <item x="135"/>
        <item x="79"/>
        <item x="80"/>
        <item x="117"/>
        <item x="161"/>
        <item x="46"/>
        <item x="42"/>
        <item x="210"/>
        <item x="108"/>
        <item x="52"/>
        <item x="54"/>
        <item x="23"/>
        <item x="32"/>
        <item x="47"/>
        <item x="91"/>
        <item x="118"/>
        <item x="94"/>
        <item x="110"/>
        <item x="98"/>
        <item x="65"/>
        <item x="157"/>
        <item x="26"/>
        <item x="202"/>
        <item x="24"/>
        <item x="10"/>
        <item x="81"/>
        <item x="25"/>
        <item x="145"/>
        <item x="101"/>
        <item x="177"/>
        <item x="5"/>
        <item x="162"/>
        <item x="8"/>
        <item x="127"/>
        <item x="27"/>
        <item x="68"/>
        <item x="53"/>
        <item x="17"/>
        <item x="140"/>
        <item x="192"/>
        <item x="41"/>
        <item x="34"/>
        <item x="169"/>
        <item x="61"/>
        <item x="99"/>
        <item x="49"/>
        <item x="173"/>
        <item x="55"/>
        <item x="174"/>
        <item x="105"/>
        <item x="88"/>
        <item x="165"/>
        <item x="166"/>
        <item x="136"/>
        <item x="137"/>
        <item x="178"/>
        <item x="156"/>
        <item x="31"/>
        <item x="176"/>
        <item x="96"/>
        <item x="85"/>
        <item x="84"/>
        <item x="114"/>
        <item x="107"/>
        <item x="51"/>
        <item x="67"/>
        <item x="18"/>
        <item x="74"/>
        <item x="44"/>
        <item x="150"/>
        <item x="106"/>
        <item x="206"/>
        <item x="12"/>
        <item x="203"/>
        <item x="50"/>
        <item x="204"/>
        <item x="122"/>
        <item x="29"/>
        <item x="45"/>
        <item x="208"/>
        <item x="35"/>
        <item x="86"/>
        <item x="146"/>
        <item x="62"/>
        <item x="64"/>
        <item x="57"/>
        <item x="197"/>
        <item x="58"/>
        <item x="71"/>
        <item x="159"/>
        <item x="179"/>
        <item x="83"/>
        <item x="172"/>
        <item x="4"/>
        <item x="59"/>
        <item x="13"/>
        <item x="14"/>
        <item x="189"/>
        <item x="209"/>
        <item x="149"/>
        <item x="102"/>
        <item x="22"/>
        <item x="154"/>
        <item x="72"/>
        <item x="104"/>
        <item x="153"/>
        <item x="120"/>
        <item x="123"/>
        <item x="175"/>
        <item x="11"/>
        <item x="152"/>
        <item x="20"/>
        <item x="100"/>
        <item x="195"/>
        <item x="181"/>
        <item x="63"/>
        <item x="128"/>
        <item x="200"/>
        <item x="75"/>
        <item x="66"/>
        <item x="95"/>
        <item x="134"/>
        <item x="2"/>
        <item x="76"/>
        <item x="184"/>
        <item x="132"/>
        <item x="90"/>
        <item x="111"/>
        <item x="187"/>
        <item x="93"/>
        <item x="33"/>
        <item x="77"/>
        <item x="30"/>
        <item x="40"/>
        <item x="158"/>
        <item x="28"/>
        <item x="21"/>
        <item t="default"/>
      </items>
    </pivotField>
    <pivotField showAll="0" defaultSubtotal="0">
      <items count="1">
        <item x="0"/>
      </items>
    </pivotField>
  </pivotFields>
  <rowItems count="1">
    <i/>
  </rowItems>
  <colItems count="1">
    <i/>
  </colItems>
  <dataFields count="1">
    <dataField name="Suma de Total con iva" fld="3" baseField="0" baseItem="0" numFmtId="164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6" cacheId="7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>
  <location ref="K8:L13" firstHeaderRow="1" firstDataRow="1" firstDataCol="1"/>
  <pivotFields count="2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Ventas sin iva" fld="1" baseField="0" baseItem="0"/>
  </dataFields>
  <formats count="1">
    <format dxfId="30">
      <pivotArea outline="0" collapsedLevelsAreSubtotals="1" fieldPosition="0"/>
    </format>
  </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TAS_PJ]"/>
      </x15:pivotTableUISettings>
    </ext>
  </extLst>
</pivotTableDefinition>
</file>

<file path=xl/pivotTables/pivotTable8.xml><?xml version="1.0" encoding="utf-8"?>
<pivotTableDefinition xmlns="http://schemas.openxmlformats.org/spreadsheetml/2006/main" name="TablaDinámica10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3:D4" firstHeaderRow="1" firstDataRow="1" firstDataCol="0"/>
  <pivotFields count="3">
    <pivotField showAll="0"/>
    <pivotField showAll="0"/>
    <pivotField dataField="1" numFmtId="8" showAll="0"/>
  </pivotFields>
  <rowItems count="1">
    <i/>
  </rowItems>
  <colItems count="1">
    <i/>
  </colItems>
  <dataFields count="1">
    <dataField name="Gastos operativos Totales" fld="2" baseField="0" baseItem="22762230" numFmtId="8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Dinámica18" cacheId="4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>
  <location ref="A38:B44" firstHeaderRow="1" firstDataRow="1" firstDataCol="1"/>
  <pivotFields count="3">
    <pivotField dataField="1" showAll="0"/>
    <pivotField axis="axisRow" allDrilled="1" showAll="0" measureFilter="1" sortType="de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howAll="0" dataSourceSort="1" defaultAttributeDrillState="1"/>
  </pivotFields>
  <rowFields count="1">
    <field x="1"/>
  </rowFields>
  <rowItems count="6">
    <i>
      <x/>
    </i>
    <i>
      <x v="2"/>
    </i>
    <i>
      <x v="3"/>
    </i>
    <i>
      <x v="1"/>
    </i>
    <i>
      <x v="4"/>
    </i>
    <i t="grand">
      <x/>
    </i>
  </rowItems>
  <colItems count="1">
    <i/>
  </colItems>
  <dataFields count="1">
    <dataField name="Suma de Ventas sin iva" fld="0" baseField="0" baseItem="0"/>
  </dataFields>
  <formats count="2">
    <format dxfId="2">
      <pivotArea collapsedLevelsAreSubtotals="1" fieldPosition="0">
        <references count="1">
          <reference field="1" count="0"/>
        </references>
      </pivotArea>
    </format>
    <format dxfId="1">
      <pivotArea grandRow="1" outline="0" collapsedLevelsAreSubtotals="1" fieldPosition="0"/>
    </format>
  </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6" showRowHeaders="1" showColHeaders="1" showRowStripes="0" showColStripes="0" showLastColumn="1"/>
  <filters count="1">
    <filter fld="1" type="count" id="1" iMeasureHier="11">
      <autoFilter ref="A1">
        <filterColumn colId="0">
          <top10 val="5" filterVal="5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TAS_PJ]"/>
      </x15:pivotTableUISettings>
    </ext>
  </extLst>
</pivotTableDefinition>
</file>

<file path=xl/pivotTables/pivotTable10.xml><?xml version="1.0" encoding="utf-8"?>
<pivotTableDefinition xmlns="http://schemas.openxmlformats.org/spreadsheetml/2006/main" name="TablaDinámica84" cacheId="10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>
  <location ref="A54:B58" firstHeaderRow="1" firstDataRow="1" firstDataCol="1"/>
  <pivotFields count="4">
    <pivotField allDrilled="1" showAll="0" measureFilter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4">
        <item x="0"/>
        <item x="1"/>
        <item x="2"/>
        <item t="default"/>
      </items>
    </pivotField>
    <pivotField dataField="1" showAll="0"/>
    <pivotField allDrilled="1" showAll="0" dataSourceSort="1" defaultAttributeDrillState="1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Ventas sin iva" fld="2" baseField="0" baseItem="0"/>
  </dataFields>
  <formats count="2">
    <format dxfId="4">
      <pivotArea grandRow="1" outline="0" collapsedLevelsAreSubtotals="1" fieldPosition="0"/>
    </format>
    <format dxfId="3">
      <pivotArea collapsedLevelsAreSubtotals="1" fieldPosition="0">
        <references count="1">
          <reference field="1" count="0"/>
        </references>
      </pivotArea>
    </format>
  </formats>
  <pivotHierarchies count="12"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6" showRowHeaders="1" showColHeaders="1" showRowStripes="0" showColStripes="0" showLastColumn="1"/>
  <filters count="1">
    <filter fld="0" type="count" id="3" iMeasureHier="11">
      <autoFilter ref="A1">
        <filterColumn colId="0">
          <top10 top="0" val="2" filterVal="2"/>
        </filterColumn>
      </autoFilter>
    </filter>
  </filters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TAS_PJ]"/>
      </x15:pivotTableUISettings>
    </ext>
  </extLst>
</pivotTableDefinition>
</file>

<file path=xl/pivotTables/pivotTable11.xml><?xml version="1.0" encoding="utf-8"?>
<pivotTableDefinition xmlns="http://schemas.openxmlformats.org/spreadsheetml/2006/main" name="TablaDinámica8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4:H51" firstHeaderRow="1" firstDataRow="1" firstDataCol="1"/>
  <pivotFields count="3">
    <pivotField showAll="0"/>
    <pivotField axis="axisRow" showAll="0" sortType="descending">
      <items count="17">
        <item x="1"/>
        <item x="14"/>
        <item x="7"/>
        <item x="10"/>
        <item x="12"/>
        <item x="9"/>
        <item x="15"/>
        <item x="13"/>
        <item x="11"/>
        <item x="3"/>
        <item x="8"/>
        <item x="5"/>
        <item x="6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</pivotFields>
  <rowFields count="1">
    <field x="1"/>
  </rowFields>
  <rowItems count="17">
    <i>
      <x v="11"/>
    </i>
    <i>
      <x v="5"/>
    </i>
    <i>
      <x v="13"/>
    </i>
    <i>
      <x v="4"/>
    </i>
    <i>
      <x/>
    </i>
    <i>
      <x v="12"/>
    </i>
    <i>
      <x v="9"/>
    </i>
    <i>
      <x v="15"/>
    </i>
    <i>
      <x v="8"/>
    </i>
    <i>
      <x v="3"/>
    </i>
    <i>
      <x v="2"/>
    </i>
    <i>
      <x v="10"/>
    </i>
    <i>
      <x v="7"/>
    </i>
    <i>
      <x v="6"/>
    </i>
    <i>
      <x v="14"/>
    </i>
    <i>
      <x v="1"/>
    </i>
    <i t="grand">
      <x/>
    </i>
  </rowItems>
  <colItems count="1">
    <i/>
  </colItems>
  <dataFields count="1">
    <dataField name="Suma de MONTO" fld="2" baseField="0" baseItem="0" numFmtId="8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Dinámica1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22:B34" firstHeaderRow="1" firstDataRow="1" firstDataCol="1"/>
  <pivotFields count="3">
    <pivotField showAll="0"/>
    <pivotField axis="axisRow" showAll="0" measureFilter="1" sortType="descending">
      <items count="17">
        <item x="1"/>
        <item x="14"/>
        <item x="7"/>
        <item x="10"/>
        <item x="12"/>
        <item x="9"/>
        <item x="15"/>
        <item x="13"/>
        <item x="11"/>
        <item x="3"/>
        <item x="8"/>
        <item x="5"/>
        <item x="6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</pivotFields>
  <rowFields count="1">
    <field x="1"/>
  </rowFields>
  <rowItems count="12">
    <i>
      <x v="11"/>
    </i>
    <i>
      <x v="5"/>
    </i>
    <i>
      <x v="13"/>
    </i>
    <i>
      <x v="4"/>
    </i>
    <i>
      <x/>
    </i>
    <i>
      <x v="9"/>
    </i>
    <i>
      <x v="12"/>
    </i>
    <i>
      <x v="15"/>
    </i>
    <i>
      <x v="8"/>
    </i>
    <i>
      <x v="3"/>
    </i>
    <i>
      <x v="2"/>
    </i>
    <i t="grand">
      <x/>
    </i>
  </rowItems>
  <colItems count="1">
    <i/>
  </colItems>
  <dataFields count="1">
    <dataField name="Suma de MONTO" fld="2" baseField="0" baseItem="0" numFmtId="8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aDinámica8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21:H29" firstHeaderRow="1" firstDataRow="1" firstDataCol="1"/>
  <pivotFields count="4">
    <pivotField showAll="0"/>
    <pivotField axis="axisRow" showAll="0" sortType="descending">
      <items count="8">
        <item x="1"/>
        <item x="0"/>
        <item x="6"/>
        <item x="3"/>
        <item x="4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  <pivotField showAll="0"/>
  </pivotFields>
  <rowFields count="1">
    <field x="1"/>
  </rowFields>
  <rowItems count="8">
    <i>
      <x/>
    </i>
    <i>
      <x v="5"/>
    </i>
    <i>
      <x v="1"/>
    </i>
    <i>
      <x v="6"/>
    </i>
    <i>
      <x v="4"/>
    </i>
    <i>
      <x v="2"/>
    </i>
    <i>
      <x v="3"/>
    </i>
    <i t="grand">
      <x/>
    </i>
  </rowItems>
  <colItems count="1">
    <i/>
  </colItems>
  <dataFields count="1">
    <dataField name="Suma de Monto" fld="2" baseField="0" baseItem="0" numFmtId="8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laDinámica7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2:B18" firstHeaderRow="1" firstDataRow="1" firstDataCol="1"/>
  <pivotFields count="4">
    <pivotField showAll="0"/>
    <pivotField axis="axisRow" showAll="0" measureFilter="1" sortType="descending">
      <items count="8">
        <item x="1"/>
        <item x="0"/>
        <item x="6"/>
        <item x="3"/>
        <item x="4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  <pivotField showAll="0"/>
  </pivotFields>
  <rowFields count="1">
    <field x="1"/>
  </rowFields>
  <rowItems count="6">
    <i>
      <x/>
    </i>
    <i>
      <x v="5"/>
    </i>
    <i>
      <x v="1"/>
    </i>
    <i>
      <x v="6"/>
    </i>
    <i>
      <x v="4"/>
    </i>
    <i t="grand">
      <x/>
    </i>
  </rowItems>
  <colItems count="1">
    <i/>
  </colItems>
  <dataFields count="1">
    <dataField name="Suma de Monto" fld="2" baseField="0" baseItem="0"/>
  </dataFields>
  <formats count="1">
    <format dxfId="8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laDinámica9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:A8" firstHeaderRow="1" firstDataRow="1" firstDataCol="0"/>
  <pivotFields count="4">
    <pivotField showAll="0"/>
    <pivotField showAll="0"/>
    <pivotField dataField="1" numFmtId="8" showAll="0"/>
    <pivotField showAll="0"/>
  </pivotFields>
  <rowItems count="1">
    <i/>
  </rowItems>
  <colItems count="1">
    <i/>
  </colItems>
  <dataFields count="1">
    <dataField name="Suma de Monto" fld="2" baseField="0" baseItem="0" numFmtId="8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blaDinámica65" cacheId="3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 chartFormat="5">
  <location ref="G4:H17" firstHeaderRow="1" firstDataRow="1" firstDataCol="1"/>
  <pivotFields count="3">
    <pivotField dataField="1" showAll="0"/>
    <pivotField axis="axisRow" allDrilled="1" showAll="0" sortType="ascending" defaultAttributeDrillState="1">
      <items count="13">
        <item x="3"/>
        <item x="4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allDrilled="1" showAll="0" dataSourceSort="1" defaultAttributeDrillState="1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a de Ventas sin iva" fld="0" baseField="0" baseItem="0"/>
  </dataFields>
  <formats count="2">
    <format dxfId="11">
      <pivotArea collapsedLevelsAreSubtotals="1" fieldPosition="0">
        <references count="1">
          <reference field="1" count="0"/>
        </references>
      </pivotArea>
    </format>
    <format dxfId="10">
      <pivotArea grandRow="1" outline="0" collapsedLevelsAreSubtotals="1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2"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TAS_PJ]"/>
      </x15:pivotTableUISettings>
    </ext>
  </extLst>
</pivotTableDefinition>
</file>

<file path=xl/pivotTables/pivotTable17.xml><?xml version="1.0" encoding="utf-8"?>
<pivotTableDefinition xmlns="http://schemas.openxmlformats.org/spreadsheetml/2006/main" name="TablaDinámica8" cacheId="6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>
  <location ref="A3:A4" firstHeaderRow="1" firstDataRow="1" firstDataCol="0"/>
  <pivotFields count="2">
    <pivotField dataField="1" showAll="0"/>
    <pivotField allDrilled="1" showAll="0" dataSourceSort="1" defaultAttributeDrillState="1"/>
  </pivotFields>
  <rowItems count="1">
    <i/>
  </rowItems>
  <colItems count="1">
    <i/>
  </colItems>
  <dataFields count="1">
    <dataField name="Suma de Ventas sin iva" fld="0" baseField="0" baseItem="0" numFmtId="44"/>
  </dataFields>
  <formats count="1">
    <format dxfId="12">
      <pivotArea outline="0" collapsedLevelsAreSubtotals="1" fieldPosition="0"/>
    </format>
  </formats>
  <pivotHierarchies count="12"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yecto Edutek Jonathan Orantes.xlsx!VENTAS_PJ">
        <x15:activeTabTopLevelEntity name="[VENTAS_PJ]"/>
      </x15:pivotTableUISettings>
    </ext>
  </extLst>
</pivotTableDefinition>
</file>

<file path=xl/pivotTables/pivotTable18.xml><?xml version="1.0" encoding="utf-8"?>
<pivotTableDefinition xmlns="http://schemas.openxmlformats.org/spreadsheetml/2006/main" name="TablaDinámica20" cacheId="5" applyNumberFormats="0" applyBorderFormats="0" applyFontFormats="0" applyPatternFormats="0" applyAlignmentFormats="0" applyWidthHeightFormats="1" dataCaption="Valores" updatedVersion="6" minRefreshableVersion="3" useAutoFormatting="1" subtotalHiddenItems="1" itemPrintTitles="1" createdVersion="6" indent="0" outline="1" outlineData="1" multipleFieldFilters="0">
  <location ref="A47:B50" firstHeaderRow="1" firstDataRow="1" firstDataCol="1"/>
  <pivotFields count="3">
    <pivotField dataField="1" showAll="0"/>
    <pivotField axis="axisRow" allDrilled="1" showAll="0" measureFilter="1" sortType="descending" defaultAttributeDrillState="1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howAll="0" dataSourceSort="1" defaultAttributeDrillState="1"/>
  </pivotFields>
  <rowFields count="1">
    <field x="1"/>
  </rowFields>
  <rowItems count="3">
    <i>
      <x v="1"/>
    </i>
    <i>
      <x/>
    </i>
    <i t="grand">
      <x/>
    </i>
  </rowItems>
  <colItems count="1">
    <i/>
  </colItems>
  <dataFields count="1">
    <dataField name="Suma de Ventas sin iva" fld="0" baseField="0" baseItem="0"/>
  </dataFields>
  <formats count="2">
    <format dxfId="14">
      <pivotArea collapsedLevelsAreSubtotals="1" fieldPosition="0">
        <references count="1">
          <reference field="1" count="0"/>
        </references>
      </pivotArea>
    </format>
    <format dxfId="13">
      <pivotArea grandRow="1" outline="0" collapsedLevelsAreSubtotals="1" fieldPosition="0"/>
    </format>
  </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6" showRowHeaders="1" showColHeaders="1" showRowStripes="0" showColStripes="0" showLastColumn="1"/>
  <filters count="1">
    <filter fld="1" type="count" id="3" iMeasureHier="11">
      <autoFilter ref="A1">
        <filterColumn colId="0">
          <top10 top="0" val="2" filterVal="2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TAS_PJ]"/>
      </x15:pivotTableUISettings>
    </ext>
  </extLst>
</pivotTableDefinition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_COSTO" tableColumnId="7"/>
      <queryTableField id="2" name="DESCRIPCION" tableColumnId="8"/>
      <queryTableField id="3" name="MONTO" tableColumnId="9"/>
    </queryTableFields>
  </queryTableRefresh>
</queryTable>
</file>

<file path=xl/queryTables/queryTable2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10" unboundColumnsRight="3">
    <queryTableFields count="9">
      <queryTableField id="1" name="no_factura" tableColumnId="18"/>
      <queryTableField id="2" name="Nombre del cliente" tableColumnId="19"/>
      <queryTableField id="3" name="Dirección" tableColumnId="20"/>
      <queryTableField id="4" name="Total con iva" tableColumnId="21"/>
      <queryTableField id="5" name="Tienda" tableColumnId="22"/>
      <queryTableField id="6" name="Fecha" tableColumnId="23"/>
      <queryTableField id="9" dataBound="0" tableColumnId="24"/>
      <queryTableField id="8" dataBound="0" tableColumnId="25"/>
      <queryTableField id="7" dataBound="0" tableColumnId="26"/>
    </queryTableFields>
  </queryTableRefresh>
</queryTable>
</file>

<file path=xl/queryTables/queryTable3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o." tableColumnId="9"/>
      <queryTableField id="2" name="Gasto" tableColumnId="10"/>
      <queryTableField id="3" name="Monto" tableColumnId="11"/>
      <queryTableField id="4" name="Fecha" tableColumnId="1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rimestre" sourceName="[VENTAS_PJ].[Trimestre]">
  <pivotTables>
    <pivotTable tabId="6" name="TablaDinámica65"/>
    <pivotTable tabId="6" name="TablaDinámica18"/>
    <pivotTable tabId="6" name="TablaDinámica20"/>
    <pivotTable tabId="6" name="TablaDinámica8"/>
    <pivotTable tabId="2" name="TablaDinámica6"/>
    <pivotTable tabId="8" name="TablaDinámica77"/>
    <pivotTable tabId="8" name="TablaDinámica80"/>
    <pivotTable tabId="6" name="TablaDinámica84"/>
  </pivotTables>
  <data>
    <olap pivotCacheId="3">
      <levels count="2">
        <level uniqueName="[VENTAS_PJ].[Trimestre].[(All)]" sourceCaption="(All)" count="0"/>
        <level uniqueName="[VENTAS_PJ].[Trimestre].[Trimestre]" sourceCaption="Trimestre" count="4">
          <ranges>
            <range startItem="0">
              <i n="[VENTAS_PJ].[Trimestre].&amp;[Trimestre 1]" c="Trimestre 1"/>
              <i n="[VENTAS_PJ].[Trimestre].&amp;[Trimestre 2]" c="Trimestre 2"/>
              <i n="[VENTAS_PJ].[Trimestre].&amp;[Trimestre 3]" c="Trimestre 3"/>
              <i n="[VENTAS_PJ].[Trimestre].&amp;[Trimestre 4]" c="Trimestre 4"/>
            </range>
          </ranges>
        </level>
      </levels>
      <selections count="1">
        <selection n="[VENTAS_PJ].[Trimestre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ienda" sourceName="[VENTAS_PJ].[Tienda]">
  <pivotTables>
    <pivotTable tabId="6" name="TablaDinámica84"/>
    <pivotTable tabId="6" name="TablaDinámica65"/>
    <pivotTable tabId="8" name="TablaDinámica77"/>
    <pivotTable tabId="8" name="TablaDinámica80"/>
    <pivotTable tabId="6" name="TablaDinámica8"/>
  </pivotTables>
  <data>
    <olap pivotCacheId="4">
      <levels count="2">
        <level uniqueName="[VENTAS_PJ].[Tienda].[(All)]" sourceCaption="(All)" count="0"/>
        <level uniqueName="[VENTAS_PJ].[Tienda].[Tienda]" sourceCaption="Tienda" count="3">
          <ranges>
            <range startItem="0">
              <i n="[VENTAS_PJ].[Tienda].&amp;[Tienda A]" c="Tienda A"/>
              <i n="[VENTAS_PJ].[Tienda].&amp;[Tienda B]" c="Tienda B"/>
              <i n="[VENTAS_PJ].[Tienda].&amp;[Tienda C]" c="Tienda C"/>
            </range>
          </ranges>
        </level>
      </levels>
      <selections count="1">
        <selection n="[VENTAS_PJ].[Tienda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Trimestre" cache="SegmentaciónDeDatos_Trimestre" caption="Trimestre" columnCount="2" level="1" style="SlicerStyleDark5" rowHeight="241300"/>
  <slicer name="Tienda" cache="SegmentaciónDeDatos_Tienda" caption="Tienda" columnCount="2" level="1" style="SlicerStyleDark5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CostosOperativos" displayName="CostosOperativos" ref="A1:C17" tableType="queryTable" totalsRowShown="0">
  <autoFilter ref="A1:C17"/>
  <tableColumns count="3">
    <tableColumn id="7" uniqueName="7" name="ID_COSTO" queryTableFieldId="1" dataDxfId="33"/>
    <tableColumn id="8" uniqueName="8" name="DESCRIPCION" queryTableFieldId="2" dataDxfId="32"/>
    <tableColumn id="9" uniqueName="9" name="MONTO" queryTableFieldId="3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VENTAS_PJ" displayName="VENTAS_PJ" ref="A1:I459" tableType="queryTable" totalsRowShown="0">
  <autoFilter ref="A1:I459"/>
  <tableColumns count="9">
    <tableColumn id="18" uniqueName="18" name="no_factura" queryTableFieldId="1" dataDxfId="27"/>
    <tableColumn id="19" uniqueName="19" name="Nombre del cliente" queryTableFieldId="2" dataDxfId="26"/>
    <tableColumn id="20" uniqueName="20" name="Dirección" queryTableFieldId="3" dataDxfId="25"/>
    <tableColumn id="21" uniqueName="21" name="Total con iva" queryTableFieldId="4" dataDxfId="24"/>
    <tableColumn id="22" uniqueName="22" name="Tienda" queryTableFieldId="5" dataDxfId="23"/>
    <tableColumn id="23" uniqueName="23" name="Fecha" queryTableFieldId="6" dataDxfId="22"/>
    <tableColumn id="24" uniqueName="24" name="Trimestre" queryTableFieldId="9" dataDxfId="21"/>
    <tableColumn id="25" uniqueName="25" name="Mes" queryTableFieldId="8" dataDxfId="20"/>
    <tableColumn id="26" uniqueName="26" name="Ventas sin iva" queryTableFieldId="7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Costos_de_venta" displayName="Costos_de_venta" ref="A1:D85" tableType="queryTable" totalsRowShown="0">
  <autoFilter ref="A1:D85"/>
  <tableColumns count="4">
    <tableColumn id="9" uniqueName="9" name="No." queryTableFieldId="1" dataDxfId="18"/>
    <tableColumn id="10" uniqueName="10" name="Gasto" queryTableFieldId="2" dataDxfId="17"/>
    <tableColumn id="11" uniqueName="11" name="Monto" queryTableFieldId="3" dataDxfId="16"/>
    <tableColumn id="12" uniqueName="12" name="Fecha" queryTableFieldId="4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5.xml"/><Relationship Id="rId3" Type="http://schemas.openxmlformats.org/officeDocument/2006/relationships/pivotTable" Target="../pivotTables/pivotTable10.xml"/><Relationship Id="rId7" Type="http://schemas.openxmlformats.org/officeDocument/2006/relationships/pivotTable" Target="../pivotTables/pivotTable14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11" Type="http://schemas.openxmlformats.org/officeDocument/2006/relationships/pivotTable" Target="../pivotTables/pivotTable18.xml"/><Relationship Id="rId5" Type="http://schemas.openxmlformats.org/officeDocument/2006/relationships/pivotTable" Target="../pivotTables/pivotTable12.xml"/><Relationship Id="rId10" Type="http://schemas.openxmlformats.org/officeDocument/2006/relationships/pivotTable" Target="../pivotTables/pivotTable17.xml"/><Relationship Id="rId4" Type="http://schemas.openxmlformats.org/officeDocument/2006/relationships/pivotTable" Target="../pivotTables/pivotTable11.xml"/><Relationship Id="rId9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M21"/>
  <sheetViews>
    <sheetView showGridLines="0" workbookViewId="0">
      <selection activeCell="H14" sqref="H14"/>
    </sheetView>
  </sheetViews>
  <sheetFormatPr baseColWidth="10" defaultRowHeight="15" x14ac:dyDescent="0.25"/>
  <cols>
    <col min="8" max="8" width="10" customWidth="1"/>
    <col min="9" max="9" width="14.7109375" customWidth="1"/>
    <col min="10" max="10" width="6.85546875" customWidth="1"/>
    <col min="11" max="11" width="5.5703125" customWidth="1"/>
    <col min="12" max="12" width="50" customWidth="1"/>
    <col min="13" max="13" width="12.28515625" bestFit="1" customWidth="1"/>
  </cols>
  <sheetData>
    <row r="1" spans="8:13" x14ac:dyDescent="0.25">
      <c r="H1" s="4" t="s">
        <v>870</v>
      </c>
      <c r="L1" s="4" t="s">
        <v>854</v>
      </c>
    </row>
    <row r="2" spans="8:13" x14ac:dyDescent="0.25">
      <c r="H2" s="9" t="s">
        <v>857</v>
      </c>
      <c r="I2" t="s">
        <v>872</v>
      </c>
      <c r="L2" s="9" t="s">
        <v>874</v>
      </c>
      <c r="M2" t="s">
        <v>876</v>
      </c>
    </row>
    <row r="3" spans="8:13" x14ac:dyDescent="0.25">
      <c r="H3" s="10" t="s">
        <v>858</v>
      </c>
      <c r="I3" s="8">
        <v>210751.78571428568</v>
      </c>
      <c r="K3" s="13">
        <v>1</v>
      </c>
      <c r="L3" s="10" t="s">
        <v>814</v>
      </c>
      <c r="M3" s="2">
        <v>24996</v>
      </c>
    </row>
    <row r="4" spans="8:13" x14ac:dyDescent="0.25">
      <c r="H4" s="10" t="s">
        <v>863</v>
      </c>
      <c r="I4" s="8">
        <v>190748.21428571432</v>
      </c>
      <c r="K4" s="13">
        <v>2</v>
      </c>
      <c r="L4" s="10" t="s">
        <v>815</v>
      </c>
      <c r="M4" s="2">
        <v>22992</v>
      </c>
    </row>
    <row r="5" spans="8:13" x14ac:dyDescent="0.25">
      <c r="H5" s="10" t="s">
        <v>865</v>
      </c>
      <c r="I5" s="8">
        <v>160495.53571428574</v>
      </c>
      <c r="K5" s="13">
        <v>3</v>
      </c>
      <c r="L5" s="10" t="s">
        <v>812</v>
      </c>
      <c r="M5" s="2">
        <v>19992</v>
      </c>
    </row>
    <row r="6" spans="8:13" x14ac:dyDescent="0.25">
      <c r="H6" s="10" t="s">
        <v>861</v>
      </c>
      <c r="I6" s="8">
        <v>158694.64285714281</v>
      </c>
      <c r="K6" s="13">
        <v>4</v>
      </c>
      <c r="L6" s="10" t="s">
        <v>818</v>
      </c>
      <c r="M6" s="2">
        <v>18996</v>
      </c>
    </row>
    <row r="7" spans="8:13" x14ac:dyDescent="0.25">
      <c r="H7" s="10" t="s">
        <v>869</v>
      </c>
      <c r="I7" s="8">
        <v>147217.85714285713</v>
      </c>
      <c r="K7" s="13">
        <v>5</v>
      </c>
      <c r="L7" s="10" t="s">
        <v>817</v>
      </c>
      <c r="M7" s="2">
        <v>15996</v>
      </c>
    </row>
    <row r="8" spans="8:13" x14ac:dyDescent="0.25">
      <c r="K8" s="13"/>
    </row>
    <row r="9" spans="8:13" x14ac:dyDescent="0.25">
      <c r="H9" s="4" t="s">
        <v>871</v>
      </c>
      <c r="K9" s="13"/>
      <c r="L9" s="4" t="s">
        <v>855</v>
      </c>
    </row>
    <row r="10" spans="8:13" x14ac:dyDescent="0.25">
      <c r="H10" s="9" t="s">
        <v>857</v>
      </c>
      <c r="I10" t="s">
        <v>872</v>
      </c>
      <c r="K10" s="13"/>
      <c r="L10" s="9" t="s">
        <v>875</v>
      </c>
      <c r="M10" t="s">
        <v>877</v>
      </c>
    </row>
    <row r="11" spans="8:13" x14ac:dyDescent="0.25">
      <c r="H11" s="10" t="s">
        <v>866</v>
      </c>
      <c r="I11" s="8">
        <v>91247.32142857142</v>
      </c>
      <c r="K11" s="13">
        <v>1</v>
      </c>
      <c r="L11" s="10" t="s">
        <v>8</v>
      </c>
      <c r="M11" s="2">
        <v>120000</v>
      </c>
    </row>
    <row r="12" spans="8:13" x14ac:dyDescent="0.25">
      <c r="H12" s="10" t="s">
        <v>860</v>
      </c>
      <c r="I12" s="8">
        <v>1760.7142857142856</v>
      </c>
      <c r="K12" s="13">
        <v>2</v>
      </c>
      <c r="L12" s="10" t="s">
        <v>12</v>
      </c>
      <c r="M12" s="2">
        <v>110000</v>
      </c>
    </row>
    <row r="13" spans="8:13" x14ac:dyDescent="0.25">
      <c r="K13" s="13">
        <v>3</v>
      </c>
      <c r="L13" s="10" t="s">
        <v>3</v>
      </c>
      <c r="M13" s="2">
        <v>85000</v>
      </c>
    </row>
    <row r="14" spans="8:13" x14ac:dyDescent="0.25">
      <c r="K14" s="13">
        <v>4</v>
      </c>
      <c r="L14" s="10" t="s">
        <v>15</v>
      </c>
      <c r="M14" s="2">
        <v>75000</v>
      </c>
    </row>
    <row r="15" spans="8:13" x14ac:dyDescent="0.25">
      <c r="K15" s="13">
        <v>5</v>
      </c>
      <c r="L15" s="10" t="s">
        <v>4</v>
      </c>
      <c r="M15" s="2">
        <v>65000</v>
      </c>
    </row>
    <row r="16" spans="8:13" x14ac:dyDescent="0.25">
      <c r="K16" s="13">
        <v>6</v>
      </c>
      <c r="L16" s="10" t="s">
        <v>6</v>
      </c>
      <c r="M16" s="2">
        <v>50000</v>
      </c>
    </row>
    <row r="17" spans="11:13" x14ac:dyDescent="0.25">
      <c r="K17" s="13">
        <v>7</v>
      </c>
      <c r="L17" s="10" t="s">
        <v>9</v>
      </c>
      <c r="M17" s="2">
        <v>50000</v>
      </c>
    </row>
    <row r="18" spans="11:13" x14ac:dyDescent="0.25">
      <c r="K18" s="13">
        <v>8</v>
      </c>
      <c r="L18" s="10" t="s">
        <v>7</v>
      </c>
      <c r="M18" s="2">
        <v>40000</v>
      </c>
    </row>
    <row r="19" spans="11:13" x14ac:dyDescent="0.25">
      <c r="K19" s="13">
        <v>9</v>
      </c>
      <c r="L19" s="10" t="s">
        <v>14</v>
      </c>
      <c r="M19" s="2">
        <v>35000</v>
      </c>
    </row>
    <row r="20" spans="11:13" x14ac:dyDescent="0.25">
      <c r="K20" s="13">
        <v>10</v>
      </c>
      <c r="L20" s="10" t="s">
        <v>13</v>
      </c>
      <c r="M20" s="2">
        <v>25000</v>
      </c>
    </row>
    <row r="21" spans="11:13" x14ac:dyDescent="0.25">
      <c r="K21" s="13">
        <v>10</v>
      </c>
      <c r="L21" s="10" t="s">
        <v>10</v>
      </c>
      <c r="M21" s="2">
        <v>25000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1"/>
  <sheetViews>
    <sheetView showGridLines="0" workbookViewId="0">
      <selection activeCell="F11" sqref="F11"/>
    </sheetView>
  </sheetViews>
  <sheetFormatPr baseColWidth="10" defaultRowHeight="15" x14ac:dyDescent="0.25"/>
  <cols>
    <col min="2" max="2" width="22.5703125" bestFit="1" customWidth="1"/>
    <col min="4" max="4" width="13.85546875" bestFit="1" customWidth="1"/>
  </cols>
  <sheetData>
    <row r="7" spans="1:5" x14ac:dyDescent="0.25">
      <c r="E7" s="16" t="s">
        <v>873</v>
      </c>
    </row>
    <row r="8" spans="1:5" x14ac:dyDescent="0.25">
      <c r="E8" s="16"/>
    </row>
    <row r="9" spans="1:5" x14ac:dyDescent="0.25">
      <c r="B9" t="s">
        <v>831</v>
      </c>
      <c r="D9" s="2">
        <f>Calculos!B4</f>
        <v>1556682.1428571432</v>
      </c>
      <c r="E9" s="14">
        <f>D9/$D$9</f>
        <v>1</v>
      </c>
    </row>
    <row r="10" spans="1:5" x14ac:dyDescent="0.25">
      <c r="A10" t="s">
        <v>841</v>
      </c>
      <c r="B10" t="s">
        <v>832</v>
      </c>
      <c r="D10" s="7">
        <f>Calculos!B8</f>
        <v>132972</v>
      </c>
      <c r="E10" s="14">
        <f t="shared" ref="E10:E20" si="0">D10/$D$9</f>
        <v>8.542013577411664E-2</v>
      </c>
    </row>
    <row r="11" spans="1:5" x14ac:dyDescent="0.25">
      <c r="B11" s="4" t="s">
        <v>833</v>
      </c>
      <c r="D11" s="6">
        <f>D9-D10</f>
        <v>1423710.1428571432</v>
      </c>
      <c r="E11" s="15">
        <f t="shared" si="0"/>
        <v>0.91457986422588333</v>
      </c>
    </row>
    <row r="12" spans="1:5" x14ac:dyDescent="0.25">
      <c r="D12" s="2"/>
      <c r="E12" s="14"/>
    </row>
    <row r="13" spans="1:5" x14ac:dyDescent="0.25">
      <c r="B13" t="s">
        <v>834</v>
      </c>
      <c r="D13" s="7">
        <f>Calculos!E4</f>
        <v>734000</v>
      </c>
      <c r="E13" s="14">
        <f t="shared" si="0"/>
        <v>0.47151565486118591</v>
      </c>
    </row>
    <row r="14" spans="1:5" x14ac:dyDescent="0.25">
      <c r="B14" s="4" t="s">
        <v>835</v>
      </c>
      <c r="D14" s="6">
        <f>D11-D13</f>
        <v>689710.14285714319</v>
      </c>
      <c r="E14" s="15">
        <f t="shared" si="0"/>
        <v>0.44306420936469748</v>
      </c>
    </row>
    <row r="15" spans="1:5" x14ac:dyDescent="0.25">
      <c r="B15" s="4"/>
      <c r="D15" s="2"/>
      <c r="E15" s="14"/>
    </row>
    <row r="16" spans="1:5" x14ac:dyDescent="0.25">
      <c r="B16" t="s">
        <v>836</v>
      </c>
      <c r="D16" s="2">
        <f>Ventas!M9*0.28</f>
        <v>122772.00000000001</v>
      </c>
      <c r="E16" s="14">
        <f t="shared" si="0"/>
        <v>7.886773839048708E-2</v>
      </c>
    </row>
    <row r="17" spans="2:5" x14ac:dyDescent="0.25">
      <c r="B17" t="s">
        <v>837</v>
      </c>
      <c r="D17" s="2">
        <f>Ventas!M10*0.28</f>
        <v>115216.25000000003</v>
      </c>
      <c r="E17" s="14">
        <f t="shared" si="0"/>
        <v>7.401398578937346E-2</v>
      </c>
    </row>
    <row r="18" spans="2:5" x14ac:dyDescent="0.25">
      <c r="B18" t="s">
        <v>838</v>
      </c>
      <c r="D18" s="2">
        <f>Ventas!M11*0.28</f>
        <v>127438.25000000003</v>
      </c>
      <c r="E18" s="14">
        <f t="shared" si="0"/>
        <v>8.1865299595522537E-2</v>
      </c>
    </row>
    <row r="19" spans="2:5" x14ac:dyDescent="0.25">
      <c r="B19" t="s">
        <v>839</v>
      </c>
      <c r="D19" s="7">
        <f>Ventas!M12*0.28</f>
        <v>70444.500000000015</v>
      </c>
      <c r="E19" s="14">
        <f t="shared" si="0"/>
        <v>4.5252976224616916E-2</v>
      </c>
    </row>
    <row r="20" spans="2:5" x14ac:dyDescent="0.25">
      <c r="B20" s="4" t="s">
        <v>840</v>
      </c>
      <c r="D20" s="6">
        <f>D14-SUM(D16:D19)</f>
        <v>253839.14285714307</v>
      </c>
      <c r="E20" s="15">
        <f t="shared" si="0"/>
        <v>0.16306420936469745</v>
      </c>
    </row>
    <row r="21" spans="2:5" x14ac:dyDescent="0.25">
      <c r="D21" s="2"/>
    </row>
  </sheetData>
  <mergeCells count="1">
    <mergeCell ref="E7:E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H23" sqref="H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2" sqref="B12"/>
    </sheetView>
  </sheetViews>
  <sheetFormatPr baseColWidth="10" defaultRowHeight="15" x14ac:dyDescent="0.25"/>
  <cols>
    <col min="1" max="1" width="12" bestFit="1" customWidth="1"/>
    <col min="2" max="2" width="86.710937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2">
        <v>85000</v>
      </c>
    </row>
    <row r="3" spans="1:3" x14ac:dyDescent="0.25">
      <c r="A3" s="1">
        <v>2</v>
      </c>
      <c r="B3" s="1" t="s">
        <v>4</v>
      </c>
      <c r="C3" s="2">
        <v>65000</v>
      </c>
    </row>
    <row r="4" spans="1:3" x14ac:dyDescent="0.25">
      <c r="A4" s="1">
        <v>3</v>
      </c>
      <c r="B4" s="1" t="s">
        <v>5</v>
      </c>
      <c r="C4" s="2">
        <v>10000</v>
      </c>
    </row>
    <row r="5" spans="1:3" x14ac:dyDescent="0.25">
      <c r="A5" s="1">
        <v>4</v>
      </c>
      <c r="B5" s="1" t="s">
        <v>6</v>
      </c>
      <c r="C5" s="2">
        <v>50000</v>
      </c>
    </row>
    <row r="6" spans="1:3" x14ac:dyDescent="0.25">
      <c r="A6" s="1">
        <v>5</v>
      </c>
      <c r="B6" s="1" t="s">
        <v>7</v>
      </c>
      <c r="C6" s="2">
        <v>40000</v>
      </c>
    </row>
    <row r="7" spans="1:3" x14ac:dyDescent="0.25">
      <c r="A7" s="1">
        <v>6</v>
      </c>
      <c r="B7" s="1" t="s">
        <v>8</v>
      </c>
      <c r="C7" s="2">
        <v>120000</v>
      </c>
    </row>
    <row r="8" spans="1:3" x14ac:dyDescent="0.25">
      <c r="A8" s="1">
        <v>8</v>
      </c>
      <c r="B8" s="1" t="s">
        <v>9</v>
      </c>
      <c r="C8" s="2">
        <v>50000</v>
      </c>
    </row>
    <row r="9" spans="1:3" x14ac:dyDescent="0.25">
      <c r="A9" s="1">
        <v>10</v>
      </c>
      <c r="B9" s="1" t="s">
        <v>10</v>
      </c>
      <c r="C9" s="2">
        <v>25000</v>
      </c>
    </row>
    <row r="10" spans="1:3" x14ac:dyDescent="0.25">
      <c r="A10" s="1">
        <v>11</v>
      </c>
      <c r="B10" s="1" t="s">
        <v>11</v>
      </c>
      <c r="C10" s="2">
        <v>15000</v>
      </c>
    </row>
    <row r="11" spans="1:3" x14ac:dyDescent="0.25">
      <c r="A11" s="1">
        <v>12</v>
      </c>
      <c r="B11" s="1" t="s">
        <v>12</v>
      </c>
      <c r="C11" s="2">
        <v>110000</v>
      </c>
    </row>
    <row r="12" spans="1:3" x14ac:dyDescent="0.25">
      <c r="A12" s="1">
        <v>13</v>
      </c>
      <c r="B12" s="1" t="s">
        <v>13</v>
      </c>
      <c r="C12" s="2">
        <v>25000</v>
      </c>
    </row>
    <row r="13" spans="1:3" x14ac:dyDescent="0.25">
      <c r="A13" s="1">
        <v>14</v>
      </c>
      <c r="B13" s="1" t="s">
        <v>14</v>
      </c>
      <c r="C13" s="2">
        <v>35000</v>
      </c>
    </row>
    <row r="14" spans="1:3" x14ac:dyDescent="0.25">
      <c r="A14" s="1">
        <v>15</v>
      </c>
      <c r="B14" s="1" t="s">
        <v>15</v>
      </c>
      <c r="C14" s="2">
        <v>75000</v>
      </c>
    </row>
    <row r="15" spans="1:3" x14ac:dyDescent="0.25">
      <c r="A15" s="1">
        <v>16</v>
      </c>
      <c r="B15" s="1" t="s">
        <v>16</v>
      </c>
      <c r="C15" s="2">
        <v>14000</v>
      </c>
    </row>
    <row r="16" spans="1:3" x14ac:dyDescent="0.25">
      <c r="A16" s="1">
        <v>17</v>
      </c>
      <c r="B16" s="1" t="s">
        <v>17</v>
      </c>
      <c r="C16" s="2">
        <v>5000</v>
      </c>
    </row>
    <row r="17" spans="1:3" x14ac:dyDescent="0.25">
      <c r="A17" s="1">
        <v>18</v>
      </c>
      <c r="B17" s="1" t="s">
        <v>18</v>
      </c>
      <c r="C17" s="2">
        <v>10000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9"/>
  <sheetViews>
    <sheetView workbookViewId="0">
      <selection activeCell="H2" sqref="H2"/>
    </sheetView>
  </sheetViews>
  <sheetFormatPr baseColWidth="10" defaultRowHeight="15" x14ac:dyDescent="0.25"/>
  <cols>
    <col min="1" max="1" width="12.5703125" bestFit="1" customWidth="1"/>
    <col min="2" max="2" width="20.42578125" bestFit="1" customWidth="1"/>
    <col min="3" max="3" width="16.85546875" bestFit="1" customWidth="1"/>
    <col min="4" max="4" width="14.140625" bestFit="1" customWidth="1"/>
    <col min="5" max="5" width="9.140625" bestFit="1" customWidth="1"/>
    <col min="6" max="6" width="10.7109375" bestFit="1" customWidth="1"/>
    <col min="7" max="7" width="11.7109375" bestFit="1" customWidth="1"/>
    <col min="8" max="8" width="11.28515625" bestFit="1" customWidth="1"/>
    <col min="9" max="9" width="15.28515625" bestFit="1" customWidth="1"/>
    <col min="10" max="11" width="17.42578125" customWidth="1"/>
    <col min="12" max="12" width="21.42578125" bestFit="1" customWidth="1"/>
    <col min="13" max="13" width="12.28515625" bestFit="1" customWidth="1"/>
  </cols>
  <sheetData>
    <row r="1" spans="1:13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849</v>
      </c>
      <c r="H1" s="1" t="s">
        <v>857</v>
      </c>
      <c r="I1" t="s">
        <v>843</v>
      </c>
    </row>
    <row r="2" spans="1:13" x14ac:dyDescent="0.25">
      <c r="A2" s="1" t="s">
        <v>25</v>
      </c>
      <c r="B2" s="1" t="s">
        <v>26</v>
      </c>
      <c r="C2" s="1" t="s">
        <v>27</v>
      </c>
      <c r="D2" s="2">
        <v>1500</v>
      </c>
      <c r="E2" s="1" t="s">
        <v>28</v>
      </c>
      <c r="F2" s="11" t="s">
        <v>29</v>
      </c>
      <c r="G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" s="1" t="str">
        <f>TEXT(VENTAS_PJ[[#This Row],[Fecha]],"mmmm")</f>
        <v>enero</v>
      </c>
      <c r="I2" s="2">
        <f>VENTAS_PJ[[#This Row],[Total con iva]]/1.12</f>
        <v>1339.2857142857142</v>
      </c>
      <c r="J2" t="s">
        <v>842</v>
      </c>
    </row>
    <row r="3" spans="1:13" x14ac:dyDescent="0.25">
      <c r="A3" s="1" t="s">
        <v>30</v>
      </c>
      <c r="B3" s="1" t="s">
        <v>31</v>
      </c>
      <c r="C3" s="1" t="s">
        <v>32</v>
      </c>
      <c r="D3" s="2">
        <v>2580</v>
      </c>
      <c r="E3" s="1" t="s">
        <v>33</v>
      </c>
      <c r="F3" s="11" t="s">
        <v>34</v>
      </c>
      <c r="G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" s="1" t="str">
        <f>TEXT(VENTAS_PJ[[#This Row],[Fecha]],"mmmm")</f>
        <v>julio</v>
      </c>
      <c r="I3" s="2">
        <f>VENTAS_PJ[[#This Row],[Total con iva]]/1.12</f>
        <v>2303.5714285714284</v>
      </c>
      <c r="J3" s="5">
        <v>1743484</v>
      </c>
      <c r="K3" s="2">
        <f>GETPIVOTDATA("Total con iva",$J$2)</f>
        <v>1743484</v>
      </c>
    </row>
    <row r="4" spans="1:13" x14ac:dyDescent="0.25">
      <c r="A4" s="1" t="s">
        <v>35</v>
      </c>
      <c r="B4" s="1" t="s">
        <v>36</v>
      </c>
      <c r="C4" s="1" t="s">
        <v>37</v>
      </c>
      <c r="D4" s="2">
        <v>9504</v>
      </c>
      <c r="E4" s="1" t="s">
        <v>28</v>
      </c>
      <c r="F4" s="11" t="s">
        <v>38</v>
      </c>
      <c r="G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" s="1" t="str">
        <f>TEXT(VENTAS_PJ[[#This Row],[Fecha]],"mmmm")</f>
        <v>marzo</v>
      </c>
      <c r="I4" s="2">
        <f>VENTAS_PJ[[#This Row],[Total con iva]]/1.12</f>
        <v>8485.7142857142844</v>
      </c>
    </row>
    <row r="5" spans="1:13" x14ac:dyDescent="0.25">
      <c r="A5" s="1" t="s">
        <v>39</v>
      </c>
      <c r="B5" s="1" t="s">
        <v>40</v>
      </c>
      <c r="C5" s="1" t="s">
        <v>41</v>
      </c>
      <c r="D5" s="2">
        <v>3872</v>
      </c>
      <c r="E5" s="1" t="s">
        <v>42</v>
      </c>
      <c r="F5" s="11" t="s">
        <v>43</v>
      </c>
      <c r="G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5" s="1" t="str">
        <f>TEXT(VENTAS_PJ[[#This Row],[Fecha]],"mmmm")</f>
        <v>noviembre</v>
      </c>
      <c r="I5" s="2">
        <f>VENTAS_PJ[[#This Row],[Total con iva]]/1.12</f>
        <v>3457.1428571428569</v>
      </c>
      <c r="J5" t="s">
        <v>842</v>
      </c>
    </row>
    <row r="6" spans="1:13" x14ac:dyDescent="0.25">
      <c r="A6" s="1" t="s">
        <v>44</v>
      </c>
      <c r="B6" s="1" t="s">
        <v>45</v>
      </c>
      <c r="C6" s="1" t="s">
        <v>46</v>
      </c>
      <c r="D6" s="2">
        <v>2541</v>
      </c>
      <c r="E6" s="1" t="s">
        <v>33</v>
      </c>
      <c r="F6" s="11" t="s">
        <v>47</v>
      </c>
      <c r="G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6" s="1" t="str">
        <f>TEXT(VENTAS_PJ[[#This Row],[Fecha]],"mmmm")</f>
        <v>mayo</v>
      </c>
      <c r="I6" s="2">
        <f>VENTAS_PJ[[#This Row],[Total con iva]]/1.12</f>
        <v>2268.75</v>
      </c>
      <c r="J6" s="5">
        <v>1743484</v>
      </c>
    </row>
    <row r="7" spans="1:13" x14ac:dyDescent="0.25">
      <c r="A7" s="1" t="s">
        <v>48</v>
      </c>
      <c r="B7" s="1" t="s">
        <v>49</v>
      </c>
      <c r="C7" s="1" t="s">
        <v>50</v>
      </c>
      <c r="D7" s="2">
        <v>985</v>
      </c>
      <c r="E7" s="1" t="s">
        <v>42</v>
      </c>
      <c r="F7" s="11" t="s">
        <v>51</v>
      </c>
      <c r="G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7" s="1" t="str">
        <f>TEXT(VENTAS_PJ[[#This Row],[Fecha]],"mmmm")</f>
        <v>noviembre</v>
      </c>
      <c r="I7" s="2">
        <f>VENTAS_PJ[[#This Row],[Total con iva]]/1.12</f>
        <v>879.46428571428567</v>
      </c>
    </row>
    <row r="8" spans="1:13" x14ac:dyDescent="0.25">
      <c r="A8" s="1" t="s">
        <v>52</v>
      </c>
      <c r="B8" s="1" t="s">
        <v>53</v>
      </c>
      <c r="C8" s="1" t="s">
        <v>54</v>
      </c>
      <c r="D8" s="2">
        <v>1257</v>
      </c>
      <c r="E8" s="1" t="s">
        <v>28</v>
      </c>
      <c r="F8" s="11" t="s">
        <v>55</v>
      </c>
      <c r="G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8" s="1" t="str">
        <f>TEXT(VENTAS_PJ[[#This Row],[Fecha]],"mmmm")</f>
        <v>noviembre</v>
      </c>
      <c r="I8" s="2">
        <f>VENTAS_PJ[[#This Row],[Total con iva]]/1.12</f>
        <v>1122.3214285714284</v>
      </c>
      <c r="K8" s="9" t="s">
        <v>847</v>
      </c>
      <c r="L8" t="s">
        <v>844</v>
      </c>
    </row>
    <row r="9" spans="1:13" x14ac:dyDescent="0.25">
      <c r="A9" s="1" t="s">
        <v>56</v>
      </c>
      <c r="B9" s="1" t="s">
        <v>57</v>
      </c>
      <c r="C9" s="1" t="s">
        <v>58</v>
      </c>
      <c r="D9" s="2">
        <v>5205</v>
      </c>
      <c r="E9" s="1" t="s">
        <v>33</v>
      </c>
      <c r="F9" s="11" t="s">
        <v>59</v>
      </c>
      <c r="G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9" s="1" t="str">
        <f>TEXT(VENTAS_PJ[[#This Row],[Fecha]],"mmmm")</f>
        <v>mayo</v>
      </c>
      <c r="I9" s="2">
        <f>VENTAS_PJ[[#This Row],[Total con iva]]/1.12</f>
        <v>4647.3214285714284</v>
      </c>
      <c r="J9" s="10"/>
      <c r="K9" s="10" t="s">
        <v>851</v>
      </c>
      <c r="L9" s="2">
        <v>438471.42857142858</v>
      </c>
      <c r="M9" s="2">
        <f>IFERROR(GETPIVOTDATA("[Measures].[Suma de Ventas sin iva]",$K$8,"[VENTAS_PJ].[Trimestre]","[VENTAS_PJ].[Trimestre].&amp;["&amp;K9&amp;"]"),0)</f>
        <v>438471.42857142858</v>
      </c>
    </row>
    <row r="10" spans="1:13" x14ac:dyDescent="0.25">
      <c r="A10" s="1" t="s">
        <v>60</v>
      </c>
      <c r="B10" s="1" t="s">
        <v>61</v>
      </c>
      <c r="C10" s="1" t="s">
        <v>41</v>
      </c>
      <c r="D10" s="2">
        <v>10002</v>
      </c>
      <c r="E10" s="1" t="s">
        <v>42</v>
      </c>
      <c r="F10" s="11" t="s">
        <v>62</v>
      </c>
      <c r="G1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0" s="1" t="str">
        <f>TEXT(VENTAS_PJ[[#This Row],[Fecha]],"mmmm")</f>
        <v>abril</v>
      </c>
      <c r="I10" s="2">
        <f>VENTAS_PJ[[#This Row],[Total con iva]]/1.12</f>
        <v>8930.3571428571413</v>
      </c>
      <c r="J10" s="10"/>
      <c r="K10" s="10" t="s">
        <v>852</v>
      </c>
      <c r="L10" s="2">
        <v>411486.60714285722</v>
      </c>
      <c r="M10" s="2">
        <f t="shared" ref="M10:M12" si="0">IFERROR(GETPIVOTDATA("[Measures].[Suma de Ventas sin iva]",$K$8,"[VENTAS_PJ].[Trimestre]","[VENTAS_PJ].[Trimestre].&amp;["&amp;K10&amp;"]"),0)</f>
        <v>411486.60714285722</v>
      </c>
    </row>
    <row r="11" spans="1:13" x14ac:dyDescent="0.25">
      <c r="A11" s="1" t="s">
        <v>63</v>
      </c>
      <c r="B11" s="1" t="s">
        <v>64</v>
      </c>
      <c r="C11" s="1" t="s">
        <v>37</v>
      </c>
      <c r="D11" s="2">
        <v>7510</v>
      </c>
      <c r="E11" s="1" t="s">
        <v>28</v>
      </c>
      <c r="F11" s="11" t="s">
        <v>65</v>
      </c>
      <c r="G1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1" s="1" t="str">
        <f>TEXT(VENTAS_PJ[[#This Row],[Fecha]],"mmmm")</f>
        <v>abril</v>
      </c>
      <c r="I11" s="2">
        <f>VENTAS_PJ[[#This Row],[Total con iva]]/1.12</f>
        <v>6705.3571428571422</v>
      </c>
      <c r="J11" s="10"/>
      <c r="K11" s="10" t="s">
        <v>853</v>
      </c>
      <c r="L11" s="2">
        <v>455136.60714285722</v>
      </c>
      <c r="M11" s="2">
        <f t="shared" si="0"/>
        <v>455136.60714285722</v>
      </c>
    </row>
    <row r="12" spans="1:13" x14ac:dyDescent="0.25">
      <c r="A12" s="1" t="s">
        <v>66</v>
      </c>
      <c r="B12" s="1" t="s">
        <v>67</v>
      </c>
      <c r="C12" s="1" t="s">
        <v>46</v>
      </c>
      <c r="D12" s="2">
        <v>3145</v>
      </c>
      <c r="E12" s="1" t="s">
        <v>33</v>
      </c>
      <c r="F12" s="11" t="s">
        <v>68</v>
      </c>
      <c r="G1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2" s="1" t="str">
        <f>TEXT(VENTAS_PJ[[#This Row],[Fecha]],"mmmm")</f>
        <v>mayo</v>
      </c>
      <c r="I12" s="2">
        <f>VENTAS_PJ[[#This Row],[Total con iva]]/1.12</f>
        <v>2808.0357142857142</v>
      </c>
      <c r="J12" s="10"/>
      <c r="K12" s="10" t="s">
        <v>850</v>
      </c>
      <c r="L12" s="2">
        <v>251587.50000000003</v>
      </c>
      <c r="M12" s="2">
        <f t="shared" si="0"/>
        <v>251587.50000000003</v>
      </c>
    </row>
    <row r="13" spans="1:13" x14ac:dyDescent="0.25">
      <c r="A13" s="1" t="s">
        <v>69</v>
      </c>
      <c r="B13" s="1" t="s">
        <v>70</v>
      </c>
      <c r="C13" s="1" t="s">
        <v>50</v>
      </c>
      <c r="D13" s="2">
        <v>5478</v>
      </c>
      <c r="E13" s="1" t="s">
        <v>42</v>
      </c>
      <c r="F13" s="11" t="s">
        <v>71</v>
      </c>
      <c r="G1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3" s="1" t="str">
        <f>TEXT(VENTAS_PJ[[#This Row],[Fecha]],"mmmm")</f>
        <v>enero</v>
      </c>
      <c r="I13" s="2">
        <f>VENTAS_PJ[[#This Row],[Total con iva]]/1.12</f>
        <v>4891.0714285714284</v>
      </c>
      <c r="J13" s="10"/>
      <c r="K13" s="10" t="s">
        <v>848</v>
      </c>
      <c r="L13" s="2">
        <v>1556682.1428571432</v>
      </c>
      <c r="M13" s="2"/>
    </row>
    <row r="14" spans="1:13" x14ac:dyDescent="0.25">
      <c r="A14" s="1" t="s">
        <v>72</v>
      </c>
      <c r="B14" s="1" t="s">
        <v>73</v>
      </c>
      <c r="C14" s="1" t="s">
        <v>27</v>
      </c>
      <c r="D14" s="2">
        <v>3587</v>
      </c>
      <c r="E14" s="1" t="s">
        <v>28</v>
      </c>
      <c r="F14" s="11" t="s">
        <v>74</v>
      </c>
      <c r="G1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4" s="1" t="str">
        <f>TEXT(VENTAS_PJ[[#This Row],[Fecha]],"mmmm")</f>
        <v>septiembre</v>
      </c>
      <c r="I14" s="2">
        <f>VENTAS_PJ[[#This Row],[Total con iva]]/1.12</f>
        <v>3202.6785714285711</v>
      </c>
      <c r="J14" s="10"/>
    </row>
    <row r="15" spans="1:13" x14ac:dyDescent="0.25">
      <c r="A15" s="1" t="s">
        <v>75</v>
      </c>
      <c r="B15" s="1" t="s">
        <v>76</v>
      </c>
      <c r="C15" s="1" t="s">
        <v>32</v>
      </c>
      <c r="D15" s="2">
        <v>50</v>
      </c>
      <c r="E15" s="1" t="s">
        <v>33</v>
      </c>
      <c r="F15" s="11">
        <v>43982</v>
      </c>
      <c r="G1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5" s="1" t="str">
        <f>TEXT(VENTAS_PJ[[#This Row],[Fecha]],"mmmm")</f>
        <v>mayo</v>
      </c>
      <c r="I15" s="2">
        <f>VENTAS_PJ[[#This Row],[Total con iva]]/1.12</f>
        <v>44.642857142857139</v>
      </c>
      <c r="J15" s="10"/>
      <c r="K15" s="12"/>
      <c r="L15" s="12"/>
      <c r="M15" s="12"/>
    </row>
    <row r="16" spans="1:13" x14ac:dyDescent="0.25">
      <c r="A16" s="1" t="s">
        <v>77</v>
      </c>
      <c r="B16" s="1" t="s">
        <v>78</v>
      </c>
      <c r="C16" s="1" t="s">
        <v>37</v>
      </c>
      <c r="D16" s="2">
        <v>75</v>
      </c>
      <c r="E16" s="1" t="s">
        <v>28</v>
      </c>
      <c r="F16" s="11">
        <v>43921</v>
      </c>
      <c r="G1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6" s="1" t="str">
        <f>TEXT(VENTAS_PJ[[#This Row],[Fecha]],"mmmm")</f>
        <v>marzo</v>
      </c>
      <c r="I16" s="2">
        <f>VENTAS_PJ[[#This Row],[Total con iva]]/1.12</f>
        <v>66.964285714285708</v>
      </c>
      <c r="J16" s="10"/>
      <c r="K16" s="12"/>
      <c r="L16" s="12"/>
      <c r="M16" s="12"/>
    </row>
    <row r="17" spans="1:13" x14ac:dyDescent="0.25">
      <c r="A17" s="1" t="s">
        <v>79</v>
      </c>
      <c r="B17" s="1" t="s">
        <v>80</v>
      </c>
      <c r="C17" s="1" t="s">
        <v>41</v>
      </c>
      <c r="D17" s="2">
        <v>200</v>
      </c>
      <c r="E17" s="1" t="s">
        <v>42</v>
      </c>
      <c r="F17" s="11" t="s">
        <v>81</v>
      </c>
      <c r="G1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7" s="1" t="str">
        <f>TEXT(VENTAS_PJ[[#This Row],[Fecha]],"mmmm")</f>
        <v>octubre</v>
      </c>
      <c r="I17" s="2">
        <f>VENTAS_PJ[[#This Row],[Total con iva]]/1.12</f>
        <v>178.57142857142856</v>
      </c>
      <c r="J17" s="10"/>
      <c r="K17" s="12"/>
      <c r="L17" s="12"/>
      <c r="M17" s="12"/>
    </row>
    <row r="18" spans="1:13" x14ac:dyDescent="0.25">
      <c r="A18" s="1" t="s">
        <v>82</v>
      </c>
      <c r="B18" s="1" t="s">
        <v>83</v>
      </c>
      <c r="C18" s="1" t="s">
        <v>46</v>
      </c>
      <c r="D18" s="2">
        <v>150</v>
      </c>
      <c r="E18" s="1" t="s">
        <v>33</v>
      </c>
      <c r="F18" s="11" t="s">
        <v>84</v>
      </c>
      <c r="G1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8" s="1" t="str">
        <f>TEXT(VENTAS_PJ[[#This Row],[Fecha]],"mmmm")</f>
        <v>marzo</v>
      </c>
      <c r="I18" s="2">
        <f>VENTAS_PJ[[#This Row],[Total con iva]]/1.12</f>
        <v>133.92857142857142</v>
      </c>
      <c r="J18" s="10"/>
      <c r="K18" s="12"/>
      <c r="L18" s="12"/>
      <c r="M18" s="12"/>
    </row>
    <row r="19" spans="1:13" x14ac:dyDescent="0.25">
      <c r="A19" s="1" t="s">
        <v>85</v>
      </c>
      <c r="B19" s="1" t="s">
        <v>86</v>
      </c>
      <c r="C19" s="1" t="s">
        <v>50</v>
      </c>
      <c r="D19" s="2">
        <v>800</v>
      </c>
      <c r="E19" s="1" t="s">
        <v>42</v>
      </c>
      <c r="F19" s="11" t="s">
        <v>87</v>
      </c>
      <c r="G1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9" s="1" t="str">
        <f>TEXT(VENTAS_PJ[[#This Row],[Fecha]],"mmmm")</f>
        <v>enero</v>
      </c>
      <c r="I19" s="2">
        <f>VENTAS_PJ[[#This Row],[Total con iva]]/1.12</f>
        <v>714.28571428571422</v>
      </c>
      <c r="J19" s="10"/>
      <c r="K19" s="12"/>
      <c r="L19" s="12"/>
      <c r="M19" s="12"/>
    </row>
    <row r="20" spans="1:13" x14ac:dyDescent="0.25">
      <c r="A20" s="1" t="s">
        <v>88</v>
      </c>
      <c r="B20" s="1" t="s">
        <v>89</v>
      </c>
      <c r="C20" s="1" t="s">
        <v>54</v>
      </c>
      <c r="D20" s="2">
        <v>985</v>
      </c>
      <c r="E20" s="1" t="s">
        <v>28</v>
      </c>
      <c r="F20" s="11" t="s">
        <v>90</v>
      </c>
      <c r="G2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0" s="1" t="str">
        <f>TEXT(VENTAS_PJ[[#This Row],[Fecha]],"mmmm")</f>
        <v>septiembre</v>
      </c>
      <c r="I20" s="2">
        <f>VENTAS_PJ[[#This Row],[Total con iva]]/1.12</f>
        <v>879.46428571428567</v>
      </c>
      <c r="J20" s="10"/>
      <c r="K20" s="12"/>
      <c r="L20" s="12"/>
      <c r="M20" s="12"/>
    </row>
    <row r="21" spans="1:13" x14ac:dyDescent="0.25">
      <c r="A21" s="1" t="s">
        <v>91</v>
      </c>
      <c r="B21" s="1" t="s">
        <v>92</v>
      </c>
      <c r="C21" s="1" t="s">
        <v>58</v>
      </c>
      <c r="D21" s="2">
        <v>1368</v>
      </c>
      <c r="E21" s="1" t="s">
        <v>33</v>
      </c>
      <c r="F21" s="11" t="s">
        <v>93</v>
      </c>
      <c r="G2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1" s="1" t="str">
        <f>TEXT(VENTAS_PJ[[#This Row],[Fecha]],"mmmm")</f>
        <v>abril</v>
      </c>
      <c r="I21" s="2">
        <f>VENTAS_PJ[[#This Row],[Total con iva]]/1.12</f>
        <v>1221.4285714285713</v>
      </c>
      <c r="J21" s="10"/>
      <c r="K21" s="12"/>
      <c r="L21" s="12"/>
      <c r="M21" s="12"/>
    </row>
    <row r="22" spans="1:13" x14ac:dyDescent="0.25">
      <c r="A22" s="1" t="s">
        <v>94</v>
      </c>
      <c r="B22" s="1" t="s">
        <v>95</v>
      </c>
      <c r="C22" s="1" t="s">
        <v>41</v>
      </c>
      <c r="D22" s="2">
        <v>1980</v>
      </c>
      <c r="E22" s="1" t="s">
        <v>42</v>
      </c>
      <c r="F22" s="11" t="s">
        <v>96</v>
      </c>
      <c r="G2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2" s="1" t="str">
        <f>TEXT(VENTAS_PJ[[#This Row],[Fecha]],"mmmm")</f>
        <v>mayo</v>
      </c>
      <c r="I22" s="2">
        <f>VENTAS_PJ[[#This Row],[Total con iva]]/1.12</f>
        <v>1767.8571428571427</v>
      </c>
      <c r="J22" s="10"/>
      <c r="K22" s="12"/>
      <c r="L22" s="12"/>
      <c r="M22" s="12"/>
    </row>
    <row r="23" spans="1:13" x14ac:dyDescent="0.25">
      <c r="A23" s="1" t="s">
        <v>97</v>
      </c>
      <c r="B23" s="1" t="s">
        <v>98</v>
      </c>
      <c r="C23" s="1" t="s">
        <v>99</v>
      </c>
      <c r="D23" s="2">
        <v>17000</v>
      </c>
      <c r="E23" s="1" t="s">
        <v>33</v>
      </c>
      <c r="F23" s="11" t="s">
        <v>100</v>
      </c>
      <c r="G2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3" s="1" t="str">
        <f>TEXT(VENTAS_PJ[[#This Row],[Fecha]],"mmmm")</f>
        <v>septiembre</v>
      </c>
      <c r="I23" s="2">
        <f>VENTAS_PJ[[#This Row],[Total con iva]]/1.12</f>
        <v>15178.571428571428</v>
      </c>
      <c r="J23" s="10"/>
      <c r="K23" s="12"/>
      <c r="L23" s="12"/>
      <c r="M23" s="12"/>
    </row>
    <row r="24" spans="1:13" x14ac:dyDescent="0.25">
      <c r="A24" s="1" t="s">
        <v>101</v>
      </c>
      <c r="B24" s="1" t="s">
        <v>102</v>
      </c>
      <c r="C24" s="1" t="s">
        <v>103</v>
      </c>
      <c r="D24" s="2">
        <v>1358</v>
      </c>
      <c r="E24" s="1" t="s">
        <v>42</v>
      </c>
      <c r="F24" s="11" t="s">
        <v>104</v>
      </c>
      <c r="G2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4" s="1" t="str">
        <f>TEXT(VENTAS_PJ[[#This Row],[Fecha]],"mmmm")</f>
        <v>julio</v>
      </c>
      <c r="I24" s="2">
        <f>VENTAS_PJ[[#This Row],[Total con iva]]/1.12</f>
        <v>1212.4999999999998</v>
      </c>
      <c r="J24" s="10"/>
      <c r="K24" s="12"/>
      <c r="L24" s="12"/>
      <c r="M24" s="12"/>
    </row>
    <row r="25" spans="1:13" x14ac:dyDescent="0.25">
      <c r="A25" s="1" t="s">
        <v>105</v>
      </c>
      <c r="B25" s="1" t="s">
        <v>106</v>
      </c>
      <c r="C25" s="1" t="s">
        <v>107</v>
      </c>
      <c r="D25" s="2">
        <v>1836</v>
      </c>
      <c r="E25" s="1" t="s">
        <v>28</v>
      </c>
      <c r="F25" s="11" t="s">
        <v>108</v>
      </c>
      <c r="G2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5" s="1" t="str">
        <f>TEXT(VENTAS_PJ[[#This Row],[Fecha]],"mmmm")</f>
        <v>abril</v>
      </c>
      <c r="I25" s="2">
        <f>VENTAS_PJ[[#This Row],[Total con iva]]/1.12</f>
        <v>1639.2857142857142</v>
      </c>
      <c r="J25" s="10"/>
      <c r="K25" s="12"/>
      <c r="L25" s="12"/>
      <c r="M25" s="12"/>
    </row>
    <row r="26" spans="1:13" x14ac:dyDescent="0.25">
      <c r="A26" s="1" t="s">
        <v>109</v>
      </c>
      <c r="B26" s="1" t="s">
        <v>110</v>
      </c>
      <c r="C26" s="1" t="s">
        <v>111</v>
      </c>
      <c r="D26" s="2">
        <v>846</v>
      </c>
      <c r="E26" s="1" t="s">
        <v>33</v>
      </c>
      <c r="F26" s="11" t="s">
        <v>112</v>
      </c>
      <c r="G2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6" s="1" t="str">
        <f>TEXT(VENTAS_PJ[[#This Row],[Fecha]],"mmmm")</f>
        <v>abril</v>
      </c>
      <c r="I26" s="2">
        <f>VENTAS_PJ[[#This Row],[Total con iva]]/1.12</f>
        <v>755.35714285714278</v>
      </c>
      <c r="J26" s="10"/>
      <c r="K26" s="12"/>
      <c r="L26" s="12"/>
      <c r="M26" s="12"/>
    </row>
    <row r="27" spans="1:13" x14ac:dyDescent="0.25">
      <c r="A27" s="1" t="s">
        <v>113</v>
      </c>
      <c r="B27" s="1" t="s">
        <v>114</v>
      </c>
      <c r="C27" s="1" t="s">
        <v>115</v>
      </c>
      <c r="D27" s="2">
        <v>7892</v>
      </c>
      <c r="E27" s="1" t="s">
        <v>42</v>
      </c>
      <c r="F27" s="11" t="s">
        <v>116</v>
      </c>
      <c r="G2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7" s="1" t="str">
        <f>TEXT(VENTAS_PJ[[#This Row],[Fecha]],"mmmm")</f>
        <v>agosto</v>
      </c>
      <c r="I27" s="2">
        <f>VENTAS_PJ[[#This Row],[Total con iva]]/1.12</f>
        <v>7046.4285714285706</v>
      </c>
      <c r="J27" s="10"/>
      <c r="K27" s="12"/>
      <c r="L27" s="12"/>
      <c r="M27" s="12"/>
    </row>
    <row r="28" spans="1:13" x14ac:dyDescent="0.25">
      <c r="A28" s="1" t="s">
        <v>117</v>
      </c>
      <c r="B28" s="1" t="s">
        <v>118</v>
      </c>
      <c r="C28" s="1" t="s">
        <v>119</v>
      </c>
      <c r="D28" s="2">
        <v>784</v>
      </c>
      <c r="E28" s="1" t="s">
        <v>33</v>
      </c>
      <c r="F28" s="11" t="s">
        <v>120</v>
      </c>
      <c r="G2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8" s="1" t="str">
        <f>TEXT(VENTAS_PJ[[#This Row],[Fecha]],"mmmm")</f>
        <v>noviembre</v>
      </c>
      <c r="I28" s="2">
        <f>VENTAS_PJ[[#This Row],[Total con iva]]/1.12</f>
        <v>699.99999999999989</v>
      </c>
      <c r="J28" s="10"/>
      <c r="K28" s="12"/>
      <c r="L28" s="12"/>
      <c r="M28" s="12"/>
    </row>
    <row r="29" spans="1:13" x14ac:dyDescent="0.25">
      <c r="A29" s="1" t="s">
        <v>121</v>
      </c>
      <c r="B29" s="1" t="s">
        <v>122</v>
      </c>
      <c r="C29" s="1" t="s">
        <v>123</v>
      </c>
      <c r="D29" s="2">
        <v>1382</v>
      </c>
      <c r="E29" s="1" t="s">
        <v>42</v>
      </c>
      <c r="F29" s="11" t="s">
        <v>124</v>
      </c>
      <c r="G2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9" s="1" t="str">
        <f>TEXT(VENTAS_PJ[[#This Row],[Fecha]],"mmmm")</f>
        <v>julio</v>
      </c>
      <c r="I29" s="2">
        <f>VENTAS_PJ[[#This Row],[Total con iva]]/1.12</f>
        <v>1233.9285714285713</v>
      </c>
      <c r="J29" s="10"/>
      <c r="K29" s="12"/>
      <c r="L29" s="12"/>
      <c r="M29" s="12"/>
    </row>
    <row r="30" spans="1:13" x14ac:dyDescent="0.25">
      <c r="A30" s="1" t="s">
        <v>125</v>
      </c>
      <c r="B30" s="1" t="s">
        <v>126</v>
      </c>
      <c r="C30" s="1" t="s">
        <v>127</v>
      </c>
      <c r="D30" s="2">
        <v>901</v>
      </c>
      <c r="E30" s="1" t="s">
        <v>28</v>
      </c>
      <c r="F30" s="11" t="s">
        <v>128</v>
      </c>
      <c r="G3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0" s="1" t="str">
        <f>TEXT(VENTAS_PJ[[#This Row],[Fecha]],"mmmm")</f>
        <v>agosto</v>
      </c>
      <c r="I30" s="2">
        <f>VENTAS_PJ[[#This Row],[Total con iva]]/1.12</f>
        <v>804.46428571428567</v>
      </c>
      <c r="J30" s="10"/>
      <c r="K30" s="12"/>
      <c r="L30" s="12"/>
      <c r="M30" s="12"/>
    </row>
    <row r="31" spans="1:13" x14ac:dyDescent="0.25">
      <c r="A31" s="1" t="s">
        <v>129</v>
      </c>
      <c r="B31" s="1" t="s">
        <v>130</v>
      </c>
      <c r="C31" s="1" t="s">
        <v>131</v>
      </c>
      <c r="D31" s="2">
        <v>1541</v>
      </c>
      <c r="E31" s="1" t="s">
        <v>33</v>
      </c>
      <c r="F31" s="11" t="s">
        <v>132</v>
      </c>
      <c r="G3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1" s="1" t="str">
        <f>TEXT(VENTAS_PJ[[#This Row],[Fecha]],"mmmm")</f>
        <v>abril</v>
      </c>
      <c r="I31" s="2">
        <f>VENTAS_PJ[[#This Row],[Total con iva]]/1.12</f>
        <v>1375.8928571428571</v>
      </c>
      <c r="J31" s="10"/>
      <c r="K31" s="12"/>
      <c r="L31" s="12"/>
      <c r="M31" s="12"/>
    </row>
    <row r="32" spans="1:13" x14ac:dyDescent="0.25">
      <c r="A32" s="1" t="s">
        <v>133</v>
      </c>
      <c r="B32" s="1" t="s">
        <v>134</v>
      </c>
      <c r="C32" s="1" t="s">
        <v>135</v>
      </c>
      <c r="D32" s="2">
        <v>1286</v>
      </c>
      <c r="E32" s="1" t="s">
        <v>42</v>
      </c>
      <c r="F32" s="11" t="s">
        <v>136</v>
      </c>
      <c r="G3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2" s="1" t="str">
        <f>TEXT(VENTAS_PJ[[#This Row],[Fecha]],"mmmm")</f>
        <v>abril</v>
      </c>
      <c r="I32" s="2">
        <f>VENTAS_PJ[[#This Row],[Total con iva]]/1.12</f>
        <v>1148.2142857142856</v>
      </c>
      <c r="J32" s="10"/>
      <c r="K32" s="12"/>
      <c r="L32" s="12"/>
      <c r="M32" s="12"/>
    </row>
    <row r="33" spans="1:10" x14ac:dyDescent="0.25">
      <c r="A33" s="1" t="s">
        <v>137</v>
      </c>
      <c r="B33" s="1" t="s">
        <v>138</v>
      </c>
      <c r="C33" s="1" t="s">
        <v>139</v>
      </c>
      <c r="D33" s="2">
        <v>384</v>
      </c>
      <c r="E33" s="1" t="s">
        <v>33</v>
      </c>
      <c r="F33" s="11" t="s">
        <v>140</v>
      </c>
      <c r="G3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3" s="1" t="str">
        <f>TEXT(VENTAS_PJ[[#This Row],[Fecha]],"mmmm")</f>
        <v>mayo</v>
      </c>
      <c r="I33" s="2">
        <f>VENTAS_PJ[[#This Row],[Total con iva]]/1.12</f>
        <v>342.85714285714283</v>
      </c>
      <c r="J33" s="10"/>
    </row>
    <row r="34" spans="1:10" x14ac:dyDescent="0.25">
      <c r="A34" s="1" t="s">
        <v>141</v>
      </c>
      <c r="B34" s="1" t="s">
        <v>142</v>
      </c>
      <c r="C34" s="1" t="s">
        <v>143</v>
      </c>
      <c r="D34" s="2">
        <v>722</v>
      </c>
      <c r="E34" s="1" t="s">
        <v>42</v>
      </c>
      <c r="F34" s="11" t="s">
        <v>144</v>
      </c>
      <c r="G3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4" s="1" t="str">
        <f>TEXT(VENTAS_PJ[[#This Row],[Fecha]],"mmmm")</f>
        <v>junio</v>
      </c>
      <c r="I34" s="2">
        <f>VENTAS_PJ[[#This Row],[Total con iva]]/1.12</f>
        <v>644.64285714285711</v>
      </c>
      <c r="J34" s="10"/>
    </row>
    <row r="35" spans="1:10" x14ac:dyDescent="0.25">
      <c r="A35" s="1" t="s">
        <v>145</v>
      </c>
      <c r="B35" s="1" t="s">
        <v>146</v>
      </c>
      <c r="C35" s="1" t="s">
        <v>147</v>
      </c>
      <c r="D35" s="2">
        <v>1742</v>
      </c>
      <c r="E35" s="1" t="s">
        <v>28</v>
      </c>
      <c r="F35" s="11" t="s">
        <v>148</v>
      </c>
      <c r="G3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5" s="1" t="str">
        <f>TEXT(VENTAS_PJ[[#This Row],[Fecha]],"mmmm")</f>
        <v>febrero</v>
      </c>
      <c r="I35" s="2">
        <f>VENTAS_PJ[[#This Row],[Total con iva]]/1.12</f>
        <v>1555.3571428571427</v>
      </c>
      <c r="J35" s="10"/>
    </row>
    <row r="36" spans="1:10" x14ac:dyDescent="0.25">
      <c r="A36" s="1" t="s">
        <v>149</v>
      </c>
      <c r="B36" s="1" t="s">
        <v>150</v>
      </c>
      <c r="C36" s="1" t="s">
        <v>151</v>
      </c>
      <c r="D36" s="2">
        <v>1580</v>
      </c>
      <c r="E36" s="1" t="s">
        <v>33</v>
      </c>
      <c r="F36" s="11" t="s">
        <v>152</v>
      </c>
      <c r="G3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6" s="1" t="str">
        <f>TEXT(VENTAS_PJ[[#This Row],[Fecha]],"mmmm")</f>
        <v>julio</v>
      </c>
      <c r="I36" s="2">
        <f>VENTAS_PJ[[#This Row],[Total con iva]]/1.12</f>
        <v>1410.7142857142856</v>
      </c>
      <c r="J36" s="10"/>
    </row>
    <row r="37" spans="1:10" x14ac:dyDescent="0.25">
      <c r="A37" s="1" t="s">
        <v>153</v>
      </c>
      <c r="B37" s="1" t="s">
        <v>154</v>
      </c>
      <c r="C37" s="1" t="s">
        <v>155</v>
      </c>
      <c r="D37" s="2">
        <v>1670</v>
      </c>
      <c r="E37" s="1" t="s">
        <v>42</v>
      </c>
      <c r="F37" s="11" t="s">
        <v>156</v>
      </c>
      <c r="G3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7" s="1" t="str">
        <f>TEXT(VENTAS_PJ[[#This Row],[Fecha]],"mmmm")</f>
        <v>agosto</v>
      </c>
      <c r="I37" s="2">
        <f>VENTAS_PJ[[#This Row],[Total con iva]]/1.12</f>
        <v>1491.0714285714284</v>
      </c>
      <c r="J37" s="10"/>
    </row>
    <row r="38" spans="1:10" x14ac:dyDescent="0.25">
      <c r="A38" s="1" t="s">
        <v>157</v>
      </c>
      <c r="B38" s="1" t="s">
        <v>158</v>
      </c>
      <c r="C38" s="1" t="s">
        <v>159</v>
      </c>
      <c r="D38" s="2">
        <v>1194</v>
      </c>
      <c r="E38" s="1" t="s">
        <v>33</v>
      </c>
      <c r="F38" s="11" t="s">
        <v>160</v>
      </c>
      <c r="G3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8" s="1" t="str">
        <f>TEXT(VENTAS_PJ[[#This Row],[Fecha]],"mmmm")</f>
        <v>julio</v>
      </c>
      <c r="I38" s="2">
        <f>VENTAS_PJ[[#This Row],[Total con iva]]/1.12</f>
        <v>1066.0714285714284</v>
      </c>
      <c r="J38" s="10"/>
    </row>
    <row r="39" spans="1:10" x14ac:dyDescent="0.25">
      <c r="A39" s="1" t="s">
        <v>161</v>
      </c>
      <c r="B39" s="1" t="s">
        <v>162</v>
      </c>
      <c r="C39" s="1" t="s">
        <v>163</v>
      </c>
      <c r="D39" s="2">
        <v>672</v>
      </c>
      <c r="E39" s="1" t="s">
        <v>42</v>
      </c>
      <c r="F39" s="11" t="s">
        <v>108</v>
      </c>
      <c r="G3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9" s="1" t="str">
        <f>TEXT(VENTAS_PJ[[#This Row],[Fecha]],"mmmm")</f>
        <v>abril</v>
      </c>
      <c r="I39" s="2">
        <f>VENTAS_PJ[[#This Row],[Total con iva]]/1.12</f>
        <v>599.99999999999989</v>
      </c>
      <c r="J39" s="10"/>
    </row>
    <row r="40" spans="1:10" x14ac:dyDescent="0.25">
      <c r="A40" s="1" t="s">
        <v>164</v>
      </c>
      <c r="B40" s="1" t="s">
        <v>165</v>
      </c>
      <c r="C40" s="1" t="s">
        <v>166</v>
      </c>
      <c r="D40" s="2">
        <v>1972</v>
      </c>
      <c r="E40" s="1" t="s">
        <v>28</v>
      </c>
      <c r="F40" s="11" t="s">
        <v>167</v>
      </c>
      <c r="G4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0" s="1" t="str">
        <f>TEXT(VENTAS_PJ[[#This Row],[Fecha]],"mmmm")</f>
        <v>diciembre</v>
      </c>
      <c r="I40" s="2">
        <f>VENTAS_PJ[[#This Row],[Total con iva]]/1.12</f>
        <v>1760.7142857142856</v>
      </c>
      <c r="J40" s="10"/>
    </row>
    <row r="41" spans="1:10" x14ac:dyDescent="0.25">
      <c r="A41" s="1" t="s">
        <v>168</v>
      </c>
      <c r="B41" s="1" t="s">
        <v>169</v>
      </c>
      <c r="C41" s="1" t="s">
        <v>170</v>
      </c>
      <c r="D41" s="2">
        <v>1659</v>
      </c>
      <c r="E41" s="1" t="s">
        <v>33</v>
      </c>
      <c r="F41" s="11" t="s">
        <v>171</v>
      </c>
      <c r="G4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1" s="1" t="str">
        <f>TEXT(VENTAS_PJ[[#This Row],[Fecha]],"mmmm")</f>
        <v>febrero</v>
      </c>
      <c r="I41" s="2">
        <f>VENTAS_PJ[[#This Row],[Total con iva]]/1.12</f>
        <v>1481.2499999999998</v>
      </c>
      <c r="J41" s="10"/>
    </row>
    <row r="42" spans="1:10" x14ac:dyDescent="0.25">
      <c r="A42" s="1" t="s">
        <v>172</v>
      </c>
      <c r="B42" s="1" t="s">
        <v>173</v>
      </c>
      <c r="C42" s="1" t="s">
        <v>174</v>
      </c>
      <c r="D42" s="2">
        <v>1920</v>
      </c>
      <c r="E42" s="1" t="s">
        <v>42</v>
      </c>
      <c r="F42" s="11" t="s">
        <v>175</v>
      </c>
      <c r="G4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2" s="1" t="str">
        <f>TEXT(VENTAS_PJ[[#This Row],[Fecha]],"mmmm")</f>
        <v>noviembre</v>
      </c>
      <c r="I42" s="2">
        <f>VENTAS_PJ[[#This Row],[Total con iva]]/1.12</f>
        <v>1714.2857142857142</v>
      </c>
      <c r="J42" s="10"/>
    </row>
    <row r="43" spans="1:10" x14ac:dyDescent="0.25">
      <c r="A43" s="1" t="s">
        <v>176</v>
      </c>
      <c r="B43" s="1" t="s">
        <v>177</v>
      </c>
      <c r="C43" s="1" t="s">
        <v>178</v>
      </c>
      <c r="D43" s="2">
        <v>1411</v>
      </c>
      <c r="E43" s="1" t="s">
        <v>28</v>
      </c>
      <c r="F43" s="11" t="s">
        <v>179</v>
      </c>
      <c r="G4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3" s="1" t="str">
        <f>TEXT(VENTAS_PJ[[#This Row],[Fecha]],"mmmm")</f>
        <v>junio</v>
      </c>
      <c r="I43" s="2">
        <f>VENTAS_PJ[[#This Row],[Total con iva]]/1.12</f>
        <v>1259.8214285714284</v>
      </c>
      <c r="J43" s="10"/>
    </row>
    <row r="44" spans="1:10" x14ac:dyDescent="0.25">
      <c r="A44" s="1" t="s">
        <v>180</v>
      </c>
      <c r="B44" s="1" t="s">
        <v>181</v>
      </c>
      <c r="C44" s="1" t="s">
        <v>182</v>
      </c>
      <c r="D44" s="2">
        <v>215</v>
      </c>
      <c r="E44" s="1" t="s">
        <v>33</v>
      </c>
      <c r="F44" s="11" t="s">
        <v>183</v>
      </c>
      <c r="G4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4" s="1" t="str">
        <f>TEXT(VENTAS_PJ[[#This Row],[Fecha]],"mmmm")</f>
        <v>abril</v>
      </c>
      <c r="I44" s="2">
        <f>VENTAS_PJ[[#This Row],[Total con iva]]/1.12</f>
        <v>191.96428571428569</v>
      </c>
      <c r="J44" s="10"/>
    </row>
    <row r="45" spans="1:10" x14ac:dyDescent="0.25">
      <c r="A45" s="1" t="s">
        <v>184</v>
      </c>
      <c r="B45" s="1" t="s">
        <v>185</v>
      </c>
      <c r="C45" s="1" t="s">
        <v>186</v>
      </c>
      <c r="D45" s="2">
        <v>1817</v>
      </c>
      <c r="E45" s="1" t="s">
        <v>28</v>
      </c>
      <c r="F45" s="11" t="s">
        <v>187</v>
      </c>
      <c r="G4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5" s="1" t="str">
        <f>TEXT(VENTAS_PJ[[#This Row],[Fecha]],"mmmm")</f>
        <v>julio</v>
      </c>
      <c r="I45" s="2">
        <f>VENTAS_PJ[[#This Row],[Total con iva]]/1.12</f>
        <v>1622.3214285714284</v>
      </c>
      <c r="J45" s="10"/>
    </row>
    <row r="46" spans="1:10" x14ac:dyDescent="0.25">
      <c r="A46" s="1" t="s">
        <v>188</v>
      </c>
      <c r="B46" s="1" t="s">
        <v>189</v>
      </c>
      <c r="C46" s="1" t="s">
        <v>107</v>
      </c>
      <c r="D46" s="2">
        <v>1639</v>
      </c>
      <c r="E46" s="1" t="s">
        <v>42</v>
      </c>
      <c r="F46" s="11" t="s">
        <v>190</v>
      </c>
      <c r="G4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6" s="1" t="str">
        <f>TEXT(VENTAS_PJ[[#This Row],[Fecha]],"mmmm")</f>
        <v>abril</v>
      </c>
      <c r="I46" s="2">
        <f>VENTAS_PJ[[#This Row],[Total con iva]]/1.12</f>
        <v>1463.3928571428571</v>
      </c>
      <c r="J46" s="10"/>
    </row>
    <row r="47" spans="1:10" x14ac:dyDescent="0.25">
      <c r="A47" s="1" t="s">
        <v>191</v>
      </c>
      <c r="B47" s="1" t="s">
        <v>192</v>
      </c>
      <c r="C47" s="1" t="s">
        <v>193</v>
      </c>
      <c r="D47" s="2">
        <v>1534</v>
      </c>
      <c r="E47" s="1" t="s">
        <v>33</v>
      </c>
      <c r="F47" s="11" t="s">
        <v>194</v>
      </c>
      <c r="G4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7" s="1" t="str">
        <f>TEXT(VENTAS_PJ[[#This Row],[Fecha]],"mmmm")</f>
        <v>noviembre</v>
      </c>
      <c r="I47" s="2">
        <f>VENTAS_PJ[[#This Row],[Total con iva]]/1.12</f>
        <v>1369.6428571428571</v>
      </c>
      <c r="J47" s="10"/>
    </row>
    <row r="48" spans="1:10" x14ac:dyDescent="0.25">
      <c r="A48" s="1" t="s">
        <v>195</v>
      </c>
      <c r="B48" s="1" t="s">
        <v>196</v>
      </c>
      <c r="C48" s="1" t="s">
        <v>197</v>
      </c>
      <c r="D48" s="2">
        <v>882</v>
      </c>
      <c r="E48" s="1" t="s">
        <v>42</v>
      </c>
      <c r="F48" s="11" t="s">
        <v>198</v>
      </c>
      <c r="G4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8" s="1" t="str">
        <f>TEXT(VENTAS_PJ[[#This Row],[Fecha]],"mmmm")</f>
        <v>mayo</v>
      </c>
      <c r="I48" s="2">
        <f>VENTAS_PJ[[#This Row],[Total con iva]]/1.12</f>
        <v>787.49999999999989</v>
      </c>
      <c r="J48" s="10"/>
    </row>
    <row r="49" spans="1:10" x14ac:dyDescent="0.25">
      <c r="A49" s="1" t="s">
        <v>199</v>
      </c>
      <c r="B49" s="1" t="s">
        <v>200</v>
      </c>
      <c r="C49" s="1" t="s">
        <v>99</v>
      </c>
      <c r="D49" s="2">
        <v>732</v>
      </c>
      <c r="E49" s="1" t="s">
        <v>28</v>
      </c>
      <c r="F49" s="11" t="s">
        <v>201</v>
      </c>
      <c r="G4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9" s="1" t="str">
        <f>TEXT(VENTAS_PJ[[#This Row],[Fecha]],"mmmm")</f>
        <v>abril</v>
      </c>
      <c r="I49" s="2">
        <f>VENTAS_PJ[[#This Row],[Total con iva]]/1.12</f>
        <v>653.57142857142856</v>
      </c>
      <c r="J49" s="10"/>
    </row>
    <row r="50" spans="1:10" x14ac:dyDescent="0.25">
      <c r="A50" s="1" t="s">
        <v>202</v>
      </c>
      <c r="B50" s="1" t="s">
        <v>203</v>
      </c>
      <c r="C50" s="1" t="s">
        <v>103</v>
      </c>
      <c r="D50" s="2">
        <v>1137</v>
      </c>
      <c r="E50" s="1" t="s">
        <v>33</v>
      </c>
      <c r="F50" s="11" t="s">
        <v>204</v>
      </c>
      <c r="G5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50" s="1" t="str">
        <f>TEXT(VENTAS_PJ[[#This Row],[Fecha]],"mmmm")</f>
        <v>julio</v>
      </c>
      <c r="I50" s="2">
        <f>VENTAS_PJ[[#This Row],[Total con iva]]/1.12</f>
        <v>1015.1785714285713</v>
      </c>
      <c r="J50" s="10"/>
    </row>
    <row r="51" spans="1:10" x14ac:dyDescent="0.25">
      <c r="A51" s="1" t="s">
        <v>205</v>
      </c>
      <c r="B51" s="1" t="s">
        <v>206</v>
      </c>
      <c r="C51" s="1" t="s">
        <v>107</v>
      </c>
      <c r="D51" s="2">
        <v>131</v>
      </c>
      <c r="E51" s="1" t="s">
        <v>42</v>
      </c>
      <c r="F51" s="11" t="s">
        <v>207</v>
      </c>
      <c r="G5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51" s="1" t="str">
        <f>TEXT(VENTAS_PJ[[#This Row],[Fecha]],"mmmm")</f>
        <v>mayo</v>
      </c>
      <c r="I51" s="2">
        <f>VENTAS_PJ[[#This Row],[Total con iva]]/1.12</f>
        <v>116.96428571428571</v>
      </c>
      <c r="J51" s="10"/>
    </row>
    <row r="52" spans="1:10" x14ac:dyDescent="0.25">
      <c r="A52" s="1" t="s">
        <v>208</v>
      </c>
      <c r="B52" s="1" t="s">
        <v>209</v>
      </c>
      <c r="C52" s="1" t="s">
        <v>186</v>
      </c>
      <c r="D52" s="2">
        <v>1785</v>
      </c>
      <c r="E52" s="1" t="s">
        <v>28</v>
      </c>
      <c r="F52" s="11" t="s">
        <v>210</v>
      </c>
      <c r="G5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52" s="1" t="str">
        <f>TEXT(VENTAS_PJ[[#This Row],[Fecha]],"mmmm")</f>
        <v>febrero</v>
      </c>
      <c r="I52" s="2">
        <f>VENTAS_PJ[[#This Row],[Total con iva]]/1.12</f>
        <v>1593.7499999999998</v>
      </c>
      <c r="J52" s="10"/>
    </row>
    <row r="53" spans="1:10" x14ac:dyDescent="0.25">
      <c r="A53" s="1" t="s">
        <v>211</v>
      </c>
      <c r="B53" s="1" t="s">
        <v>212</v>
      </c>
      <c r="C53" s="1" t="s">
        <v>193</v>
      </c>
      <c r="D53" s="2">
        <v>1609</v>
      </c>
      <c r="E53" s="1" t="s">
        <v>33</v>
      </c>
      <c r="F53" s="11" t="s">
        <v>213</v>
      </c>
      <c r="G5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53" s="1" t="str">
        <f>TEXT(VENTAS_PJ[[#This Row],[Fecha]],"mmmm")</f>
        <v>noviembre</v>
      </c>
      <c r="I53" s="2">
        <f>VENTAS_PJ[[#This Row],[Total con iva]]/1.12</f>
        <v>1436.6071428571427</v>
      </c>
      <c r="J53" s="10"/>
    </row>
    <row r="54" spans="1:10" x14ac:dyDescent="0.25">
      <c r="A54" s="1" t="s">
        <v>214</v>
      </c>
      <c r="B54" s="1" t="s">
        <v>215</v>
      </c>
      <c r="C54" s="1" t="s">
        <v>197</v>
      </c>
      <c r="D54" s="2">
        <v>5</v>
      </c>
      <c r="E54" s="1" t="s">
        <v>42</v>
      </c>
      <c r="F54" s="11" t="s">
        <v>216</v>
      </c>
      <c r="G5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54" s="1" t="str">
        <f>TEXT(VENTAS_PJ[[#This Row],[Fecha]],"mmmm")</f>
        <v>julio</v>
      </c>
      <c r="I54" s="2">
        <f>VENTAS_PJ[[#This Row],[Total con iva]]/1.12</f>
        <v>4.4642857142857135</v>
      </c>
      <c r="J54" s="10"/>
    </row>
    <row r="55" spans="1:10" x14ac:dyDescent="0.25">
      <c r="A55" s="1" t="s">
        <v>217</v>
      </c>
      <c r="B55" s="1" t="s">
        <v>218</v>
      </c>
      <c r="C55" s="1" t="s">
        <v>178</v>
      </c>
      <c r="D55" s="2">
        <v>1456</v>
      </c>
      <c r="E55" s="1" t="s">
        <v>28</v>
      </c>
      <c r="F55" s="11" t="s">
        <v>219</v>
      </c>
      <c r="G5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55" s="1" t="str">
        <f>TEXT(VENTAS_PJ[[#This Row],[Fecha]],"mmmm")</f>
        <v>octubre</v>
      </c>
      <c r="I55" s="2">
        <f>VENTAS_PJ[[#This Row],[Total con iva]]/1.12</f>
        <v>1299.9999999999998</v>
      </c>
      <c r="J55" s="10"/>
    </row>
    <row r="56" spans="1:10" x14ac:dyDescent="0.25">
      <c r="A56" s="1" t="s">
        <v>220</v>
      </c>
      <c r="B56" s="1" t="s">
        <v>221</v>
      </c>
      <c r="C56" s="1" t="s">
        <v>182</v>
      </c>
      <c r="D56" s="2">
        <v>739</v>
      </c>
      <c r="E56" s="1" t="s">
        <v>33</v>
      </c>
      <c r="F56" s="11" t="s">
        <v>222</v>
      </c>
      <c r="G5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56" s="1" t="str">
        <f>TEXT(VENTAS_PJ[[#This Row],[Fecha]],"mmmm")</f>
        <v>septiembre</v>
      </c>
      <c r="I56" s="2">
        <f>VENTAS_PJ[[#This Row],[Total con iva]]/1.12</f>
        <v>659.82142857142856</v>
      </c>
      <c r="J56" s="10"/>
    </row>
    <row r="57" spans="1:10" x14ac:dyDescent="0.25">
      <c r="A57" s="1" t="s">
        <v>223</v>
      </c>
      <c r="B57" s="1" t="s">
        <v>224</v>
      </c>
      <c r="C57" s="1" t="s">
        <v>186</v>
      </c>
      <c r="D57" s="2">
        <v>1566</v>
      </c>
      <c r="E57" s="1" t="s">
        <v>28</v>
      </c>
      <c r="F57" s="11" t="s">
        <v>225</v>
      </c>
      <c r="G5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57" s="1" t="str">
        <f>TEXT(VENTAS_PJ[[#This Row],[Fecha]],"mmmm")</f>
        <v>febrero</v>
      </c>
      <c r="I57" s="2">
        <f>VENTAS_PJ[[#This Row],[Total con iva]]/1.12</f>
        <v>1398.2142857142856</v>
      </c>
      <c r="J57" s="10"/>
    </row>
    <row r="58" spans="1:10" x14ac:dyDescent="0.25">
      <c r="A58" s="1" t="s">
        <v>226</v>
      </c>
      <c r="B58" s="1" t="s">
        <v>227</v>
      </c>
      <c r="C58" s="1" t="s">
        <v>107</v>
      </c>
      <c r="D58" s="2">
        <v>1972</v>
      </c>
      <c r="E58" s="1" t="s">
        <v>42</v>
      </c>
      <c r="F58" s="11" t="s">
        <v>228</v>
      </c>
      <c r="G5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58" s="1" t="str">
        <f>TEXT(VENTAS_PJ[[#This Row],[Fecha]],"mmmm")</f>
        <v>mayo</v>
      </c>
      <c r="I58" s="2">
        <f>VENTAS_PJ[[#This Row],[Total con iva]]/1.12</f>
        <v>1760.7142857142856</v>
      </c>
      <c r="J58" s="10"/>
    </row>
    <row r="59" spans="1:10" x14ac:dyDescent="0.25">
      <c r="A59" s="1" t="s">
        <v>229</v>
      </c>
      <c r="B59" s="1" t="s">
        <v>230</v>
      </c>
      <c r="C59" s="1" t="s">
        <v>193</v>
      </c>
      <c r="D59" s="2">
        <v>1731</v>
      </c>
      <c r="E59" s="1" t="s">
        <v>33</v>
      </c>
      <c r="F59" s="11" t="s">
        <v>231</v>
      </c>
      <c r="G5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59" s="1" t="str">
        <f>TEXT(VENTAS_PJ[[#This Row],[Fecha]],"mmmm")</f>
        <v>octubre</v>
      </c>
      <c r="I59" s="2">
        <f>VENTAS_PJ[[#This Row],[Total con iva]]/1.12</f>
        <v>1545.5357142857142</v>
      </c>
      <c r="J59" s="10"/>
    </row>
    <row r="60" spans="1:10" x14ac:dyDescent="0.25">
      <c r="A60" s="1" t="s">
        <v>232</v>
      </c>
      <c r="B60" s="1" t="s">
        <v>233</v>
      </c>
      <c r="C60" s="1" t="s">
        <v>197</v>
      </c>
      <c r="D60" s="2">
        <v>1125</v>
      </c>
      <c r="E60" s="1" t="s">
        <v>42</v>
      </c>
      <c r="F60" s="11" t="s">
        <v>234</v>
      </c>
      <c r="G6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60" s="1" t="str">
        <f>TEXT(VENTAS_PJ[[#This Row],[Fecha]],"mmmm")</f>
        <v>marzo</v>
      </c>
      <c r="I60" s="2">
        <f>VENTAS_PJ[[#This Row],[Total con iva]]/1.12</f>
        <v>1004.4642857142857</v>
      </c>
      <c r="J60" s="10"/>
    </row>
    <row r="61" spans="1:10" x14ac:dyDescent="0.25">
      <c r="A61" s="1" t="s">
        <v>235</v>
      </c>
      <c r="B61" s="1" t="s">
        <v>236</v>
      </c>
      <c r="C61" s="1" t="s">
        <v>99</v>
      </c>
      <c r="D61" s="2">
        <v>1408</v>
      </c>
      <c r="E61" s="1" t="s">
        <v>28</v>
      </c>
      <c r="F61" s="11" t="s">
        <v>237</v>
      </c>
      <c r="G6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61" s="1" t="str">
        <f>TEXT(VENTAS_PJ[[#This Row],[Fecha]],"mmmm")</f>
        <v>junio</v>
      </c>
      <c r="I61" s="2">
        <f>VENTAS_PJ[[#This Row],[Total con iva]]/1.12</f>
        <v>1257.1428571428571</v>
      </c>
      <c r="J61" s="10"/>
    </row>
    <row r="62" spans="1:10" x14ac:dyDescent="0.25">
      <c r="A62" s="1" t="s">
        <v>238</v>
      </c>
      <c r="B62" s="1" t="s">
        <v>239</v>
      </c>
      <c r="C62" s="1" t="s">
        <v>103</v>
      </c>
      <c r="D62" s="2">
        <v>975</v>
      </c>
      <c r="E62" s="1" t="s">
        <v>33</v>
      </c>
      <c r="F62" s="11" t="s">
        <v>240</v>
      </c>
      <c r="G6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62" s="1" t="str">
        <f>TEXT(VENTAS_PJ[[#This Row],[Fecha]],"mmmm")</f>
        <v>julio</v>
      </c>
      <c r="I62" s="2">
        <f>VENTAS_PJ[[#This Row],[Total con iva]]/1.12</f>
        <v>870.53571428571422</v>
      </c>
      <c r="J62" s="10"/>
    </row>
    <row r="63" spans="1:10" x14ac:dyDescent="0.25">
      <c r="A63" s="1" t="s">
        <v>241</v>
      </c>
      <c r="B63" s="1" t="s">
        <v>242</v>
      </c>
      <c r="C63" s="1" t="s">
        <v>107</v>
      </c>
      <c r="D63" s="2">
        <v>1143</v>
      </c>
      <c r="E63" s="1" t="s">
        <v>42</v>
      </c>
      <c r="F63" s="11" t="s">
        <v>243</v>
      </c>
      <c r="G6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63" s="1" t="str">
        <f>TEXT(VENTAS_PJ[[#This Row],[Fecha]],"mmmm")</f>
        <v>marzo</v>
      </c>
      <c r="I63" s="2">
        <f>VENTAS_PJ[[#This Row],[Total con iva]]/1.12</f>
        <v>1020.5357142857142</v>
      </c>
      <c r="J63" s="10"/>
    </row>
    <row r="64" spans="1:10" x14ac:dyDescent="0.25">
      <c r="A64" s="1" t="s">
        <v>244</v>
      </c>
      <c r="B64" s="1" t="s">
        <v>245</v>
      </c>
      <c r="C64" s="1" t="s">
        <v>111</v>
      </c>
      <c r="D64" s="2">
        <v>425</v>
      </c>
      <c r="E64" s="1" t="s">
        <v>33</v>
      </c>
      <c r="F64" s="11" t="s">
        <v>246</v>
      </c>
      <c r="G6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64" s="1" t="str">
        <f>TEXT(VENTAS_PJ[[#This Row],[Fecha]],"mmmm")</f>
        <v>enero</v>
      </c>
      <c r="I64" s="2">
        <f>VENTAS_PJ[[#This Row],[Total con iva]]/1.12</f>
        <v>379.46428571428567</v>
      </c>
      <c r="J64" s="10"/>
    </row>
    <row r="65" spans="1:10" x14ac:dyDescent="0.25">
      <c r="A65" s="1" t="s">
        <v>247</v>
      </c>
      <c r="B65" s="1" t="s">
        <v>158</v>
      </c>
      <c r="C65" s="1" t="s">
        <v>115</v>
      </c>
      <c r="D65" s="2">
        <v>509</v>
      </c>
      <c r="E65" s="1" t="s">
        <v>42</v>
      </c>
      <c r="F65" s="11" t="s">
        <v>248</v>
      </c>
      <c r="G6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65" s="1" t="str">
        <f>TEXT(VENTAS_PJ[[#This Row],[Fecha]],"mmmm")</f>
        <v>octubre</v>
      </c>
      <c r="I65" s="2">
        <f>VENTAS_PJ[[#This Row],[Total con iva]]/1.12</f>
        <v>454.46428571428567</v>
      </c>
      <c r="J65" s="10"/>
    </row>
    <row r="66" spans="1:10" x14ac:dyDescent="0.25">
      <c r="A66" s="1" t="s">
        <v>249</v>
      </c>
      <c r="B66" s="1" t="s">
        <v>250</v>
      </c>
      <c r="C66" s="1" t="s">
        <v>119</v>
      </c>
      <c r="D66" s="2">
        <v>591</v>
      </c>
      <c r="E66" s="1" t="s">
        <v>28</v>
      </c>
      <c r="F66" s="11" t="s">
        <v>251</v>
      </c>
      <c r="G6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66" s="1" t="str">
        <f>TEXT(VENTAS_PJ[[#This Row],[Fecha]],"mmmm")</f>
        <v>abril</v>
      </c>
      <c r="I66" s="2">
        <f>VENTAS_PJ[[#This Row],[Total con iva]]/1.12</f>
        <v>527.67857142857133</v>
      </c>
      <c r="J66" s="10"/>
    </row>
    <row r="67" spans="1:10" x14ac:dyDescent="0.25">
      <c r="A67" s="1" t="s">
        <v>252</v>
      </c>
      <c r="B67" s="1" t="s">
        <v>154</v>
      </c>
      <c r="C67" s="1" t="s">
        <v>123</v>
      </c>
      <c r="D67" s="2">
        <v>146</v>
      </c>
      <c r="E67" s="1" t="s">
        <v>33</v>
      </c>
      <c r="F67" s="11">
        <v>43889</v>
      </c>
      <c r="G6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67" s="1" t="str">
        <f>TEXT(VENTAS_PJ[[#This Row],[Fecha]],"mmmm")</f>
        <v>febrero</v>
      </c>
      <c r="I67" s="2">
        <f>VENTAS_PJ[[#This Row],[Total con iva]]/1.12</f>
        <v>130.35714285714283</v>
      </c>
      <c r="J67" s="10"/>
    </row>
    <row r="68" spans="1:10" x14ac:dyDescent="0.25">
      <c r="A68" s="1" t="s">
        <v>253</v>
      </c>
      <c r="B68" s="1" t="s">
        <v>254</v>
      </c>
      <c r="C68" s="1" t="s">
        <v>127</v>
      </c>
      <c r="D68" s="2">
        <v>570</v>
      </c>
      <c r="E68" s="1" t="s">
        <v>42</v>
      </c>
      <c r="F68" s="11" t="s">
        <v>255</v>
      </c>
      <c r="G6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68" s="1" t="str">
        <f>TEXT(VENTAS_PJ[[#This Row],[Fecha]],"mmmm")</f>
        <v>agosto</v>
      </c>
      <c r="I68" s="2">
        <f>VENTAS_PJ[[#This Row],[Total con iva]]/1.12</f>
        <v>508.92857142857139</v>
      </c>
      <c r="J68" s="10"/>
    </row>
    <row r="69" spans="1:10" x14ac:dyDescent="0.25">
      <c r="A69" s="1" t="s">
        <v>256</v>
      </c>
      <c r="B69" s="1" t="s">
        <v>257</v>
      </c>
      <c r="C69" s="1" t="s">
        <v>131</v>
      </c>
      <c r="D69" s="2">
        <v>521</v>
      </c>
      <c r="E69" s="1" t="s">
        <v>33</v>
      </c>
      <c r="F69" s="11" t="s">
        <v>258</v>
      </c>
      <c r="G6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69" s="1" t="str">
        <f>TEXT(VENTAS_PJ[[#This Row],[Fecha]],"mmmm")</f>
        <v>enero</v>
      </c>
      <c r="I69" s="2">
        <f>VENTAS_PJ[[#This Row],[Total con iva]]/1.12</f>
        <v>465.17857142857139</v>
      </c>
      <c r="J69" s="10"/>
    </row>
    <row r="70" spans="1:10" x14ac:dyDescent="0.25">
      <c r="A70" s="1" t="s">
        <v>259</v>
      </c>
      <c r="B70" s="1" t="s">
        <v>260</v>
      </c>
      <c r="C70" s="1" t="s">
        <v>135</v>
      </c>
      <c r="D70" s="2">
        <v>1221</v>
      </c>
      <c r="E70" s="1" t="s">
        <v>42</v>
      </c>
      <c r="F70" s="11" t="s">
        <v>231</v>
      </c>
      <c r="G7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70" s="1" t="str">
        <f>TEXT(VENTAS_PJ[[#This Row],[Fecha]],"mmmm")</f>
        <v>octubre</v>
      </c>
      <c r="I70" s="2">
        <f>VENTAS_PJ[[#This Row],[Total con iva]]/1.12</f>
        <v>1090.1785714285713</v>
      </c>
      <c r="J70" s="10"/>
    </row>
    <row r="71" spans="1:10" x14ac:dyDescent="0.25">
      <c r="A71" s="1" t="s">
        <v>261</v>
      </c>
      <c r="B71" s="1" t="s">
        <v>262</v>
      </c>
      <c r="C71" s="1" t="s">
        <v>139</v>
      </c>
      <c r="D71" s="2">
        <v>755</v>
      </c>
      <c r="E71" s="1" t="s">
        <v>28</v>
      </c>
      <c r="F71" s="11" t="s">
        <v>29</v>
      </c>
      <c r="G7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71" s="1" t="str">
        <f>TEXT(VENTAS_PJ[[#This Row],[Fecha]],"mmmm")</f>
        <v>enero</v>
      </c>
      <c r="I71" s="2">
        <f>VENTAS_PJ[[#This Row],[Total con iva]]/1.12</f>
        <v>674.10714285714278</v>
      </c>
      <c r="J71" s="10"/>
    </row>
    <row r="72" spans="1:10" x14ac:dyDescent="0.25">
      <c r="A72" s="1" t="s">
        <v>263</v>
      </c>
      <c r="B72" s="1" t="s">
        <v>264</v>
      </c>
      <c r="C72" s="1" t="s">
        <v>143</v>
      </c>
      <c r="D72" s="2">
        <v>1303</v>
      </c>
      <c r="E72" s="1" t="s">
        <v>33</v>
      </c>
      <c r="F72" s="11" t="s">
        <v>265</v>
      </c>
      <c r="G7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72" s="1" t="str">
        <f>TEXT(VENTAS_PJ[[#This Row],[Fecha]],"mmmm")</f>
        <v>agosto</v>
      </c>
      <c r="I72" s="2">
        <f>VENTAS_PJ[[#This Row],[Total con iva]]/1.12</f>
        <v>1163.3928571428571</v>
      </c>
      <c r="J72" s="10"/>
    </row>
    <row r="73" spans="1:10" x14ac:dyDescent="0.25">
      <c r="A73" s="1" t="s">
        <v>266</v>
      </c>
      <c r="B73" s="1" t="s">
        <v>267</v>
      </c>
      <c r="C73" s="1" t="s">
        <v>147</v>
      </c>
      <c r="D73" s="2">
        <v>1987</v>
      </c>
      <c r="E73" s="1" t="s">
        <v>42</v>
      </c>
      <c r="F73" s="11" t="s">
        <v>268</v>
      </c>
      <c r="G7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73" s="1" t="str">
        <f>TEXT(VENTAS_PJ[[#This Row],[Fecha]],"mmmm")</f>
        <v>agosto</v>
      </c>
      <c r="I73" s="2">
        <f>VENTAS_PJ[[#This Row],[Total con iva]]/1.12</f>
        <v>1774.1071428571427</v>
      </c>
      <c r="J73" s="10"/>
    </row>
    <row r="74" spans="1:10" x14ac:dyDescent="0.25">
      <c r="A74" s="1" t="s">
        <v>269</v>
      </c>
      <c r="B74" s="1" t="s">
        <v>270</v>
      </c>
      <c r="C74" s="1" t="s">
        <v>151</v>
      </c>
      <c r="D74" s="2">
        <v>1986</v>
      </c>
      <c r="E74" s="1" t="s">
        <v>33</v>
      </c>
      <c r="F74" s="11" t="s">
        <v>271</v>
      </c>
      <c r="G7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74" s="1" t="str">
        <f>TEXT(VENTAS_PJ[[#This Row],[Fecha]],"mmmm")</f>
        <v>febrero</v>
      </c>
      <c r="I74" s="2">
        <f>VENTAS_PJ[[#This Row],[Total con iva]]/1.12</f>
        <v>1773.2142857142856</v>
      </c>
      <c r="J74" s="10"/>
    </row>
    <row r="75" spans="1:10" x14ac:dyDescent="0.25">
      <c r="A75" s="1" t="s">
        <v>272</v>
      </c>
      <c r="B75" s="1" t="s">
        <v>273</v>
      </c>
      <c r="C75" s="1" t="s">
        <v>155</v>
      </c>
      <c r="D75" s="2">
        <v>1926</v>
      </c>
      <c r="E75" s="1" t="s">
        <v>42</v>
      </c>
      <c r="F75" s="11" t="s">
        <v>237</v>
      </c>
      <c r="G7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75" s="1" t="str">
        <f>TEXT(VENTAS_PJ[[#This Row],[Fecha]],"mmmm")</f>
        <v>junio</v>
      </c>
      <c r="I75" s="2">
        <f>VENTAS_PJ[[#This Row],[Total con iva]]/1.12</f>
        <v>1719.6428571428569</v>
      </c>
      <c r="J75" s="10"/>
    </row>
    <row r="76" spans="1:10" x14ac:dyDescent="0.25">
      <c r="A76" s="1" t="s">
        <v>274</v>
      </c>
      <c r="B76" s="1" t="s">
        <v>275</v>
      </c>
      <c r="C76" s="1" t="s">
        <v>159</v>
      </c>
      <c r="D76" s="2">
        <v>625</v>
      </c>
      <c r="E76" s="1" t="s">
        <v>28</v>
      </c>
      <c r="F76" s="11" t="s">
        <v>276</v>
      </c>
      <c r="G7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76" s="1" t="str">
        <f>TEXT(VENTAS_PJ[[#This Row],[Fecha]],"mmmm")</f>
        <v>mayo</v>
      </c>
      <c r="I76" s="2">
        <f>VENTAS_PJ[[#This Row],[Total con iva]]/1.12</f>
        <v>558.03571428571422</v>
      </c>
      <c r="J76" s="10"/>
    </row>
    <row r="77" spans="1:10" x14ac:dyDescent="0.25">
      <c r="A77" s="1" t="s">
        <v>277</v>
      </c>
      <c r="B77" s="1" t="s">
        <v>278</v>
      </c>
      <c r="C77" s="1" t="s">
        <v>163</v>
      </c>
      <c r="D77" s="2">
        <v>1659</v>
      </c>
      <c r="E77" s="1" t="s">
        <v>33</v>
      </c>
      <c r="F77" s="11" t="s">
        <v>271</v>
      </c>
      <c r="G7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77" s="1" t="str">
        <f>TEXT(VENTAS_PJ[[#This Row],[Fecha]],"mmmm")</f>
        <v>febrero</v>
      </c>
      <c r="I77" s="2">
        <f>VENTAS_PJ[[#This Row],[Total con iva]]/1.12</f>
        <v>1481.2499999999998</v>
      </c>
      <c r="J77" s="10"/>
    </row>
    <row r="78" spans="1:10" x14ac:dyDescent="0.25">
      <c r="A78" s="1" t="s">
        <v>279</v>
      </c>
      <c r="B78" s="1" t="s">
        <v>280</v>
      </c>
      <c r="C78" s="1" t="s">
        <v>166</v>
      </c>
      <c r="D78" s="2">
        <v>851</v>
      </c>
      <c r="E78" s="1" t="s">
        <v>42</v>
      </c>
      <c r="F78" s="11" t="s">
        <v>281</v>
      </c>
      <c r="G7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78" s="1" t="str">
        <f>TEXT(VENTAS_PJ[[#This Row],[Fecha]],"mmmm")</f>
        <v>julio</v>
      </c>
      <c r="I78" s="2">
        <f>VENTAS_PJ[[#This Row],[Total con iva]]/1.12</f>
        <v>759.82142857142856</v>
      </c>
      <c r="J78" s="10"/>
    </row>
    <row r="79" spans="1:10" x14ac:dyDescent="0.25">
      <c r="A79" s="1" t="s">
        <v>282</v>
      </c>
      <c r="B79" s="1" t="s">
        <v>283</v>
      </c>
      <c r="C79" s="1" t="s">
        <v>170</v>
      </c>
      <c r="D79" s="2">
        <v>1220</v>
      </c>
      <c r="E79" s="1" t="s">
        <v>33</v>
      </c>
      <c r="F79" s="11" t="s">
        <v>284</v>
      </c>
      <c r="G7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79" s="1" t="str">
        <f>TEXT(VENTAS_PJ[[#This Row],[Fecha]],"mmmm")</f>
        <v>enero</v>
      </c>
      <c r="I79" s="2">
        <f>VENTAS_PJ[[#This Row],[Total con iva]]/1.12</f>
        <v>1089.2857142857142</v>
      </c>
      <c r="J79" s="10"/>
    </row>
    <row r="80" spans="1:10" x14ac:dyDescent="0.25">
      <c r="A80" s="1" t="s">
        <v>285</v>
      </c>
      <c r="B80" s="1" t="s">
        <v>286</v>
      </c>
      <c r="C80" s="1" t="s">
        <v>174</v>
      </c>
      <c r="D80" s="2">
        <v>222</v>
      </c>
      <c r="E80" s="1" t="s">
        <v>42</v>
      </c>
      <c r="F80" s="11" t="s">
        <v>287</v>
      </c>
      <c r="G8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80" s="1" t="str">
        <f>TEXT(VENTAS_PJ[[#This Row],[Fecha]],"mmmm")</f>
        <v>febrero</v>
      </c>
      <c r="I80" s="2">
        <f>VENTAS_PJ[[#This Row],[Total con iva]]/1.12</f>
        <v>198.21428571428569</v>
      </c>
      <c r="J80" s="10"/>
    </row>
    <row r="81" spans="1:10" x14ac:dyDescent="0.25">
      <c r="A81" s="1" t="s">
        <v>288</v>
      </c>
      <c r="B81" s="1" t="s">
        <v>289</v>
      </c>
      <c r="C81" s="1" t="s">
        <v>290</v>
      </c>
      <c r="D81" s="2">
        <v>686</v>
      </c>
      <c r="E81" s="1" t="s">
        <v>28</v>
      </c>
      <c r="F81" s="11" t="s">
        <v>291</v>
      </c>
      <c r="G8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81" s="1" t="str">
        <f>TEXT(VENTAS_PJ[[#This Row],[Fecha]],"mmmm")</f>
        <v>enero</v>
      </c>
      <c r="I81" s="2">
        <f>VENTAS_PJ[[#This Row],[Total con iva]]/1.12</f>
        <v>612.49999999999989</v>
      </c>
      <c r="J81" s="10"/>
    </row>
    <row r="82" spans="1:10" x14ac:dyDescent="0.25">
      <c r="A82" s="1" t="s">
        <v>292</v>
      </c>
      <c r="B82" s="1" t="s">
        <v>293</v>
      </c>
      <c r="C82" s="1" t="s">
        <v>294</v>
      </c>
      <c r="D82" s="2">
        <v>1918</v>
      </c>
      <c r="E82" s="1" t="s">
        <v>33</v>
      </c>
      <c r="F82" s="11" t="s">
        <v>295</v>
      </c>
      <c r="G8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82" s="1" t="str">
        <f>TEXT(VENTAS_PJ[[#This Row],[Fecha]],"mmmm")</f>
        <v>septiembre</v>
      </c>
      <c r="I82" s="2">
        <f>VENTAS_PJ[[#This Row],[Total con iva]]/1.12</f>
        <v>1712.4999999999998</v>
      </c>
      <c r="J82" s="10"/>
    </row>
    <row r="83" spans="1:10" x14ac:dyDescent="0.25">
      <c r="A83" s="1" t="s">
        <v>296</v>
      </c>
      <c r="B83" s="1" t="s">
        <v>297</v>
      </c>
      <c r="C83" s="1" t="s">
        <v>298</v>
      </c>
      <c r="D83" s="2">
        <v>6</v>
      </c>
      <c r="E83" s="1" t="s">
        <v>42</v>
      </c>
      <c r="F83" s="11" t="s">
        <v>299</v>
      </c>
      <c r="G8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83" s="1" t="str">
        <f>TEXT(VENTAS_PJ[[#This Row],[Fecha]],"mmmm")</f>
        <v>mayo</v>
      </c>
      <c r="I83" s="2">
        <f>VENTAS_PJ[[#This Row],[Total con iva]]/1.12</f>
        <v>5.3571428571428568</v>
      </c>
      <c r="J83" s="10"/>
    </row>
    <row r="84" spans="1:10" x14ac:dyDescent="0.25">
      <c r="A84" s="1" t="s">
        <v>300</v>
      </c>
      <c r="B84" s="1" t="s">
        <v>26</v>
      </c>
      <c r="C84" s="1" t="s">
        <v>27</v>
      </c>
      <c r="D84" s="2">
        <v>1800</v>
      </c>
      <c r="E84" s="1" t="s">
        <v>28</v>
      </c>
      <c r="F84" s="11" t="s">
        <v>276</v>
      </c>
      <c r="G8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84" s="1" t="str">
        <f>TEXT(VENTAS_PJ[[#This Row],[Fecha]],"mmmm")</f>
        <v>mayo</v>
      </c>
      <c r="I84" s="2">
        <f>VENTAS_PJ[[#This Row],[Total con iva]]/1.12</f>
        <v>1607.1428571428569</v>
      </c>
      <c r="J84" s="10"/>
    </row>
    <row r="85" spans="1:10" x14ac:dyDescent="0.25">
      <c r="A85" s="1" t="s">
        <v>301</v>
      </c>
      <c r="B85" s="1" t="s">
        <v>31</v>
      </c>
      <c r="C85" s="1" t="s">
        <v>32</v>
      </c>
      <c r="D85" s="2">
        <v>1383</v>
      </c>
      <c r="E85" s="1" t="s">
        <v>33</v>
      </c>
      <c r="F85" s="11" t="s">
        <v>302</v>
      </c>
      <c r="G8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85" s="1" t="str">
        <f>TEXT(VENTAS_PJ[[#This Row],[Fecha]],"mmmm")</f>
        <v>marzo</v>
      </c>
      <c r="I85" s="2">
        <f>VENTAS_PJ[[#This Row],[Total con iva]]/1.12</f>
        <v>1234.8214285714284</v>
      </c>
      <c r="J85" s="10"/>
    </row>
    <row r="86" spans="1:10" x14ac:dyDescent="0.25">
      <c r="A86" s="1" t="s">
        <v>303</v>
      </c>
      <c r="B86" s="1" t="s">
        <v>36</v>
      </c>
      <c r="C86" s="1" t="s">
        <v>37</v>
      </c>
      <c r="D86" s="2">
        <v>129</v>
      </c>
      <c r="E86" s="1" t="s">
        <v>42</v>
      </c>
      <c r="F86" s="11" t="s">
        <v>304</v>
      </c>
      <c r="G8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86" s="1" t="str">
        <f>TEXT(VENTAS_PJ[[#This Row],[Fecha]],"mmmm")</f>
        <v>agosto</v>
      </c>
      <c r="I86" s="2">
        <f>VENTAS_PJ[[#This Row],[Total con iva]]/1.12</f>
        <v>115.17857142857142</v>
      </c>
      <c r="J86" s="10"/>
    </row>
    <row r="87" spans="1:10" x14ac:dyDescent="0.25">
      <c r="A87" s="1" t="s">
        <v>305</v>
      </c>
      <c r="B87" s="1" t="s">
        <v>40</v>
      </c>
      <c r="C87" s="1" t="s">
        <v>41</v>
      </c>
      <c r="D87" s="2">
        <v>42</v>
      </c>
      <c r="E87" s="1" t="s">
        <v>33</v>
      </c>
      <c r="F87" s="11" t="s">
        <v>160</v>
      </c>
      <c r="G8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87" s="1" t="str">
        <f>TEXT(VENTAS_PJ[[#This Row],[Fecha]],"mmmm")</f>
        <v>julio</v>
      </c>
      <c r="I87" s="2">
        <f>VENTAS_PJ[[#This Row],[Total con iva]]/1.12</f>
        <v>37.499999999999993</v>
      </c>
      <c r="J87" s="10"/>
    </row>
    <row r="88" spans="1:10" x14ac:dyDescent="0.25">
      <c r="A88" s="1" t="s">
        <v>306</v>
      </c>
      <c r="B88" s="1" t="s">
        <v>45</v>
      </c>
      <c r="C88" s="1" t="s">
        <v>46</v>
      </c>
      <c r="D88" s="2">
        <v>1249</v>
      </c>
      <c r="E88" s="1" t="s">
        <v>42</v>
      </c>
      <c r="F88" s="11" t="s">
        <v>307</v>
      </c>
      <c r="G8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88" s="1" t="str">
        <f>TEXT(VENTAS_PJ[[#This Row],[Fecha]],"mmmm")</f>
        <v>septiembre</v>
      </c>
      <c r="I88" s="2">
        <f>VENTAS_PJ[[#This Row],[Total con iva]]/1.12</f>
        <v>1115.1785714285713</v>
      </c>
      <c r="J88" s="10"/>
    </row>
    <row r="89" spans="1:10" x14ac:dyDescent="0.25">
      <c r="A89" s="1" t="s">
        <v>308</v>
      </c>
      <c r="B89" s="1" t="s">
        <v>49</v>
      </c>
      <c r="C89" s="1" t="s">
        <v>50</v>
      </c>
      <c r="D89" s="2">
        <v>516</v>
      </c>
      <c r="E89" s="1" t="s">
        <v>28</v>
      </c>
      <c r="F89" s="11" t="s">
        <v>309</v>
      </c>
      <c r="G8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89" s="1" t="str">
        <f>TEXT(VENTAS_PJ[[#This Row],[Fecha]],"mmmm")</f>
        <v>noviembre</v>
      </c>
      <c r="I89" s="2">
        <f>VENTAS_PJ[[#This Row],[Total con iva]]/1.12</f>
        <v>460.71428571428567</v>
      </c>
      <c r="J89" s="10"/>
    </row>
    <row r="90" spans="1:10" x14ac:dyDescent="0.25">
      <c r="A90" s="1" t="s">
        <v>310</v>
      </c>
      <c r="B90" s="1" t="s">
        <v>53</v>
      </c>
      <c r="C90" s="1" t="s">
        <v>54</v>
      </c>
      <c r="D90" s="2">
        <v>1503</v>
      </c>
      <c r="E90" s="1" t="s">
        <v>33</v>
      </c>
      <c r="F90" s="11" t="s">
        <v>311</v>
      </c>
      <c r="G9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90" s="1" t="str">
        <f>TEXT(VENTAS_PJ[[#This Row],[Fecha]],"mmmm")</f>
        <v>junio</v>
      </c>
      <c r="I90" s="2">
        <f>VENTAS_PJ[[#This Row],[Total con iva]]/1.12</f>
        <v>1341.9642857142856</v>
      </c>
      <c r="J90" s="10"/>
    </row>
    <row r="91" spans="1:10" x14ac:dyDescent="0.25">
      <c r="A91" s="1" t="s">
        <v>312</v>
      </c>
      <c r="B91" s="1" t="s">
        <v>57</v>
      </c>
      <c r="C91" s="1" t="s">
        <v>58</v>
      </c>
      <c r="D91" s="2">
        <v>172</v>
      </c>
      <c r="E91" s="1" t="s">
        <v>42</v>
      </c>
      <c r="F91" s="11" t="s">
        <v>313</v>
      </c>
      <c r="G9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91" s="1" t="str">
        <f>TEXT(VENTAS_PJ[[#This Row],[Fecha]],"mmmm")</f>
        <v>octubre</v>
      </c>
      <c r="I91" s="2">
        <f>VENTAS_PJ[[#This Row],[Total con iva]]/1.12</f>
        <v>153.57142857142856</v>
      </c>
      <c r="J91" s="10"/>
    </row>
    <row r="92" spans="1:10" x14ac:dyDescent="0.25">
      <c r="A92" s="1" t="s">
        <v>314</v>
      </c>
      <c r="B92" s="1" t="s">
        <v>61</v>
      </c>
      <c r="C92" s="1" t="s">
        <v>41</v>
      </c>
      <c r="D92" s="2">
        <v>1442</v>
      </c>
      <c r="E92" s="1" t="s">
        <v>28</v>
      </c>
      <c r="F92" s="11" t="s">
        <v>219</v>
      </c>
      <c r="G9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92" s="1" t="str">
        <f>TEXT(VENTAS_PJ[[#This Row],[Fecha]],"mmmm")</f>
        <v>octubre</v>
      </c>
      <c r="I92" s="2">
        <f>VENTAS_PJ[[#This Row],[Total con iva]]/1.12</f>
        <v>1287.4999999999998</v>
      </c>
      <c r="J92" s="10"/>
    </row>
    <row r="93" spans="1:10" x14ac:dyDescent="0.25">
      <c r="A93" s="1" t="s">
        <v>315</v>
      </c>
      <c r="B93" s="1" t="s">
        <v>64</v>
      </c>
      <c r="C93" s="1" t="s">
        <v>37</v>
      </c>
      <c r="D93" s="2">
        <v>34</v>
      </c>
      <c r="E93" s="1" t="s">
        <v>33</v>
      </c>
      <c r="F93" s="11">
        <v>44165</v>
      </c>
      <c r="G9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93" s="1" t="str">
        <f>TEXT(VENTAS_PJ[[#This Row],[Fecha]],"mmmm")</f>
        <v>noviembre</v>
      </c>
      <c r="I93" s="2">
        <f>VENTAS_PJ[[#This Row],[Total con iva]]/1.12</f>
        <v>30.357142857142854</v>
      </c>
      <c r="J93" s="10"/>
    </row>
    <row r="94" spans="1:10" x14ac:dyDescent="0.25">
      <c r="A94" s="1" t="s">
        <v>316</v>
      </c>
      <c r="B94" s="1" t="s">
        <v>67</v>
      </c>
      <c r="C94" s="1" t="s">
        <v>46</v>
      </c>
      <c r="D94" s="2">
        <v>1815</v>
      </c>
      <c r="E94" s="1" t="s">
        <v>42</v>
      </c>
      <c r="F94" s="11" t="s">
        <v>317</v>
      </c>
      <c r="G9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94" s="1" t="str">
        <f>TEXT(VENTAS_PJ[[#This Row],[Fecha]],"mmmm")</f>
        <v>febrero</v>
      </c>
      <c r="I94" s="2">
        <f>VENTAS_PJ[[#This Row],[Total con iva]]/1.12</f>
        <v>1620.5357142857142</v>
      </c>
      <c r="J94" s="10"/>
    </row>
    <row r="95" spans="1:10" x14ac:dyDescent="0.25">
      <c r="A95" s="1" t="s">
        <v>318</v>
      </c>
      <c r="B95" s="1" t="s">
        <v>70</v>
      </c>
      <c r="C95" s="1" t="s">
        <v>50</v>
      </c>
      <c r="D95" s="2">
        <v>1221</v>
      </c>
      <c r="E95" s="1" t="s">
        <v>33</v>
      </c>
      <c r="F95" s="11" t="s">
        <v>319</v>
      </c>
      <c r="G9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95" s="1" t="str">
        <f>TEXT(VENTAS_PJ[[#This Row],[Fecha]],"mmmm")</f>
        <v>noviembre</v>
      </c>
      <c r="I95" s="2">
        <f>VENTAS_PJ[[#This Row],[Total con iva]]/1.12</f>
        <v>1090.1785714285713</v>
      </c>
      <c r="J95" s="10"/>
    </row>
    <row r="96" spans="1:10" x14ac:dyDescent="0.25">
      <c r="A96" s="1" t="s">
        <v>320</v>
      </c>
      <c r="B96" s="1" t="s">
        <v>73</v>
      </c>
      <c r="C96" s="1" t="s">
        <v>27</v>
      </c>
      <c r="D96" s="2">
        <v>209</v>
      </c>
      <c r="E96" s="1" t="s">
        <v>42</v>
      </c>
      <c r="F96" s="11" t="s">
        <v>321</v>
      </c>
      <c r="G9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96" s="1" t="str">
        <f>TEXT(VENTAS_PJ[[#This Row],[Fecha]],"mmmm")</f>
        <v>septiembre</v>
      </c>
      <c r="I96" s="2">
        <f>VENTAS_PJ[[#This Row],[Total con iva]]/1.12</f>
        <v>186.60714285714283</v>
      </c>
      <c r="J96" s="10"/>
    </row>
    <row r="97" spans="1:10" x14ac:dyDescent="0.25">
      <c r="A97" s="1" t="s">
        <v>322</v>
      </c>
      <c r="B97" s="1" t="s">
        <v>76</v>
      </c>
      <c r="C97" s="1" t="s">
        <v>32</v>
      </c>
      <c r="D97" s="2">
        <v>923</v>
      </c>
      <c r="E97" s="1" t="s">
        <v>28</v>
      </c>
      <c r="F97" s="11" t="s">
        <v>323</v>
      </c>
      <c r="G9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97" s="1" t="str">
        <f>TEXT(VENTAS_PJ[[#This Row],[Fecha]],"mmmm")</f>
        <v>enero</v>
      </c>
      <c r="I97" s="2">
        <f>VENTAS_PJ[[#This Row],[Total con iva]]/1.12</f>
        <v>824.10714285714278</v>
      </c>
      <c r="J97" s="10"/>
    </row>
    <row r="98" spans="1:10" x14ac:dyDescent="0.25">
      <c r="A98" s="1" t="s">
        <v>324</v>
      </c>
      <c r="B98" s="1" t="s">
        <v>78</v>
      </c>
      <c r="C98" s="1" t="s">
        <v>37</v>
      </c>
      <c r="D98" s="2">
        <v>1672</v>
      </c>
      <c r="E98" s="1" t="s">
        <v>33</v>
      </c>
      <c r="F98" s="11" t="s">
        <v>325</v>
      </c>
      <c r="G9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98" s="1" t="str">
        <f>TEXT(VENTAS_PJ[[#This Row],[Fecha]],"mmmm")</f>
        <v>agosto</v>
      </c>
      <c r="I98" s="2">
        <f>VENTAS_PJ[[#This Row],[Total con iva]]/1.12</f>
        <v>1492.8571428571427</v>
      </c>
      <c r="J98" s="10"/>
    </row>
    <row r="99" spans="1:10" x14ac:dyDescent="0.25">
      <c r="A99" s="1" t="s">
        <v>326</v>
      </c>
      <c r="B99" s="1" t="s">
        <v>80</v>
      </c>
      <c r="C99" s="1" t="s">
        <v>41</v>
      </c>
      <c r="D99" s="2">
        <v>693</v>
      </c>
      <c r="E99" s="1" t="s">
        <v>42</v>
      </c>
      <c r="F99" s="11" t="s">
        <v>327</v>
      </c>
      <c r="G9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99" s="1" t="str">
        <f>TEXT(VENTAS_PJ[[#This Row],[Fecha]],"mmmm")</f>
        <v>julio</v>
      </c>
      <c r="I99" s="2">
        <f>VENTAS_PJ[[#This Row],[Total con iva]]/1.12</f>
        <v>618.74999999999989</v>
      </c>
      <c r="J99" s="10"/>
    </row>
    <row r="100" spans="1:10" x14ac:dyDescent="0.25">
      <c r="A100" s="1" t="s">
        <v>328</v>
      </c>
      <c r="B100" s="1" t="s">
        <v>83</v>
      </c>
      <c r="C100" s="1" t="s">
        <v>46</v>
      </c>
      <c r="D100" s="2">
        <v>1152</v>
      </c>
      <c r="E100" s="1" t="s">
        <v>28</v>
      </c>
      <c r="F100" s="11" t="s">
        <v>329</v>
      </c>
      <c r="G10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00" s="1" t="str">
        <f>TEXT(VENTAS_PJ[[#This Row],[Fecha]],"mmmm")</f>
        <v>septiembre</v>
      </c>
      <c r="I100" s="2">
        <f>VENTAS_PJ[[#This Row],[Total con iva]]/1.12</f>
        <v>1028.5714285714284</v>
      </c>
      <c r="J100" s="10"/>
    </row>
    <row r="101" spans="1:10" x14ac:dyDescent="0.25">
      <c r="A101" s="1" t="s">
        <v>330</v>
      </c>
      <c r="B101" s="1" t="s">
        <v>86</v>
      </c>
      <c r="C101" s="1" t="s">
        <v>50</v>
      </c>
      <c r="D101" s="2">
        <v>1680</v>
      </c>
      <c r="E101" s="1" t="s">
        <v>33</v>
      </c>
      <c r="F101" s="11" t="s">
        <v>331</v>
      </c>
      <c r="G10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01" s="1" t="str">
        <f>TEXT(VENTAS_PJ[[#This Row],[Fecha]],"mmmm")</f>
        <v>agosto</v>
      </c>
      <c r="I101" s="2">
        <f>VENTAS_PJ[[#This Row],[Total con iva]]/1.12</f>
        <v>1499.9999999999998</v>
      </c>
      <c r="J101" s="10"/>
    </row>
    <row r="102" spans="1:10" x14ac:dyDescent="0.25">
      <c r="A102" s="1" t="s">
        <v>332</v>
      </c>
      <c r="B102" s="1" t="s">
        <v>89</v>
      </c>
      <c r="C102" s="1" t="s">
        <v>54</v>
      </c>
      <c r="D102" s="2">
        <v>359</v>
      </c>
      <c r="E102" s="1" t="s">
        <v>42</v>
      </c>
      <c r="F102" s="11" t="s">
        <v>333</v>
      </c>
      <c r="G10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02" s="1" t="str">
        <f>TEXT(VENTAS_PJ[[#This Row],[Fecha]],"mmmm")</f>
        <v>enero</v>
      </c>
      <c r="I102" s="2">
        <f>VENTAS_PJ[[#This Row],[Total con iva]]/1.12</f>
        <v>320.53571428571428</v>
      </c>
      <c r="J102" s="10"/>
    </row>
    <row r="103" spans="1:10" x14ac:dyDescent="0.25">
      <c r="A103" s="1" t="s">
        <v>334</v>
      </c>
      <c r="B103" s="1" t="s">
        <v>92</v>
      </c>
      <c r="C103" s="1" t="s">
        <v>58</v>
      </c>
      <c r="D103" s="2">
        <v>57</v>
      </c>
      <c r="E103" s="1" t="s">
        <v>33</v>
      </c>
      <c r="F103" s="11" t="s">
        <v>335</v>
      </c>
      <c r="G10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03" s="1" t="str">
        <f>TEXT(VENTAS_PJ[[#This Row],[Fecha]],"mmmm")</f>
        <v>noviembre</v>
      </c>
      <c r="I103" s="2">
        <f>VENTAS_PJ[[#This Row],[Total con iva]]/1.12</f>
        <v>50.892857142857139</v>
      </c>
      <c r="J103" s="10"/>
    </row>
    <row r="104" spans="1:10" x14ac:dyDescent="0.25">
      <c r="A104" s="1" t="s">
        <v>336</v>
      </c>
      <c r="B104" s="1" t="s">
        <v>95</v>
      </c>
      <c r="C104" s="1" t="s">
        <v>41</v>
      </c>
      <c r="D104" s="2">
        <v>54</v>
      </c>
      <c r="E104" s="1" t="s">
        <v>42</v>
      </c>
      <c r="F104" s="11" t="s">
        <v>337</v>
      </c>
      <c r="G10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04" s="1" t="str">
        <f>TEXT(VENTAS_PJ[[#This Row],[Fecha]],"mmmm")</f>
        <v>octubre</v>
      </c>
      <c r="I104" s="2">
        <f>VENTAS_PJ[[#This Row],[Total con iva]]/1.12</f>
        <v>48.214285714285708</v>
      </c>
      <c r="J104" s="10"/>
    </row>
    <row r="105" spans="1:10" x14ac:dyDescent="0.25">
      <c r="A105" s="1" t="s">
        <v>338</v>
      </c>
      <c r="B105" s="1" t="s">
        <v>98</v>
      </c>
      <c r="C105" s="1" t="s">
        <v>99</v>
      </c>
      <c r="D105" s="2">
        <v>1125</v>
      </c>
      <c r="E105" s="1" t="s">
        <v>28</v>
      </c>
      <c r="F105" s="11" t="s">
        <v>307</v>
      </c>
      <c r="G10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05" s="1" t="str">
        <f>TEXT(VENTAS_PJ[[#This Row],[Fecha]],"mmmm")</f>
        <v>septiembre</v>
      </c>
      <c r="I105" s="2">
        <f>VENTAS_PJ[[#This Row],[Total con iva]]/1.12</f>
        <v>1004.4642857142857</v>
      </c>
      <c r="J105" s="10"/>
    </row>
    <row r="106" spans="1:10" x14ac:dyDescent="0.25">
      <c r="A106" s="1" t="s">
        <v>339</v>
      </c>
      <c r="B106" s="1" t="s">
        <v>102</v>
      </c>
      <c r="C106" s="1" t="s">
        <v>103</v>
      </c>
      <c r="D106" s="2">
        <v>1728</v>
      </c>
      <c r="E106" s="1" t="s">
        <v>33</v>
      </c>
      <c r="F106" s="11" t="s">
        <v>340</v>
      </c>
      <c r="G10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06" s="1" t="str">
        <f>TEXT(VENTAS_PJ[[#This Row],[Fecha]],"mmmm")</f>
        <v>octubre</v>
      </c>
      <c r="I106" s="2">
        <f>VENTAS_PJ[[#This Row],[Total con iva]]/1.12</f>
        <v>1542.8571428571427</v>
      </c>
      <c r="J106" s="10"/>
    </row>
    <row r="107" spans="1:10" x14ac:dyDescent="0.25">
      <c r="A107" s="1" t="s">
        <v>341</v>
      </c>
      <c r="B107" s="1" t="s">
        <v>106</v>
      </c>
      <c r="C107" s="1" t="s">
        <v>107</v>
      </c>
      <c r="D107" s="2">
        <v>709</v>
      </c>
      <c r="E107" s="1" t="s">
        <v>42</v>
      </c>
      <c r="F107" s="11" t="s">
        <v>342</v>
      </c>
      <c r="G10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07" s="1" t="str">
        <f>TEXT(VENTAS_PJ[[#This Row],[Fecha]],"mmmm")</f>
        <v>octubre</v>
      </c>
      <c r="I107" s="2">
        <f>VENTAS_PJ[[#This Row],[Total con iva]]/1.12</f>
        <v>633.03571428571422</v>
      </c>
      <c r="J107" s="10"/>
    </row>
    <row r="108" spans="1:10" x14ac:dyDescent="0.25">
      <c r="A108" s="1" t="s">
        <v>343</v>
      </c>
      <c r="B108" s="1" t="s">
        <v>110</v>
      </c>
      <c r="C108" s="1" t="s">
        <v>111</v>
      </c>
      <c r="D108" s="2">
        <v>1092</v>
      </c>
      <c r="E108" s="1" t="s">
        <v>28</v>
      </c>
      <c r="F108" s="11" t="s">
        <v>344</v>
      </c>
      <c r="G10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08" s="1" t="str">
        <f>TEXT(VENTAS_PJ[[#This Row],[Fecha]],"mmmm")</f>
        <v>octubre</v>
      </c>
      <c r="I108" s="2">
        <f>VENTAS_PJ[[#This Row],[Total con iva]]/1.12</f>
        <v>974.99999999999989</v>
      </c>
      <c r="J108" s="10"/>
    </row>
    <row r="109" spans="1:10" x14ac:dyDescent="0.25">
      <c r="A109" s="1" t="s">
        <v>345</v>
      </c>
      <c r="B109" s="1" t="s">
        <v>114</v>
      </c>
      <c r="C109" s="1" t="s">
        <v>115</v>
      </c>
      <c r="D109" s="2">
        <v>907</v>
      </c>
      <c r="E109" s="1" t="s">
        <v>33</v>
      </c>
      <c r="F109" s="11" t="s">
        <v>346</v>
      </c>
      <c r="G10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09" s="1" t="str">
        <f>TEXT(VENTAS_PJ[[#This Row],[Fecha]],"mmmm")</f>
        <v>julio</v>
      </c>
      <c r="I109" s="2">
        <f>VENTAS_PJ[[#This Row],[Total con iva]]/1.12</f>
        <v>809.82142857142844</v>
      </c>
      <c r="J109" s="10"/>
    </row>
    <row r="110" spans="1:10" x14ac:dyDescent="0.25">
      <c r="A110" s="1" t="s">
        <v>347</v>
      </c>
      <c r="B110" s="1" t="s">
        <v>118</v>
      </c>
      <c r="C110" s="1" t="s">
        <v>119</v>
      </c>
      <c r="D110" s="2">
        <v>903</v>
      </c>
      <c r="E110" s="1" t="s">
        <v>42</v>
      </c>
      <c r="F110" s="11" t="s">
        <v>348</v>
      </c>
      <c r="G11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10" s="1" t="str">
        <f>TEXT(VENTAS_PJ[[#This Row],[Fecha]],"mmmm")</f>
        <v>octubre</v>
      </c>
      <c r="I110" s="2">
        <f>VENTAS_PJ[[#This Row],[Total con iva]]/1.12</f>
        <v>806.24999999999989</v>
      </c>
      <c r="J110" s="10"/>
    </row>
    <row r="111" spans="1:10" x14ac:dyDescent="0.25">
      <c r="A111" s="1" t="s">
        <v>349</v>
      </c>
      <c r="B111" s="1" t="s">
        <v>122</v>
      </c>
      <c r="C111" s="1" t="s">
        <v>123</v>
      </c>
      <c r="D111" s="2">
        <v>1381</v>
      </c>
      <c r="E111" s="1" t="s">
        <v>33</v>
      </c>
      <c r="F111" s="11" t="s">
        <v>350</v>
      </c>
      <c r="G11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11" s="1" t="str">
        <f>TEXT(VENTAS_PJ[[#This Row],[Fecha]],"mmmm")</f>
        <v>junio</v>
      </c>
      <c r="I111" s="2">
        <f>VENTAS_PJ[[#This Row],[Total con iva]]/1.12</f>
        <v>1233.0357142857142</v>
      </c>
      <c r="J111" s="10"/>
    </row>
    <row r="112" spans="1:10" x14ac:dyDescent="0.25">
      <c r="A112" s="1" t="s">
        <v>351</v>
      </c>
      <c r="B112" s="1" t="s">
        <v>126</v>
      </c>
      <c r="C112" s="1" t="s">
        <v>127</v>
      </c>
      <c r="D112" s="2">
        <v>979</v>
      </c>
      <c r="E112" s="1" t="s">
        <v>42</v>
      </c>
      <c r="F112" s="11" t="s">
        <v>194</v>
      </c>
      <c r="G11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12" s="1" t="str">
        <f>TEXT(VENTAS_PJ[[#This Row],[Fecha]],"mmmm")</f>
        <v>noviembre</v>
      </c>
      <c r="I112" s="2">
        <f>VENTAS_PJ[[#This Row],[Total con iva]]/1.12</f>
        <v>874.10714285714278</v>
      </c>
      <c r="J112" s="10"/>
    </row>
    <row r="113" spans="1:10" x14ac:dyDescent="0.25">
      <c r="A113" s="1" t="s">
        <v>352</v>
      </c>
      <c r="B113" s="1" t="s">
        <v>130</v>
      </c>
      <c r="C113" s="1" t="s">
        <v>131</v>
      </c>
      <c r="D113" s="2">
        <v>1957</v>
      </c>
      <c r="E113" s="1" t="s">
        <v>28</v>
      </c>
      <c r="F113" s="11" t="s">
        <v>353</v>
      </c>
      <c r="G11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13" s="1" t="str">
        <f>TEXT(VENTAS_PJ[[#This Row],[Fecha]],"mmmm")</f>
        <v>enero</v>
      </c>
      <c r="I113" s="2">
        <f>VENTAS_PJ[[#This Row],[Total con iva]]/1.12</f>
        <v>1747.3214285714284</v>
      </c>
      <c r="J113" s="10"/>
    </row>
    <row r="114" spans="1:10" x14ac:dyDescent="0.25">
      <c r="A114" s="1" t="s">
        <v>354</v>
      </c>
      <c r="B114" s="1" t="s">
        <v>134</v>
      </c>
      <c r="C114" s="1" t="s">
        <v>135</v>
      </c>
      <c r="D114" s="2">
        <v>1596</v>
      </c>
      <c r="E114" s="1" t="s">
        <v>33</v>
      </c>
      <c r="F114" s="11" t="s">
        <v>355</v>
      </c>
      <c r="G11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14" s="1" t="str">
        <f>TEXT(VENTAS_PJ[[#This Row],[Fecha]],"mmmm")</f>
        <v>junio</v>
      </c>
      <c r="I114" s="2">
        <f>VENTAS_PJ[[#This Row],[Total con iva]]/1.12</f>
        <v>1424.9999999999998</v>
      </c>
      <c r="J114" s="10"/>
    </row>
    <row r="115" spans="1:10" x14ac:dyDescent="0.25">
      <c r="A115" s="1" t="s">
        <v>356</v>
      </c>
      <c r="B115" s="1" t="s">
        <v>138</v>
      </c>
      <c r="C115" s="1" t="s">
        <v>139</v>
      </c>
      <c r="D115" s="2">
        <v>1103</v>
      </c>
      <c r="E115" s="1" t="s">
        <v>42</v>
      </c>
      <c r="F115" s="11" t="s">
        <v>357</v>
      </c>
      <c r="G11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15" s="1" t="str">
        <f>TEXT(VENTAS_PJ[[#This Row],[Fecha]],"mmmm")</f>
        <v>abril</v>
      </c>
      <c r="I115" s="2">
        <f>VENTAS_PJ[[#This Row],[Total con iva]]/1.12</f>
        <v>984.82142857142844</v>
      </c>
      <c r="J115" s="10"/>
    </row>
    <row r="116" spans="1:10" x14ac:dyDescent="0.25">
      <c r="A116" s="1" t="s">
        <v>358</v>
      </c>
      <c r="B116" s="1" t="s">
        <v>142</v>
      </c>
      <c r="C116" s="1" t="s">
        <v>143</v>
      </c>
      <c r="D116" s="2">
        <v>1809</v>
      </c>
      <c r="E116" s="1" t="s">
        <v>28</v>
      </c>
      <c r="F116" s="11" t="s">
        <v>359</v>
      </c>
      <c r="G11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16" s="1" t="str">
        <f>TEXT(VENTAS_PJ[[#This Row],[Fecha]],"mmmm")</f>
        <v>noviembre</v>
      </c>
      <c r="I116" s="2">
        <f>VENTAS_PJ[[#This Row],[Total con iva]]/1.12</f>
        <v>1615.1785714285713</v>
      </c>
      <c r="J116" s="10"/>
    </row>
    <row r="117" spans="1:10" x14ac:dyDescent="0.25">
      <c r="A117" s="1" t="s">
        <v>360</v>
      </c>
      <c r="B117" s="1" t="s">
        <v>146</v>
      </c>
      <c r="C117" s="1" t="s">
        <v>147</v>
      </c>
      <c r="D117" s="2">
        <v>1280</v>
      </c>
      <c r="E117" s="1" t="s">
        <v>33</v>
      </c>
      <c r="F117" s="11" t="s">
        <v>361</v>
      </c>
      <c r="G11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17" s="1" t="str">
        <f>TEXT(VENTAS_PJ[[#This Row],[Fecha]],"mmmm")</f>
        <v>julio</v>
      </c>
      <c r="I117" s="2">
        <f>VENTAS_PJ[[#This Row],[Total con iva]]/1.12</f>
        <v>1142.8571428571427</v>
      </c>
      <c r="J117" s="10"/>
    </row>
    <row r="118" spans="1:10" x14ac:dyDescent="0.25">
      <c r="A118" s="1" t="s">
        <v>362</v>
      </c>
      <c r="B118" s="1" t="s">
        <v>150</v>
      </c>
      <c r="C118" s="1" t="s">
        <v>151</v>
      </c>
      <c r="D118" s="2">
        <v>10000</v>
      </c>
      <c r="E118" s="1" t="s">
        <v>42</v>
      </c>
      <c r="F118" s="11" t="s">
        <v>363</v>
      </c>
      <c r="G11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18" s="1" t="str">
        <f>TEXT(VENTAS_PJ[[#This Row],[Fecha]],"mmmm")</f>
        <v>abril</v>
      </c>
      <c r="I118" s="2">
        <f>VENTAS_PJ[[#This Row],[Total con iva]]/1.12</f>
        <v>8928.5714285714275</v>
      </c>
      <c r="J118" s="10"/>
    </row>
    <row r="119" spans="1:10" x14ac:dyDescent="0.25">
      <c r="A119" s="1" t="s">
        <v>364</v>
      </c>
      <c r="B119" s="1" t="s">
        <v>154</v>
      </c>
      <c r="C119" s="1" t="s">
        <v>155</v>
      </c>
      <c r="D119" s="2">
        <v>529</v>
      </c>
      <c r="E119" s="1" t="s">
        <v>33</v>
      </c>
      <c r="F119" s="11" t="s">
        <v>365</v>
      </c>
      <c r="G11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19" s="1" t="str">
        <f>TEXT(VENTAS_PJ[[#This Row],[Fecha]],"mmmm")</f>
        <v>abril</v>
      </c>
      <c r="I119" s="2">
        <f>VENTAS_PJ[[#This Row],[Total con iva]]/1.12</f>
        <v>472.3214285714285</v>
      </c>
      <c r="J119" s="10"/>
    </row>
    <row r="120" spans="1:10" x14ac:dyDescent="0.25">
      <c r="A120" s="1" t="s">
        <v>366</v>
      </c>
      <c r="B120" s="1" t="s">
        <v>158</v>
      </c>
      <c r="C120" s="1" t="s">
        <v>159</v>
      </c>
      <c r="D120" s="2">
        <v>1961</v>
      </c>
      <c r="E120" s="1" t="s">
        <v>42</v>
      </c>
      <c r="F120" s="11" t="s">
        <v>367</v>
      </c>
      <c r="G12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20" s="1" t="str">
        <f>TEXT(VENTAS_PJ[[#This Row],[Fecha]],"mmmm")</f>
        <v>septiembre</v>
      </c>
      <c r="I120" s="2">
        <f>VENTAS_PJ[[#This Row],[Total con iva]]/1.12</f>
        <v>1750.8928571428569</v>
      </c>
      <c r="J120" s="10"/>
    </row>
    <row r="121" spans="1:10" x14ac:dyDescent="0.25">
      <c r="A121" s="1" t="s">
        <v>368</v>
      </c>
      <c r="B121" s="1" t="s">
        <v>162</v>
      </c>
      <c r="C121" s="1" t="s">
        <v>163</v>
      </c>
      <c r="D121" s="2">
        <v>1751</v>
      </c>
      <c r="E121" s="1" t="s">
        <v>28</v>
      </c>
      <c r="F121" s="11" t="s">
        <v>171</v>
      </c>
      <c r="G12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21" s="1" t="str">
        <f>TEXT(VENTAS_PJ[[#This Row],[Fecha]],"mmmm")</f>
        <v>febrero</v>
      </c>
      <c r="I121" s="2">
        <f>VENTAS_PJ[[#This Row],[Total con iva]]/1.12</f>
        <v>1563.3928571428569</v>
      </c>
      <c r="J121" s="10"/>
    </row>
    <row r="122" spans="1:10" x14ac:dyDescent="0.25">
      <c r="A122" s="1" t="s">
        <v>369</v>
      </c>
      <c r="B122" s="1" t="s">
        <v>165</v>
      </c>
      <c r="C122" s="1" t="s">
        <v>166</v>
      </c>
      <c r="D122" s="2">
        <v>524</v>
      </c>
      <c r="E122" s="1" t="s">
        <v>33</v>
      </c>
      <c r="F122" s="11" t="s">
        <v>65</v>
      </c>
      <c r="G12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22" s="1" t="str">
        <f>TEXT(VENTAS_PJ[[#This Row],[Fecha]],"mmmm")</f>
        <v>abril</v>
      </c>
      <c r="I122" s="2">
        <f>VENTAS_PJ[[#This Row],[Total con iva]]/1.12</f>
        <v>467.85714285714283</v>
      </c>
      <c r="J122" s="10"/>
    </row>
    <row r="123" spans="1:10" x14ac:dyDescent="0.25">
      <c r="A123" s="1" t="s">
        <v>370</v>
      </c>
      <c r="B123" s="1" t="s">
        <v>169</v>
      </c>
      <c r="C123" s="1" t="s">
        <v>170</v>
      </c>
      <c r="D123" s="2">
        <v>1629</v>
      </c>
      <c r="E123" s="1" t="s">
        <v>42</v>
      </c>
      <c r="F123" s="11" t="s">
        <v>371</v>
      </c>
      <c r="G12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23" s="1" t="str">
        <f>TEXT(VENTAS_PJ[[#This Row],[Fecha]],"mmmm")</f>
        <v>mayo</v>
      </c>
      <c r="I123" s="2">
        <f>VENTAS_PJ[[#This Row],[Total con iva]]/1.12</f>
        <v>1454.4642857142856</v>
      </c>
      <c r="J123" s="10"/>
    </row>
    <row r="124" spans="1:10" x14ac:dyDescent="0.25">
      <c r="A124" s="1" t="s">
        <v>372</v>
      </c>
      <c r="B124" s="1" t="s">
        <v>173</v>
      </c>
      <c r="C124" s="1" t="s">
        <v>174</v>
      </c>
      <c r="D124" s="2">
        <v>1058</v>
      </c>
      <c r="E124" s="1" t="s">
        <v>28</v>
      </c>
      <c r="F124" s="11" t="s">
        <v>190</v>
      </c>
      <c r="G12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24" s="1" t="str">
        <f>TEXT(VENTAS_PJ[[#This Row],[Fecha]],"mmmm")</f>
        <v>abril</v>
      </c>
      <c r="I124" s="2">
        <f>VENTAS_PJ[[#This Row],[Total con iva]]/1.12</f>
        <v>944.642857142857</v>
      </c>
      <c r="J124" s="10"/>
    </row>
    <row r="125" spans="1:10" x14ac:dyDescent="0.25">
      <c r="A125" s="1" t="s">
        <v>373</v>
      </c>
      <c r="B125" s="1" t="s">
        <v>177</v>
      </c>
      <c r="C125" s="1" t="s">
        <v>178</v>
      </c>
      <c r="D125" s="2">
        <v>343</v>
      </c>
      <c r="E125" s="1" t="s">
        <v>33</v>
      </c>
      <c r="F125" s="11" t="s">
        <v>374</v>
      </c>
      <c r="G12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25" s="1" t="str">
        <f>TEXT(VENTAS_PJ[[#This Row],[Fecha]],"mmmm")</f>
        <v>abril</v>
      </c>
      <c r="I125" s="2">
        <f>VENTAS_PJ[[#This Row],[Total con iva]]/1.12</f>
        <v>306.24999999999994</v>
      </c>
      <c r="J125" s="10"/>
    </row>
    <row r="126" spans="1:10" x14ac:dyDescent="0.25">
      <c r="A126" s="1" t="s">
        <v>375</v>
      </c>
      <c r="B126" s="1" t="s">
        <v>181</v>
      </c>
      <c r="C126" s="1" t="s">
        <v>182</v>
      </c>
      <c r="D126" s="2">
        <v>8000</v>
      </c>
      <c r="E126" s="1" t="s">
        <v>42</v>
      </c>
      <c r="F126" s="11" t="s">
        <v>348</v>
      </c>
      <c r="G12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26" s="1" t="str">
        <f>TEXT(VENTAS_PJ[[#This Row],[Fecha]],"mmmm")</f>
        <v>octubre</v>
      </c>
      <c r="I126" s="2">
        <f>VENTAS_PJ[[#This Row],[Total con iva]]/1.12</f>
        <v>7142.8571428571422</v>
      </c>
      <c r="J126" s="10"/>
    </row>
    <row r="127" spans="1:10" x14ac:dyDescent="0.25">
      <c r="A127" s="1" t="s">
        <v>376</v>
      </c>
      <c r="B127" s="1" t="s">
        <v>185</v>
      </c>
      <c r="C127" s="1" t="s">
        <v>186</v>
      </c>
      <c r="D127" s="2">
        <v>584</v>
      </c>
      <c r="E127" s="1" t="s">
        <v>33</v>
      </c>
      <c r="F127" s="11" t="s">
        <v>377</v>
      </c>
      <c r="G12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27" s="1" t="str">
        <f>TEXT(VENTAS_PJ[[#This Row],[Fecha]],"mmmm")</f>
        <v>enero</v>
      </c>
      <c r="I127" s="2">
        <f>VENTAS_PJ[[#This Row],[Total con iva]]/1.12</f>
        <v>521.42857142857133</v>
      </c>
      <c r="J127" s="10"/>
    </row>
    <row r="128" spans="1:10" x14ac:dyDescent="0.25">
      <c r="A128" s="1" t="s">
        <v>378</v>
      </c>
      <c r="B128" s="1" t="s">
        <v>189</v>
      </c>
      <c r="C128" s="1" t="s">
        <v>107</v>
      </c>
      <c r="D128" s="2">
        <v>1399</v>
      </c>
      <c r="E128" s="1" t="s">
        <v>42</v>
      </c>
      <c r="F128" s="11" t="s">
        <v>160</v>
      </c>
      <c r="G12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28" s="1" t="str">
        <f>TEXT(VENTAS_PJ[[#This Row],[Fecha]],"mmmm")</f>
        <v>julio</v>
      </c>
      <c r="I128" s="2">
        <f>VENTAS_PJ[[#This Row],[Total con iva]]/1.12</f>
        <v>1249.1071428571427</v>
      </c>
      <c r="J128" s="10"/>
    </row>
    <row r="129" spans="1:10" x14ac:dyDescent="0.25">
      <c r="A129" s="1" t="s">
        <v>379</v>
      </c>
      <c r="B129" s="1" t="s">
        <v>192</v>
      </c>
      <c r="C129" s="1" t="s">
        <v>193</v>
      </c>
      <c r="D129" s="2">
        <v>1221</v>
      </c>
      <c r="E129" s="1" t="s">
        <v>28</v>
      </c>
      <c r="F129" s="11" t="s">
        <v>281</v>
      </c>
      <c r="G12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29" s="1" t="str">
        <f>TEXT(VENTAS_PJ[[#This Row],[Fecha]],"mmmm")</f>
        <v>julio</v>
      </c>
      <c r="I129" s="2">
        <f>VENTAS_PJ[[#This Row],[Total con iva]]/1.12</f>
        <v>1090.1785714285713</v>
      </c>
      <c r="J129" s="10"/>
    </row>
    <row r="130" spans="1:10" x14ac:dyDescent="0.25">
      <c r="A130" s="1" t="s">
        <v>380</v>
      </c>
      <c r="B130" s="1" t="s">
        <v>196</v>
      </c>
      <c r="C130" s="1" t="s">
        <v>197</v>
      </c>
      <c r="D130" s="2">
        <v>474</v>
      </c>
      <c r="E130" s="1" t="s">
        <v>33</v>
      </c>
      <c r="F130" s="11" t="s">
        <v>381</v>
      </c>
      <c r="G13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30" s="1" t="str">
        <f>TEXT(VENTAS_PJ[[#This Row],[Fecha]],"mmmm")</f>
        <v>abril</v>
      </c>
      <c r="I130" s="2">
        <f>VENTAS_PJ[[#This Row],[Total con iva]]/1.12</f>
        <v>423.21428571428567</v>
      </c>
      <c r="J130" s="10"/>
    </row>
    <row r="131" spans="1:10" x14ac:dyDescent="0.25">
      <c r="A131" s="1" t="s">
        <v>382</v>
      </c>
      <c r="B131" s="1" t="s">
        <v>200</v>
      </c>
      <c r="C131" s="1" t="s">
        <v>99</v>
      </c>
      <c r="D131" s="2">
        <v>957</v>
      </c>
      <c r="E131" s="1" t="s">
        <v>42</v>
      </c>
      <c r="F131" s="11" t="s">
        <v>198</v>
      </c>
      <c r="G13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31" s="1" t="str">
        <f>TEXT(VENTAS_PJ[[#This Row],[Fecha]],"mmmm")</f>
        <v>mayo</v>
      </c>
      <c r="I131" s="2">
        <f>VENTAS_PJ[[#This Row],[Total con iva]]/1.12</f>
        <v>854.46428571428567</v>
      </c>
      <c r="J131" s="10"/>
    </row>
    <row r="132" spans="1:10" x14ac:dyDescent="0.25">
      <c r="A132" s="1" t="s">
        <v>383</v>
      </c>
      <c r="B132" s="1" t="s">
        <v>203</v>
      </c>
      <c r="C132" s="1" t="s">
        <v>103</v>
      </c>
      <c r="D132" s="2">
        <v>1841</v>
      </c>
      <c r="E132" s="1" t="s">
        <v>28</v>
      </c>
      <c r="F132" s="11" t="s">
        <v>350</v>
      </c>
      <c r="G13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32" s="1" t="str">
        <f>TEXT(VENTAS_PJ[[#This Row],[Fecha]],"mmmm")</f>
        <v>junio</v>
      </c>
      <c r="I132" s="2">
        <f>VENTAS_PJ[[#This Row],[Total con iva]]/1.12</f>
        <v>1643.7499999999998</v>
      </c>
      <c r="J132" s="10"/>
    </row>
    <row r="133" spans="1:10" x14ac:dyDescent="0.25">
      <c r="A133" s="1" t="s">
        <v>384</v>
      </c>
      <c r="B133" s="1" t="s">
        <v>206</v>
      </c>
      <c r="C133" s="1" t="s">
        <v>107</v>
      </c>
      <c r="D133" s="2">
        <v>200</v>
      </c>
      <c r="E133" s="1" t="s">
        <v>33</v>
      </c>
      <c r="F133" s="11" t="s">
        <v>385</v>
      </c>
      <c r="G13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33" s="1" t="str">
        <f>TEXT(VENTAS_PJ[[#This Row],[Fecha]],"mmmm")</f>
        <v>agosto</v>
      </c>
      <c r="I133" s="2">
        <f>VENTAS_PJ[[#This Row],[Total con iva]]/1.12</f>
        <v>178.57142857142856</v>
      </c>
      <c r="J133" s="10"/>
    </row>
    <row r="134" spans="1:10" x14ac:dyDescent="0.25">
      <c r="A134" s="1" t="s">
        <v>386</v>
      </c>
      <c r="B134" s="1" t="s">
        <v>209</v>
      </c>
      <c r="C134" s="1" t="s">
        <v>186</v>
      </c>
      <c r="D134" s="2">
        <v>1949</v>
      </c>
      <c r="E134" s="1" t="s">
        <v>42</v>
      </c>
      <c r="F134" s="11" t="s">
        <v>387</v>
      </c>
      <c r="G13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34" s="1" t="str">
        <f>TEXT(VENTAS_PJ[[#This Row],[Fecha]],"mmmm")</f>
        <v>marzo</v>
      </c>
      <c r="I134" s="2">
        <f>VENTAS_PJ[[#This Row],[Total con iva]]/1.12</f>
        <v>1740.1785714285713</v>
      </c>
      <c r="J134" s="10"/>
    </row>
    <row r="135" spans="1:10" x14ac:dyDescent="0.25">
      <c r="A135" s="1" t="s">
        <v>388</v>
      </c>
      <c r="B135" s="1" t="s">
        <v>212</v>
      </c>
      <c r="C135" s="1" t="s">
        <v>193</v>
      </c>
      <c r="D135" s="2">
        <v>201</v>
      </c>
      <c r="E135" s="1" t="s">
        <v>33</v>
      </c>
      <c r="F135" s="11" t="s">
        <v>389</v>
      </c>
      <c r="G13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35" s="1" t="str">
        <f>TEXT(VENTAS_PJ[[#This Row],[Fecha]],"mmmm")</f>
        <v>julio</v>
      </c>
      <c r="I135" s="2">
        <f>VENTAS_PJ[[#This Row],[Total con iva]]/1.12</f>
        <v>179.46428571428569</v>
      </c>
      <c r="J135" s="10"/>
    </row>
    <row r="136" spans="1:10" x14ac:dyDescent="0.25">
      <c r="A136" s="1" t="s">
        <v>390</v>
      </c>
      <c r="B136" s="1" t="s">
        <v>215</v>
      </c>
      <c r="C136" s="1" t="s">
        <v>197</v>
      </c>
      <c r="D136" s="2">
        <v>524</v>
      </c>
      <c r="E136" s="1" t="s">
        <v>42</v>
      </c>
      <c r="F136" s="11" t="s">
        <v>391</v>
      </c>
      <c r="G13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36" s="1" t="str">
        <f>TEXT(VENTAS_PJ[[#This Row],[Fecha]],"mmmm")</f>
        <v>febrero</v>
      </c>
      <c r="I136" s="2">
        <f>VENTAS_PJ[[#This Row],[Total con iva]]/1.12</f>
        <v>467.85714285714283</v>
      </c>
      <c r="J136" s="10"/>
    </row>
    <row r="137" spans="1:10" x14ac:dyDescent="0.25">
      <c r="A137" s="1" t="s">
        <v>392</v>
      </c>
      <c r="B137" s="1" t="s">
        <v>218</v>
      </c>
      <c r="C137" s="1" t="s">
        <v>178</v>
      </c>
      <c r="D137" s="2">
        <v>591</v>
      </c>
      <c r="E137" s="1" t="s">
        <v>28</v>
      </c>
      <c r="F137" s="11" t="s">
        <v>393</v>
      </c>
      <c r="G13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37" s="1" t="str">
        <f>TEXT(VENTAS_PJ[[#This Row],[Fecha]],"mmmm")</f>
        <v>febrero</v>
      </c>
      <c r="I137" s="2">
        <f>VENTAS_PJ[[#This Row],[Total con iva]]/1.12</f>
        <v>527.67857142857133</v>
      </c>
      <c r="J137" s="10"/>
    </row>
    <row r="138" spans="1:10" x14ac:dyDescent="0.25">
      <c r="A138" s="1" t="s">
        <v>394</v>
      </c>
      <c r="B138" s="1" t="s">
        <v>221</v>
      </c>
      <c r="C138" s="1" t="s">
        <v>182</v>
      </c>
      <c r="D138" s="2">
        <v>876</v>
      </c>
      <c r="E138" s="1" t="s">
        <v>33</v>
      </c>
      <c r="F138" s="11" t="s">
        <v>43</v>
      </c>
      <c r="G13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38" s="1" t="str">
        <f>TEXT(VENTAS_PJ[[#This Row],[Fecha]],"mmmm")</f>
        <v>noviembre</v>
      </c>
      <c r="I138" s="2">
        <f>VENTAS_PJ[[#This Row],[Total con iva]]/1.12</f>
        <v>782.14285714285711</v>
      </c>
      <c r="J138" s="10"/>
    </row>
    <row r="139" spans="1:10" x14ac:dyDescent="0.25">
      <c r="A139" s="1" t="s">
        <v>395</v>
      </c>
      <c r="B139" s="1" t="s">
        <v>224</v>
      </c>
      <c r="C139" s="1" t="s">
        <v>186</v>
      </c>
      <c r="D139" s="2">
        <v>1844</v>
      </c>
      <c r="E139" s="1" t="s">
        <v>42</v>
      </c>
      <c r="F139" s="11" t="s">
        <v>210</v>
      </c>
      <c r="G13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39" s="1" t="str">
        <f>TEXT(VENTAS_PJ[[#This Row],[Fecha]],"mmmm")</f>
        <v>febrero</v>
      </c>
      <c r="I139" s="2">
        <f>VENTAS_PJ[[#This Row],[Total con iva]]/1.12</f>
        <v>1646.4285714285713</v>
      </c>
      <c r="J139" s="10"/>
    </row>
    <row r="140" spans="1:10" x14ac:dyDescent="0.25">
      <c r="A140" s="1" t="s">
        <v>396</v>
      </c>
      <c r="B140" s="1" t="s">
        <v>227</v>
      </c>
      <c r="C140" s="1" t="s">
        <v>107</v>
      </c>
      <c r="D140" s="2">
        <v>290</v>
      </c>
      <c r="E140" s="1" t="s">
        <v>28</v>
      </c>
      <c r="F140" s="11" t="s">
        <v>397</v>
      </c>
      <c r="G14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40" s="1" t="str">
        <f>TEXT(VENTAS_PJ[[#This Row],[Fecha]],"mmmm")</f>
        <v>septiembre</v>
      </c>
      <c r="I140" s="2">
        <f>VENTAS_PJ[[#This Row],[Total con iva]]/1.12</f>
        <v>258.92857142857139</v>
      </c>
      <c r="J140" s="10"/>
    </row>
    <row r="141" spans="1:10" x14ac:dyDescent="0.25">
      <c r="A141" s="1" t="s">
        <v>398</v>
      </c>
      <c r="B141" s="1" t="s">
        <v>230</v>
      </c>
      <c r="C141" s="1" t="s">
        <v>193</v>
      </c>
      <c r="D141" s="2">
        <v>1622</v>
      </c>
      <c r="E141" s="1" t="s">
        <v>33</v>
      </c>
      <c r="F141" s="11" t="s">
        <v>399</v>
      </c>
      <c r="G14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41" s="1" t="str">
        <f>TEXT(VENTAS_PJ[[#This Row],[Fecha]],"mmmm")</f>
        <v>octubre</v>
      </c>
      <c r="I141" s="2">
        <f>VENTAS_PJ[[#This Row],[Total con iva]]/1.12</f>
        <v>1448.2142857142856</v>
      </c>
      <c r="J141" s="10"/>
    </row>
    <row r="142" spans="1:10" x14ac:dyDescent="0.25">
      <c r="A142" s="1" t="s">
        <v>400</v>
      </c>
      <c r="B142" s="1" t="s">
        <v>233</v>
      </c>
      <c r="C142" s="1" t="s">
        <v>197</v>
      </c>
      <c r="D142" s="2">
        <v>1896</v>
      </c>
      <c r="E142" s="1" t="s">
        <v>42</v>
      </c>
      <c r="F142" s="11" t="s">
        <v>401</v>
      </c>
      <c r="G14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42" s="1" t="str">
        <f>TEXT(VENTAS_PJ[[#This Row],[Fecha]],"mmmm")</f>
        <v>marzo</v>
      </c>
      <c r="I142" s="2">
        <f>VENTAS_PJ[[#This Row],[Total con iva]]/1.12</f>
        <v>1692.8571428571427</v>
      </c>
      <c r="J142" s="10"/>
    </row>
    <row r="143" spans="1:10" x14ac:dyDescent="0.25">
      <c r="A143" s="1" t="s">
        <v>402</v>
      </c>
      <c r="B143" s="1" t="s">
        <v>236</v>
      </c>
      <c r="C143" s="1" t="s">
        <v>99</v>
      </c>
      <c r="D143" s="2">
        <v>261</v>
      </c>
      <c r="E143" s="1" t="s">
        <v>33</v>
      </c>
      <c r="F143" s="11" t="s">
        <v>403</v>
      </c>
      <c r="G14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43" s="1" t="str">
        <f>TEXT(VENTAS_PJ[[#This Row],[Fecha]],"mmmm")</f>
        <v>marzo</v>
      </c>
      <c r="I143" s="2">
        <f>VENTAS_PJ[[#This Row],[Total con iva]]/1.12</f>
        <v>233.03571428571428</v>
      </c>
      <c r="J143" s="10"/>
    </row>
    <row r="144" spans="1:10" x14ac:dyDescent="0.25">
      <c r="A144" s="1" t="s">
        <v>404</v>
      </c>
      <c r="B144" s="1" t="s">
        <v>239</v>
      </c>
      <c r="C144" s="1" t="s">
        <v>103</v>
      </c>
      <c r="D144" s="2">
        <v>936</v>
      </c>
      <c r="E144" s="1" t="s">
        <v>42</v>
      </c>
      <c r="F144" s="11" t="s">
        <v>348</v>
      </c>
      <c r="G14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44" s="1" t="str">
        <f>TEXT(VENTAS_PJ[[#This Row],[Fecha]],"mmmm")</f>
        <v>octubre</v>
      </c>
      <c r="I144" s="2">
        <f>VENTAS_PJ[[#This Row],[Total con iva]]/1.12</f>
        <v>835.71428571428567</v>
      </c>
      <c r="J144" s="10"/>
    </row>
    <row r="145" spans="1:10" x14ac:dyDescent="0.25">
      <c r="A145" s="1" t="s">
        <v>405</v>
      </c>
      <c r="B145" s="1" t="s">
        <v>242</v>
      </c>
      <c r="C145" s="1" t="s">
        <v>107</v>
      </c>
      <c r="D145" s="2">
        <v>247</v>
      </c>
      <c r="E145" s="1" t="s">
        <v>28</v>
      </c>
      <c r="F145" s="11" t="s">
        <v>406</v>
      </c>
      <c r="G14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45" s="1" t="str">
        <f>TEXT(VENTAS_PJ[[#This Row],[Fecha]],"mmmm")</f>
        <v>marzo</v>
      </c>
      <c r="I145" s="2">
        <f>VENTAS_PJ[[#This Row],[Total con iva]]/1.12</f>
        <v>220.53571428571428</v>
      </c>
      <c r="J145" s="10"/>
    </row>
    <row r="146" spans="1:10" x14ac:dyDescent="0.25">
      <c r="A146" s="1" t="s">
        <v>407</v>
      </c>
      <c r="B146" s="1" t="s">
        <v>245</v>
      </c>
      <c r="C146" s="1" t="s">
        <v>111</v>
      </c>
      <c r="D146" s="2">
        <v>627</v>
      </c>
      <c r="E146" s="1" t="s">
        <v>33</v>
      </c>
      <c r="F146" s="11" t="s">
        <v>408</v>
      </c>
      <c r="G14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46" s="1" t="str">
        <f>TEXT(VENTAS_PJ[[#This Row],[Fecha]],"mmmm")</f>
        <v>junio</v>
      </c>
      <c r="I146" s="2">
        <f>VENTAS_PJ[[#This Row],[Total con iva]]/1.12</f>
        <v>559.82142857142856</v>
      </c>
      <c r="J146" s="10"/>
    </row>
    <row r="147" spans="1:10" x14ac:dyDescent="0.25">
      <c r="A147" s="1" t="s">
        <v>409</v>
      </c>
      <c r="B147" s="1" t="s">
        <v>158</v>
      </c>
      <c r="C147" s="1" t="s">
        <v>115</v>
      </c>
      <c r="D147" s="2">
        <v>1029</v>
      </c>
      <c r="E147" s="1" t="s">
        <v>42</v>
      </c>
      <c r="F147" s="11" t="s">
        <v>355</v>
      </c>
      <c r="G14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47" s="1" t="str">
        <f>TEXT(VENTAS_PJ[[#This Row],[Fecha]],"mmmm")</f>
        <v>junio</v>
      </c>
      <c r="I147" s="2">
        <f>VENTAS_PJ[[#This Row],[Total con iva]]/1.12</f>
        <v>918.74999999999989</v>
      </c>
      <c r="J147" s="10"/>
    </row>
    <row r="148" spans="1:10" x14ac:dyDescent="0.25">
      <c r="A148" s="1" t="s">
        <v>410</v>
      </c>
      <c r="B148" s="1" t="s">
        <v>250</v>
      </c>
      <c r="C148" s="1" t="s">
        <v>119</v>
      </c>
      <c r="D148" s="2">
        <v>552</v>
      </c>
      <c r="E148" s="1" t="s">
        <v>28</v>
      </c>
      <c r="F148" s="11" t="s">
        <v>29</v>
      </c>
      <c r="G14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48" s="1" t="str">
        <f>TEXT(VENTAS_PJ[[#This Row],[Fecha]],"mmmm")</f>
        <v>enero</v>
      </c>
      <c r="I148" s="2">
        <f>VENTAS_PJ[[#This Row],[Total con iva]]/1.12</f>
        <v>492.85714285714283</v>
      </c>
      <c r="J148" s="10"/>
    </row>
    <row r="149" spans="1:10" x14ac:dyDescent="0.25">
      <c r="A149" s="1" t="s">
        <v>411</v>
      </c>
      <c r="B149" s="1" t="s">
        <v>154</v>
      </c>
      <c r="C149" s="1" t="s">
        <v>123</v>
      </c>
      <c r="D149" s="2">
        <v>767</v>
      </c>
      <c r="E149" s="1" t="s">
        <v>33</v>
      </c>
      <c r="F149" s="11" t="s">
        <v>295</v>
      </c>
      <c r="G14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49" s="1" t="str">
        <f>TEXT(VENTAS_PJ[[#This Row],[Fecha]],"mmmm")</f>
        <v>septiembre</v>
      </c>
      <c r="I149" s="2">
        <f>VENTAS_PJ[[#This Row],[Total con iva]]/1.12</f>
        <v>684.82142857142856</v>
      </c>
      <c r="J149" s="10"/>
    </row>
    <row r="150" spans="1:10" x14ac:dyDescent="0.25">
      <c r="A150" s="1" t="s">
        <v>412</v>
      </c>
      <c r="B150" s="1" t="s">
        <v>254</v>
      </c>
      <c r="C150" s="1" t="s">
        <v>127</v>
      </c>
      <c r="D150" s="2">
        <v>496</v>
      </c>
      <c r="E150" s="1" t="s">
        <v>42</v>
      </c>
      <c r="F150" s="11" t="s">
        <v>413</v>
      </c>
      <c r="G15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50" s="1" t="str">
        <f>TEXT(VENTAS_PJ[[#This Row],[Fecha]],"mmmm")</f>
        <v>junio</v>
      </c>
      <c r="I150" s="2">
        <f>VENTAS_PJ[[#This Row],[Total con iva]]/1.12</f>
        <v>442.85714285714283</v>
      </c>
      <c r="J150" s="10"/>
    </row>
    <row r="151" spans="1:10" x14ac:dyDescent="0.25">
      <c r="A151" s="1" t="s">
        <v>414</v>
      </c>
      <c r="B151" s="1" t="s">
        <v>257</v>
      </c>
      <c r="C151" s="1" t="s">
        <v>131</v>
      </c>
      <c r="D151" s="2">
        <v>228</v>
      </c>
      <c r="E151" s="1" t="s">
        <v>33</v>
      </c>
      <c r="F151" s="11" t="s">
        <v>415</v>
      </c>
      <c r="G15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51" s="1" t="str">
        <f>TEXT(VENTAS_PJ[[#This Row],[Fecha]],"mmmm")</f>
        <v>octubre</v>
      </c>
      <c r="I151" s="2">
        <f>VENTAS_PJ[[#This Row],[Total con iva]]/1.12</f>
        <v>203.57142857142856</v>
      </c>
      <c r="J151" s="10"/>
    </row>
    <row r="152" spans="1:10" x14ac:dyDescent="0.25">
      <c r="A152" s="1" t="s">
        <v>416</v>
      </c>
      <c r="B152" s="1" t="s">
        <v>260</v>
      </c>
      <c r="C152" s="1" t="s">
        <v>135</v>
      </c>
      <c r="D152" s="2">
        <v>1089</v>
      </c>
      <c r="E152" s="1" t="s">
        <v>42</v>
      </c>
      <c r="F152" s="11" t="s">
        <v>307</v>
      </c>
      <c r="G15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52" s="1" t="str">
        <f>TEXT(VENTAS_PJ[[#This Row],[Fecha]],"mmmm")</f>
        <v>septiembre</v>
      </c>
      <c r="I152" s="2">
        <f>VENTAS_PJ[[#This Row],[Total con iva]]/1.12</f>
        <v>972.32142857142844</v>
      </c>
      <c r="J152" s="10"/>
    </row>
    <row r="153" spans="1:10" x14ac:dyDescent="0.25">
      <c r="A153" s="1" t="s">
        <v>417</v>
      </c>
      <c r="B153" s="1" t="s">
        <v>262</v>
      </c>
      <c r="C153" s="1" t="s">
        <v>139</v>
      </c>
      <c r="D153" s="2">
        <v>1258</v>
      </c>
      <c r="E153" s="1" t="s">
        <v>28</v>
      </c>
      <c r="F153" s="11" t="s">
        <v>62</v>
      </c>
      <c r="G15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53" s="1" t="str">
        <f>TEXT(VENTAS_PJ[[#This Row],[Fecha]],"mmmm")</f>
        <v>abril</v>
      </c>
      <c r="I153" s="2">
        <f>VENTAS_PJ[[#This Row],[Total con iva]]/1.12</f>
        <v>1123.2142857142856</v>
      </c>
      <c r="J153" s="10"/>
    </row>
    <row r="154" spans="1:10" x14ac:dyDescent="0.25">
      <c r="A154" s="1" t="s">
        <v>418</v>
      </c>
      <c r="B154" s="1" t="s">
        <v>264</v>
      </c>
      <c r="C154" s="1" t="s">
        <v>143</v>
      </c>
      <c r="D154" s="2">
        <v>1768</v>
      </c>
      <c r="E154" s="1" t="s">
        <v>33</v>
      </c>
      <c r="F154" s="11" t="s">
        <v>419</v>
      </c>
      <c r="G15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54" s="1" t="str">
        <f>TEXT(VENTAS_PJ[[#This Row],[Fecha]],"mmmm")</f>
        <v>enero</v>
      </c>
      <c r="I154" s="2">
        <f>VENTAS_PJ[[#This Row],[Total con iva]]/1.12</f>
        <v>1578.5714285714284</v>
      </c>
      <c r="J154" s="10"/>
    </row>
    <row r="155" spans="1:10" x14ac:dyDescent="0.25">
      <c r="A155" s="1" t="s">
        <v>420</v>
      </c>
      <c r="B155" s="1" t="s">
        <v>267</v>
      </c>
      <c r="C155" s="1" t="s">
        <v>147</v>
      </c>
      <c r="D155" s="2">
        <v>1334</v>
      </c>
      <c r="E155" s="1" t="s">
        <v>42</v>
      </c>
      <c r="F155" s="11" t="s">
        <v>421</v>
      </c>
      <c r="G15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55" s="1" t="str">
        <f>TEXT(VENTAS_PJ[[#This Row],[Fecha]],"mmmm")</f>
        <v>junio</v>
      </c>
      <c r="I155" s="2">
        <f>VENTAS_PJ[[#This Row],[Total con iva]]/1.12</f>
        <v>1191.0714285714284</v>
      </c>
      <c r="J155" s="10"/>
    </row>
    <row r="156" spans="1:10" x14ac:dyDescent="0.25">
      <c r="A156" s="1" t="s">
        <v>422</v>
      </c>
      <c r="B156" s="1" t="s">
        <v>270</v>
      </c>
      <c r="C156" s="1" t="s">
        <v>151</v>
      </c>
      <c r="D156" s="2">
        <v>869</v>
      </c>
      <c r="E156" s="1" t="s">
        <v>28</v>
      </c>
      <c r="F156" s="11" t="s">
        <v>423</v>
      </c>
      <c r="G15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56" s="1" t="str">
        <f>TEXT(VENTAS_PJ[[#This Row],[Fecha]],"mmmm")</f>
        <v>julio</v>
      </c>
      <c r="I156" s="2">
        <f>VENTAS_PJ[[#This Row],[Total con iva]]/1.12</f>
        <v>775.89285714285711</v>
      </c>
      <c r="J156" s="10"/>
    </row>
    <row r="157" spans="1:10" x14ac:dyDescent="0.25">
      <c r="A157" s="1" t="s">
        <v>424</v>
      </c>
      <c r="B157" s="1" t="s">
        <v>273</v>
      </c>
      <c r="C157" s="1" t="s">
        <v>155</v>
      </c>
      <c r="D157" s="2">
        <v>44</v>
      </c>
      <c r="E157" s="1" t="s">
        <v>33</v>
      </c>
      <c r="F157" s="11" t="s">
        <v>210</v>
      </c>
      <c r="G15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57" s="1" t="str">
        <f>TEXT(VENTAS_PJ[[#This Row],[Fecha]],"mmmm")</f>
        <v>febrero</v>
      </c>
      <c r="I157" s="2">
        <f>VENTAS_PJ[[#This Row],[Total con iva]]/1.12</f>
        <v>39.285714285714285</v>
      </c>
      <c r="J157" s="10"/>
    </row>
    <row r="158" spans="1:10" x14ac:dyDescent="0.25">
      <c r="A158" s="1" t="s">
        <v>425</v>
      </c>
      <c r="B158" s="1" t="s">
        <v>275</v>
      </c>
      <c r="C158" s="1" t="s">
        <v>159</v>
      </c>
      <c r="D158" s="2">
        <v>1813</v>
      </c>
      <c r="E158" s="1" t="s">
        <v>42</v>
      </c>
      <c r="F158" s="11" t="s">
        <v>426</v>
      </c>
      <c r="G15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58" s="1" t="str">
        <f>TEXT(VENTAS_PJ[[#This Row],[Fecha]],"mmmm")</f>
        <v>agosto</v>
      </c>
      <c r="I158" s="2">
        <f>VENTAS_PJ[[#This Row],[Total con iva]]/1.12</f>
        <v>1618.7499999999998</v>
      </c>
      <c r="J158" s="10"/>
    </row>
    <row r="159" spans="1:10" x14ac:dyDescent="0.25">
      <c r="A159" s="1" t="s">
        <v>427</v>
      </c>
      <c r="B159" s="1" t="s">
        <v>278</v>
      </c>
      <c r="C159" s="1" t="s">
        <v>163</v>
      </c>
      <c r="D159" s="2">
        <v>1053</v>
      </c>
      <c r="E159" s="1" t="s">
        <v>33</v>
      </c>
      <c r="F159" s="11" t="s">
        <v>391</v>
      </c>
      <c r="G15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59" s="1" t="str">
        <f>TEXT(VENTAS_PJ[[#This Row],[Fecha]],"mmmm")</f>
        <v>febrero</v>
      </c>
      <c r="I159" s="2">
        <f>VENTAS_PJ[[#This Row],[Total con iva]]/1.12</f>
        <v>940.17857142857133</v>
      </c>
      <c r="J159" s="10"/>
    </row>
    <row r="160" spans="1:10" x14ac:dyDescent="0.25">
      <c r="A160" s="1" t="s">
        <v>428</v>
      </c>
      <c r="B160" s="1" t="s">
        <v>280</v>
      </c>
      <c r="C160" s="1" t="s">
        <v>166</v>
      </c>
      <c r="D160" s="2">
        <v>500</v>
      </c>
      <c r="E160" s="1" t="s">
        <v>42</v>
      </c>
      <c r="F160" s="11" t="s">
        <v>429</v>
      </c>
      <c r="G16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60" s="1" t="str">
        <f>TEXT(VENTAS_PJ[[#This Row],[Fecha]],"mmmm")</f>
        <v>junio</v>
      </c>
      <c r="I160" s="2">
        <f>VENTAS_PJ[[#This Row],[Total con iva]]/1.12</f>
        <v>446.42857142857139</v>
      </c>
      <c r="J160" s="10"/>
    </row>
    <row r="161" spans="1:10" x14ac:dyDescent="0.25">
      <c r="A161" s="1" t="s">
        <v>430</v>
      </c>
      <c r="B161" s="1" t="s">
        <v>283</v>
      </c>
      <c r="C161" s="1" t="s">
        <v>170</v>
      </c>
      <c r="D161" s="2">
        <v>1282</v>
      </c>
      <c r="E161" s="1" t="s">
        <v>28</v>
      </c>
      <c r="F161" s="11" t="s">
        <v>431</v>
      </c>
      <c r="G16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61" s="1" t="str">
        <f>TEXT(VENTAS_PJ[[#This Row],[Fecha]],"mmmm")</f>
        <v>octubre</v>
      </c>
      <c r="I161" s="2">
        <f>VENTAS_PJ[[#This Row],[Total con iva]]/1.12</f>
        <v>1144.6428571428571</v>
      </c>
      <c r="J161" s="10"/>
    </row>
    <row r="162" spans="1:10" x14ac:dyDescent="0.25">
      <c r="A162" s="1" t="s">
        <v>432</v>
      </c>
      <c r="B162" s="1" t="s">
        <v>286</v>
      </c>
      <c r="C162" s="1" t="s">
        <v>174</v>
      </c>
      <c r="D162" s="2">
        <v>438</v>
      </c>
      <c r="E162" s="1" t="s">
        <v>33</v>
      </c>
      <c r="F162" s="11" t="s">
        <v>433</v>
      </c>
      <c r="G16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62" s="1" t="str">
        <f>TEXT(VENTAS_PJ[[#This Row],[Fecha]],"mmmm")</f>
        <v>julio</v>
      </c>
      <c r="I162" s="2">
        <f>VENTAS_PJ[[#This Row],[Total con iva]]/1.12</f>
        <v>391.07142857142856</v>
      </c>
      <c r="J162" s="10"/>
    </row>
    <row r="163" spans="1:10" x14ac:dyDescent="0.25">
      <c r="A163" s="1" t="s">
        <v>434</v>
      </c>
      <c r="B163" s="1" t="s">
        <v>289</v>
      </c>
      <c r="C163" s="1" t="s">
        <v>290</v>
      </c>
      <c r="D163" s="2">
        <v>1051</v>
      </c>
      <c r="E163" s="1" t="s">
        <v>42</v>
      </c>
      <c r="F163" s="11" t="s">
        <v>435</v>
      </c>
      <c r="G16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63" s="1" t="str">
        <f>TEXT(VENTAS_PJ[[#This Row],[Fecha]],"mmmm")</f>
        <v>septiembre</v>
      </c>
      <c r="I163" s="2">
        <f>VENTAS_PJ[[#This Row],[Total con iva]]/1.12</f>
        <v>938.39285714285711</v>
      </c>
      <c r="J163" s="10"/>
    </row>
    <row r="164" spans="1:10" x14ac:dyDescent="0.25">
      <c r="A164" s="1" t="s">
        <v>436</v>
      </c>
      <c r="B164" s="1" t="s">
        <v>293</v>
      </c>
      <c r="C164" s="1" t="s">
        <v>294</v>
      </c>
      <c r="D164" s="2">
        <v>1791</v>
      </c>
      <c r="E164" s="1" t="s">
        <v>28</v>
      </c>
      <c r="F164" s="11" t="s">
        <v>437</v>
      </c>
      <c r="G16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64" s="1" t="str">
        <f>TEXT(VENTAS_PJ[[#This Row],[Fecha]],"mmmm")</f>
        <v>noviembre</v>
      </c>
      <c r="I164" s="2">
        <f>VENTAS_PJ[[#This Row],[Total con iva]]/1.12</f>
        <v>1599.1071428571427</v>
      </c>
      <c r="J164" s="10"/>
    </row>
    <row r="165" spans="1:10" x14ac:dyDescent="0.25">
      <c r="A165" s="1" t="s">
        <v>438</v>
      </c>
      <c r="B165" s="1" t="s">
        <v>297</v>
      </c>
      <c r="C165" s="1" t="s">
        <v>298</v>
      </c>
      <c r="D165" s="2">
        <v>1209</v>
      </c>
      <c r="E165" s="1" t="s">
        <v>33</v>
      </c>
      <c r="F165" s="11" t="s">
        <v>439</v>
      </c>
      <c r="G16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65" s="1" t="str">
        <f>TEXT(VENTAS_PJ[[#This Row],[Fecha]],"mmmm")</f>
        <v>julio</v>
      </c>
      <c r="I165" s="2">
        <f>VENTAS_PJ[[#This Row],[Total con iva]]/1.12</f>
        <v>1079.4642857142856</v>
      </c>
      <c r="J165" s="10"/>
    </row>
    <row r="166" spans="1:10" x14ac:dyDescent="0.25">
      <c r="A166" s="1" t="s">
        <v>440</v>
      </c>
      <c r="B166" s="1" t="s">
        <v>26</v>
      </c>
      <c r="C166" s="1" t="s">
        <v>27</v>
      </c>
      <c r="D166" s="2">
        <v>1576</v>
      </c>
      <c r="E166" s="1" t="s">
        <v>42</v>
      </c>
      <c r="F166" s="11" t="s">
        <v>321</v>
      </c>
      <c r="G16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66" s="1" t="str">
        <f>TEXT(VENTAS_PJ[[#This Row],[Fecha]],"mmmm")</f>
        <v>septiembre</v>
      </c>
      <c r="I166" s="2">
        <f>VENTAS_PJ[[#This Row],[Total con iva]]/1.12</f>
        <v>1407.1428571428571</v>
      </c>
      <c r="J166" s="10"/>
    </row>
    <row r="167" spans="1:10" x14ac:dyDescent="0.25">
      <c r="A167" s="1" t="s">
        <v>441</v>
      </c>
      <c r="B167" s="1" t="s">
        <v>31</v>
      </c>
      <c r="C167" s="1" t="s">
        <v>32</v>
      </c>
      <c r="D167" s="2">
        <v>428</v>
      </c>
      <c r="E167" s="1" t="s">
        <v>28</v>
      </c>
      <c r="F167" s="11" t="s">
        <v>442</v>
      </c>
      <c r="G16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67" s="1" t="str">
        <f>TEXT(VENTAS_PJ[[#This Row],[Fecha]],"mmmm")</f>
        <v>octubre</v>
      </c>
      <c r="I167" s="2">
        <f>VENTAS_PJ[[#This Row],[Total con iva]]/1.12</f>
        <v>382.14285714285711</v>
      </c>
      <c r="J167" s="10"/>
    </row>
    <row r="168" spans="1:10" x14ac:dyDescent="0.25">
      <c r="A168" s="1" t="s">
        <v>443</v>
      </c>
      <c r="B168" s="1" t="s">
        <v>36</v>
      </c>
      <c r="C168" s="1" t="s">
        <v>37</v>
      </c>
      <c r="D168" s="2">
        <v>1506</v>
      </c>
      <c r="E168" s="1" t="s">
        <v>33</v>
      </c>
      <c r="F168" s="11" t="s">
        <v>444</v>
      </c>
      <c r="G16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68" s="1" t="str">
        <f>TEXT(VENTAS_PJ[[#This Row],[Fecha]],"mmmm")</f>
        <v>noviembre</v>
      </c>
      <c r="I168" s="2">
        <f>VENTAS_PJ[[#This Row],[Total con iva]]/1.12</f>
        <v>1344.6428571428571</v>
      </c>
      <c r="J168" s="10"/>
    </row>
    <row r="169" spans="1:10" x14ac:dyDescent="0.25">
      <c r="A169" s="1" t="s">
        <v>445</v>
      </c>
      <c r="B169" s="1" t="s">
        <v>40</v>
      </c>
      <c r="C169" s="1" t="s">
        <v>41</v>
      </c>
      <c r="D169" s="2">
        <v>1470</v>
      </c>
      <c r="E169" s="1" t="s">
        <v>42</v>
      </c>
      <c r="F169" s="11" t="s">
        <v>81</v>
      </c>
      <c r="G16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69" s="1" t="str">
        <f>TEXT(VENTAS_PJ[[#This Row],[Fecha]],"mmmm")</f>
        <v>octubre</v>
      </c>
      <c r="I169" s="2">
        <f>VENTAS_PJ[[#This Row],[Total con iva]]/1.12</f>
        <v>1312.4999999999998</v>
      </c>
      <c r="J169" s="10"/>
    </row>
    <row r="170" spans="1:10" x14ac:dyDescent="0.25">
      <c r="A170" s="1" t="s">
        <v>446</v>
      </c>
      <c r="B170" s="1" t="s">
        <v>45</v>
      </c>
      <c r="C170" s="1" t="s">
        <v>46</v>
      </c>
      <c r="D170" s="2">
        <v>582</v>
      </c>
      <c r="E170" s="1" t="s">
        <v>28</v>
      </c>
      <c r="F170" s="11" t="s">
        <v>447</v>
      </c>
      <c r="G17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70" s="1" t="str">
        <f>TEXT(VENTAS_PJ[[#This Row],[Fecha]],"mmmm")</f>
        <v>noviembre</v>
      </c>
      <c r="I170" s="2">
        <f>VENTAS_PJ[[#This Row],[Total con iva]]/1.12</f>
        <v>519.64285714285711</v>
      </c>
      <c r="J170" s="10"/>
    </row>
    <row r="171" spans="1:10" x14ac:dyDescent="0.25">
      <c r="A171" s="1" t="s">
        <v>448</v>
      </c>
      <c r="B171" s="1" t="s">
        <v>49</v>
      </c>
      <c r="C171" s="1" t="s">
        <v>50</v>
      </c>
      <c r="D171" s="2">
        <v>1889</v>
      </c>
      <c r="E171" s="1" t="s">
        <v>33</v>
      </c>
      <c r="F171" s="11" t="s">
        <v>207</v>
      </c>
      <c r="G17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71" s="1" t="str">
        <f>TEXT(VENTAS_PJ[[#This Row],[Fecha]],"mmmm")</f>
        <v>mayo</v>
      </c>
      <c r="I171" s="2">
        <f>VENTAS_PJ[[#This Row],[Total con iva]]/1.12</f>
        <v>1686.6071428571427</v>
      </c>
      <c r="J171" s="10"/>
    </row>
    <row r="172" spans="1:10" x14ac:dyDescent="0.25">
      <c r="A172" s="1" t="s">
        <v>449</v>
      </c>
      <c r="B172" s="1" t="s">
        <v>53</v>
      </c>
      <c r="C172" s="1" t="s">
        <v>54</v>
      </c>
      <c r="D172" s="2">
        <v>824</v>
      </c>
      <c r="E172" s="1" t="s">
        <v>42</v>
      </c>
      <c r="F172" s="11" t="s">
        <v>450</v>
      </c>
      <c r="G17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72" s="1" t="str">
        <f>TEXT(VENTAS_PJ[[#This Row],[Fecha]],"mmmm")</f>
        <v>enero</v>
      </c>
      <c r="I172" s="2">
        <f>VENTAS_PJ[[#This Row],[Total con iva]]/1.12</f>
        <v>735.71428571428567</v>
      </c>
      <c r="J172" s="10"/>
    </row>
    <row r="173" spans="1:10" x14ac:dyDescent="0.25">
      <c r="A173" s="1" t="s">
        <v>451</v>
      </c>
      <c r="B173" s="1" t="s">
        <v>57</v>
      </c>
      <c r="C173" s="1" t="s">
        <v>58</v>
      </c>
      <c r="D173" s="2">
        <v>1922</v>
      </c>
      <c r="E173" s="1" t="s">
        <v>28</v>
      </c>
      <c r="F173" s="11" t="s">
        <v>452</v>
      </c>
      <c r="G17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73" s="1" t="str">
        <f>TEXT(VENTAS_PJ[[#This Row],[Fecha]],"mmmm")</f>
        <v>octubre</v>
      </c>
      <c r="I173" s="2">
        <f>VENTAS_PJ[[#This Row],[Total con iva]]/1.12</f>
        <v>1716.0714285714284</v>
      </c>
      <c r="J173" s="10"/>
    </row>
    <row r="174" spans="1:10" x14ac:dyDescent="0.25">
      <c r="A174" s="1" t="s">
        <v>453</v>
      </c>
      <c r="B174" s="1" t="s">
        <v>61</v>
      </c>
      <c r="C174" s="1" t="s">
        <v>41</v>
      </c>
      <c r="D174" s="2">
        <v>1617</v>
      </c>
      <c r="E174" s="1" t="s">
        <v>33</v>
      </c>
      <c r="F174" s="11" t="s">
        <v>454</v>
      </c>
      <c r="G17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74" s="1" t="str">
        <f>TEXT(VENTAS_PJ[[#This Row],[Fecha]],"mmmm")</f>
        <v>marzo</v>
      </c>
      <c r="I174" s="2">
        <f>VENTAS_PJ[[#This Row],[Total con iva]]/1.12</f>
        <v>1443.7499999999998</v>
      </c>
      <c r="J174" s="10"/>
    </row>
    <row r="175" spans="1:10" x14ac:dyDescent="0.25">
      <c r="A175" s="1" t="s">
        <v>455</v>
      </c>
      <c r="B175" s="1" t="s">
        <v>64</v>
      </c>
      <c r="C175" s="1" t="s">
        <v>37</v>
      </c>
      <c r="D175" s="2">
        <v>1434</v>
      </c>
      <c r="E175" s="1" t="s">
        <v>42</v>
      </c>
      <c r="F175" s="11" t="s">
        <v>291</v>
      </c>
      <c r="G17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75" s="1" t="str">
        <f>TEXT(VENTAS_PJ[[#This Row],[Fecha]],"mmmm")</f>
        <v>enero</v>
      </c>
      <c r="I175" s="2">
        <f>VENTAS_PJ[[#This Row],[Total con iva]]/1.12</f>
        <v>1280.3571428571427</v>
      </c>
      <c r="J175" s="10"/>
    </row>
    <row r="176" spans="1:10" x14ac:dyDescent="0.25">
      <c r="A176" s="1" t="s">
        <v>456</v>
      </c>
      <c r="B176" s="1" t="s">
        <v>67</v>
      </c>
      <c r="C176" s="1" t="s">
        <v>46</v>
      </c>
      <c r="D176" s="2">
        <v>1578</v>
      </c>
      <c r="E176" s="1" t="s">
        <v>28</v>
      </c>
      <c r="F176" s="11" t="s">
        <v>361</v>
      </c>
      <c r="G17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76" s="1" t="str">
        <f>TEXT(VENTAS_PJ[[#This Row],[Fecha]],"mmmm")</f>
        <v>julio</v>
      </c>
      <c r="I176" s="2">
        <f>VENTAS_PJ[[#This Row],[Total con iva]]/1.12</f>
        <v>1408.9285714285713</v>
      </c>
      <c r="J176" s="10"/>
    </row>
    <row r="177" spans="1:10" x14ac:dyDescent="0.25">
      <c r="A177" s="1" t="s">
        <v>457</v>
      </c>
      <c r="B177" s="1" t="s">
        <v>70</v>
      </c>
      <c r="C177" s="1" t="s">
        <v>50</v>
      </c>
      <c r="D177" s="2">
        <v>1974</v>
      </c>
      <c r="E177" s="1" t="s">
        <v>33</v>
      </c>
      <c r="F177" s="11" t="s">
        <v>458</v>
      </c>
      <c r="G17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77" s="1" t="str">
        <f>TEXT(VENTAS_PJ[[#This Row],[Fecha]],"mmmm")</f>
        <v>mayo</v>
      </c>
      <c r="I177" s="2">
        <f>VENTAS_PJ[[#This Row],[Total con iva]]/1.12</f>
        <v>1762.4999999999998</v>
      </c>
      <c r="J177" s="10"/>
    </row>
    <row r="178" spans="1:10" x14ac:dyDescent="0.25">
      <c r="A178" s="1" t="s">
        <v>459</v>
      </c>
      <c r="B178" s="1" t="s">
        <v>73</v>
      </c>
      <c r="C178" s="1" t="s">
        <v>27</v>
      </c>
      <c r="D178" s="2">
        <v>119</v>
      </c>
      <c r="E178" s="1" t="s">
        <v>42</v>
      </c>
      <c r="F178" s="11" t="s">
        <v>460</v>
      </c>
      <c r="G17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78" s="1" t="str">
        <f>TEXT(VENTAS_PJ[[#This Row],[Fecha]],"mmmm")</f>
        <v>febrero</v>
      </c>
      <c r="I178" s="2">
        <f>VENTAS_PJ[[#This Row],[Total con iva]]/1.12</f>
        <v>106.24999999999999</v>
      </c>
      <c r="J178" s="10"/>
    </row>
    <row r="179" spans="1:10" x14ac:dyDescent="0.25">
      <c r="A179" s="1" t="s">
        <v>461</v>
      </c>
      <c r="B179" s="1" t="s">
        <v>76</v>
      </c>
      <c r="C179" s="1" t="s">
        <v>32</v>
      </c>
      <c r="D179" s="2">
        <v>1216</v>
      </c>
      <c r="E179" s="1" t="s">
        <v>28</v>
      </c>
      <c r="F179" s="11" t="s">
        <v>462</v>
      </c>
      <c r="G17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79" s="1" t="str">
        <f>TEXT(VENTAS_PJ[[#This Row],[Fecha]],"mmmm")</f>
        <v>marzo</v>
      </c>
      <c r="I179" s="2">
        <f>VENTAS_PJ[[#This Row],[Total con iva]]/1.12</f>
        <v>1085.7142857142856</v>
      </c>
      <c r="J179" s="10"/>
    </row>
    <row r="180" spans="1:10" x14ac:dyDescent="0.25">
      <c r="A180" s="1" t="s">
        <v>463</v>
      </c>
      <c r="B180" s="1" t="s">
        <v>78</v>
      </c>
      <c r="C180" s="1" t="s">
        <v>37</v>
      </c>
      <c r="D180" s="2">
        <v>893</v>
      </c>
      <c r="E180" s="1" t="s">
        <v>33</v>
      </c>
      <c r="F180" s="11" t="s">
        <v>464</v>
      </c>
      <c r="G18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80" s="1" t="str">
        <f>TEXT(VENTAS_PJ[[#This Row],[Fecha]],"mmmm")</f>
        <v>septiembre</v>
      </c>
      <c r="I180" s="2">
        <f>VENTAS_PJ[[#This Row],[Total con iva]]/1.12</f>
        <v>797.32142857142844</v>
      </c>
      <c r="J180" s="10"/>
    </row>
    <row r="181" spans="1:10" x14ac:dyDescent="0.25">
      <c r="A181" s="1" t="s">
        <v>465</v>
      </c>
      <c r="B181" s="1" t="s">
        <v>80</v>
      </c>
      <c r="C181" s="1" t="s">
        <v>41</v>
      </c>
      <c r="D181" s="2">
        <v>1920</v>
      </c>
      <c r="E181" s="1" t="s">
        <v>42</v>
      </c>
      <c r="F181" s="11" t="s">
        <v>299</v>
      </c>
      <c r="G18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81" s="1" t="str">
        <f>TEXT(VENTAS_PJ[[#This Row],[Fecha]],"mmmm")</f>
        <v>mayo</v>
      </c>
      <c r="I181" s="2">
        <f>VENTAS_PJ[[#This Row],[Total con iva]]/1.12</f>
        <v>1714.2857142857142</v>
      </c>
      <c r="J181" s="10"/>
    </row>
    <row r="182" spans="1:10" x14ac:dyDescent="0.25">
      <c r="A182" s="1" t="s">
        <v>466</v>
      </c>
      <c r="B182" s="1" t="s">
        <v>83</v>
      </c>
      <c r="C182" s="1" t="s">
        <v>46</v>
      </c>
      <c r="D182" s="2">
        <v>1004</v>
      </c>
      <c r="E182" s="1" t="s">
        <v>28</v>
      </c>
      <c r="F182" s="11" t="s">
        <v>467</v>
      </c>
      <c r="G18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82" s="1" t="str">
        <f>TEXT(VENTAS_PJ[[#This Row],[Fecha]],"mmmm")</f>
        <v>enero</v>
      </c>
      <c r="I182" s="2">
        <f>VENTAS_PJ[[#This Row],[Total con iva]]/1.12</f>
        <v>896.42857142857133</v>
      </c>
      <c r="J182" s="10"/>
    </row>
    <row r="183" spans="1:10" x14ac:dyDescent="0.25">
      <c r="A183" s="1" t="s">
        <v>468</v>
      </c>
      <c r="B183" s="1" t="s">
        <v>86</v>
      </c>
      <c r="C183" s="1" t="s">
        <v>50</v>
      </c>
      <c r="D183" s="2">
        <v>1796</v>
      </c>
      <c r="E183" s="1" t="s">
        <v>33</v>
      </c>
      <c r="F183" s="11" t="s">
        <v>469</v>
      </c>
      <c r="G18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83" s="1" t="str">
        <f>TEXT(VENTAS_PJ[[#This Row],[Fecha]],"mmmm")</f>
        <v>agosto</v>
      </c>
      <c r="I183" s="2">
        <f>VENTAS_PJ[[#This Row],[Total con iva]]/1.12</f>
        <v>1603.5714285714284</v>
      </c>
      <c r="J183" s="10"/>
    </row>
    <row r="184" spans="1:10" x14ac:dyDescent="0.25">
      <c r="A184" s="1" t="s">
        <v>470</v>
      </c>
      <c r="B184" s="1" t="s">
        <v>89</v>
      </c>
      <c r="C184" s="1" t="s">
        <v>54</v>
      </c>
      <c r="D184" s="2">
        <v>40</v>
      </c>
      <c r="E184" s="1" t="s">
        <v>42</v>
      </c>
      <c r="F184" s="11" t="s">
        <v>190</v>
      </c>
      <c r="G18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84" s="1" t="str">
        <f>TEXT(VENTAS_PJ[[#This Row],[Fecha]],"mmmm")</f>
        <v>abril</v>
      </c>
      <c r="I184" s="2">
        <f>VENTAS_PJ[[#This Row],[Total con iva]]/1.12</f>
        <v>35.714285714285708</v>
      </c>
      <c r="J184" s="10"/>
    </row>
    <row r="185" spans="1:10" x14ac:dyDescent="0.25">
      <c r="A185" s="1" t="s">
        <v>471</v>
      </c>
      <c r="B185" s="1" t="s">
        <v>92</v>
      </c>
      <c r="C185" s="1" t="s">
        <v>58</v>
      </c>
      <c r="D185" s="2">
        <v>1908</v>
      </c>
      <c r="E185" s="1" t="s">
        <v>28</v>
      </c>
      <c r="F185" s="11" t="s">
        <v>112</v>
      </c>
      <c r="G18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85" s="1" t="str">
        <f>TEXT(VENTAS_PJ[[#This Row],[Fecha]],"mmmm")</f>
        <v>abril</v>
      </c>
      <c r="I185" s="2">
        <f>VENTAS_PJ[[#This Row],[Total con iva]]/1.12</f>
        <v>1703.5714285714284</v>
      </c>
      <c r="J185" s="10"/>
    </row>
    <row r="186" spans="1:10" x14ac:dyDescent="0.25">
      <c r="A186" s="1" t="s">
        <v>472</v>
      </c>
      <c r="B186" s="1" t="s">
        <v>95</v>
      </c>
      <c r="C186" s="1" t="s">
        <v>41</v>
      </c>
      <c r="D186" s="2">
        <v>1345</v>
      </c>
      <c r="E186" s="1" t="s">
        <v>33</v>
      </c>
      <c r="F186" s="11" t="s">
        <v>34</v>
      </c>
      <c r="G18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86" s="1" t="str">
        <f>TEXT(VENTAS_PJ[[#This Row],[Fecha]],"mmmm")</f>
        <v>julio</v>
      </c>
      <c r="I186" s="2">
        <f>VENTAS_PJ[[#This Row],[Total con iva]]/1.12</f>
        <v>1200.8928571428571</v>
      </c>
      <c r="J186" s="10"/>
    </row>
    <row r="187" spans="1:10" x14ac:dyDescent="0.25">
      <c r="A187" s="1" t="s">
        <v>473</v>
      </c>
      <c r="B187" s="1" t="s">
        <v>98</v>
      </c>
      <c r="C187" s="1" t="s">
        <v>99</v>
      </c>
      <c r="D187" s="2">
        <v>493</v>
      </c>
      <c r="E187" s="1" t="s">
        <v>42</v>
      </c>
      <c r="F187" s="11" t="s">
        <v>474</v>
      </c>
      <c r="G18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87" s="1" t="str">
        <f>TEXT(VENTAS_PJ[[#This Row],[Fecha]],"mmmm")</f>
        <v>mayo</v>
      </c>
      <c r="I187" s="2">
        <f>VENTAS_PJ[[#This Row],[Total con iva]]/1.12</f>
        <v>440.17857142857139</v>
      </c>
      <c r="J187" s="10"/>
    </row>
    <row r="188" spans="1:10" x14ac:dyDescent="0.25">
      <c r="A188" s="1" t="s">
        <v>475</v>
      </c>
      <c r="B188" s="1" t="s">
        <v>102</v>
      </c>
      <c r="C188" s="1" t="s">
        <v>103</v>
      </c>
      <c r="D188" s="2">
        <v>735</v>
      </c>
      <c r="E188" s="1" t="s">
        <v>28</v>
      </c>
      <c r="F188" s="11" t="s">
        <v>476</v>
      </c>
      <c r="G18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88" s="1" t="str">
        <f>TEXT(VENTAS_PJ[[#This Row],[Fecha]],"mmmm")</f>
        <v>mayo</v>
      </c>
      <c r="I188" s="2">
        <f>VENTAS_PJ[[#This Row],[Total con iva]]/1.12</f>
        <v>656.24999999999989</v>
      </c>
      <c r="J188" s="10"/>
    </row>
    <row r="189" spans="1:10" x14ac:dyDescent="0.25">
      <c r="A189" s="1" t="s">
        <v>477</v>
      </c>
      <c r="B189" s="1" t="s">
        <v>106</v>
      </c>
      <c r="C189" s="1" t="s">
        <v>107</v>
      </c>
      <c r="D189" s="2">
        <v>1002</v>
      </c>
      <c r="E189" s="1" t="s">
        <v>33</v>
      </c>
      <c r="F189" s="11" t="s">
        <v>447</v>
      </c>
      <c r="G18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89" s="1" t="str">
        <f>TEXT(VENTAS_PJ[[#This Row],[Fecha]],"mmmm")</f>
        <v>noviembre</v>
      </c>
      <c r="I189" s="2">
        <f>VENTAS_PJ[[#This Row],[Total con iva]]/1.12</f>
        <v>894.64285714285711</v>
      </c>
      <c r="J189" s="10"/>
    </row>
    <row r="190" spans="1:10" x14ac:dyDescent="0.25">
      <c r="A190" s="1" t="s">
        <v>478</v>
      </c>
      <c r="B190" s="1" t="s">
        <v>110</v>
      </c>
      <c r="C190" s="1" t="s">
        <v>111</v>
      </c>
      <c r="D190" s="2">
        <v>833</v>
      </c>
      <c r="E190" s="1" t="s">
        <v>42</v>
      </c>
      <c r="F190" s="11" t="s">
        <v>479</v>
      </c>
      <c r="G19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90" s="1" t="str">
        <f>TEXT(VENTAS_PJ[[#This Row],[Fecha]],"mmmm")</f>
        <v>febrero</v>
      </c>
      <c r="I190" s="2">
        <f>VENTAS_PJ[[#This Row],[Total con iva]]/1.12</f>
        <v>743.74999999999989</v>
      </c>
      <c r="J190" s="10"/>
    </row>
    <row r="191" spans="1:10" x14ac:dyDescent="0.25">
      <c r="A191" s="1" t="s">
        <v>480</v>
      </c>
      <c r="B191" s="1" t="s">
        <v>114</v>
      </c>
      <c r="C191" s="1" t="s">
        <v>115</v>
      </c>
      <c r="D191" s="2">
        <v>1528</v>
      </c>
      <c r="E191" s="1" t="s">
        <v>28</v>
      </c>
      <c r="F191" s="11" t="s">
        <v>439</v>
      </c>
      <c r="G19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91" s="1" t="str">
        <f>TEXT(VENTAS_PJ[[#This Row],[Fecha]],"mmmm")</f>
        <v>julio</v>
      </c>
      <c r="I191" s="2">
        <f>VENTAS_PJ[[#This Row],[Total con iva]]/1.12</f>
        <v>1364.2857142857142</v>
      </c>
      <c r="J191" s="10"/>
    </row>
    <row r="192" spans="1:10" x14ac:dyDescent="0.25">
      <c r="A192" s="1" t="s">
        <v>481</v>
      </c>
      <c r="B192" s="1" t="s">
        <v>118</v>
      </c>
      <c r="C192" s="1" t="s">
        <v>119</v>
      </c>
      <c r="D192" s="2">
        <v>1245</v>
      </c>
      <c r="E192" s="1" t="s">
        <v>33</v>
      </c>
      <c r="F192" s="11" t="s">
        <v>482</v>
      </c>
      <c r="G19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92" s="1" t="str">
        <f>TEXT(VENTAS_PJ[[#This Row],[Fecha]],"mmmm")</f>
        <v>mayo</v>
      </c>
      <c r="I192" s="2">
        <f>VENTAS_PJ[[#This Row],[Total con iva]]/1.12</f>
        <v>1111.6071428571427</v>
      </c>
      <c r="J192" s="10"/>
    </row>
    <row r="193" spans="1:10" x14ac:dyDescent="0.25">
      <c r="A193" s="1" t="s">
        <v>483</v>
      </c>
      <c r="B193" s="1" t="s">
        <v>122</v>
      </c>
      <c r="C193" s="1" t="s">
        <v>123</v>
      </c>
      <c r="D193" s="2">
        <v>1238</v>
      </c>
      <c r="E193" s="1" t="s">
        <v>42</v>
      </c>
      <c r="F193" s="11" t="s">
        <v>484</v>
      </c>
      <c r="G19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193" s="1" t="str">
        <f>TEXT(VENTAS_PJ[[#This Row],[Fecha]],"mmmm")</f>
        <v>noviembre</v>
      </c>
      <c r="I193" s="2">
        <f>VENTAS_PJ[[#This Row],[Total con iva]]/1.12</f>
        <v>1105.3571428571427</v>
      </c>
      <c r="J193" s="10"/>
    </row>
    <row r="194" spans="1:10" x14ac:dyDescent="0.25">
      <c r="A194" s="1" t="s">
        <v>485</v>
      </c>
      <c r="B194" s="1" t="s">
        <v>126</v>
      </c>
      <c r="C194" s="1" t="s">
        <v>127</v>
      </c>
      <c r="D194" s="2">
        <v>1138</v>
      </c>
      <c r="E194" s="1" t="s">
        <v>28</v>
      </c>
      <c r="F194" s="11" t="s">
        <v>486</v>
      </c>
      <c r="G19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194" s="1" t="str">
        <f>TEXT(VENTAS_PJ[[#This Row],[Fecha]],"mmmm")</f>
        <v>febrero</v>
      </c>
      <c r="I194" s="2">
        <f>VENTAS_PJ[[#This Row],[Total con iva]]/1.12</f>
        <v>1016.0714285714284</v>
      </c>
      <c r="J194" s="10"/>
    </row>
    <row r="195" spans="1:10" x14ac:dyDescent="0.25">
      <c r="A195" s="1" t="s">
        <v>487</v>
      </c>
      <c r="B195" s="1" t="s">
        <v>130</v>
      </c>
      <c r="C195" s="1" t="s">
        <v>131</v>
      </c>
      <c r="D195" s="2">
        <v>1534</v>
      </c>
      <c r="E195" s="1" t="s">
        <v>33</v>
      </c>
      <c r="F195" s="11" t="s">
        <v>488</v>
      </c>
      <c r="G19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95" s="1" t="str">
        <f>TEXT(VENTAS_PJ[[#This Row],[Fecha]],"mmmm")</f>
        <v>agosto</v>
      </c>
      <c r="I195" s="2">
        <f>VENTAS_PJ[[#This Row],[Total con iva]]/1.12</f>
        <v>1369.6428571428571</v>
      </c>
      <c r="J195" s="10"/>
    </row>
    <row r="196" spans="1:10" x14ac:dyDescent="0.25">
      <c r="A196" s="1" t="s">
        <v>489</v>
      </c>
      <c r="B196" s="1" t="s">
        <v>134</v>
      </c>
      <c r="C196" s="1" t="s">
        <v>135</v>
      </c>
      <c r="D196" s="2">
        <v>1832</v>
      </c>
      <c r="E196" s="1" t="s">
        <v>42</v>
      </c>
      <c r="F196" s="11" t="s">
        <v>490</v>
      </c>
      <c r="G19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96" s="1" t="str">
        <f>TEXT(VENTAS_PJ[[#This Row],[Fecha]],"mmmm")</f>
        <v>julio</v>
      </c>
      <c r="I196" s="2">
        <f>VENTAS_PJ[[#This Row],[Total con iva]]/1.12</f>
        <v>1635.7142857142856</v>
      </c>
      <c r="J196" s="10"/>
    </row>
    <row r="197" spans="1:10" x14ac:dyDescent="0.25">
      <c r="A197" s="1" t="s">
        <v>491</v>
      </c>
      <c r="B197" s="1" t="s">
        <v>138</v>
      </c>
      <c r="C197" s="1" t="s">
        <v>139</v>
      </c>
      <c r="D197" s="2">
        <v>1456</v>
      </c>
      <c r="E197" s="1" t="s">
        <v>28</v>
      </c>
      <c r="F197" s="11" t="s">
        <v>361</v>
      </c>
      <c r="G19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97" s="1" t="str">
        <f>TEXT(VENTAS_PJ[[#This Row],[Fecha]],"mmmm")</f>
        <v>julio</v>
      </c>
      <c r="I197" s="2">
        <f>VENTAS_PJ[[#This Row],[Total con iva]]/1.12</f>
        <v>1299.9999999999998</v>
      </c>
      <c r="J197" s="10"/>
    </row>
    <row r="198" spans="1:10" x14ac:dyDescent="0.25">
      <c r="A198" s="1" t="s">
        <v>492</v>
      </c>
      <c r="B198" s="1" t="s">
        <v>142</v>
      </c>
      <c r="C198" s="1" t="s">
        <v>143</v>
      </c>
      <c r="D198" s="2">
        <v>1526</v>
      </c>
      <c r="E198" s="1" t="s">
        <v>33</v>
      </c>
      <c r="F198" s="11" t="s">
        <v>329</v>
      </c>
      <c r="G19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198" s="1" t="str">
        <f>TEXT(VENTAS_PJ[[#This Row],[Fecha]],"mmmm")</f>
        <v>septiembre</v>
      </c>
      <c r="I198" s="2">
        <f>VENTAS_PJ[[#This Row],[Total con iva]]/1.12</f>
        <v>1362.4999999999998</v>
      </c>
      <c r="J198" s="10"/>
    </row>
    <row r="199" spans="1:10" x14ac:dyDescent="0.25">
      <c r="A199" s="1" t="s">
        <v>493</v>
      </c>
      <c r="B199" s="1" t="s">
        <v>146</v>
      </c>
      <c r="C199" s="1" t="s">
        <v>147</v>
      </c>
      <c r="D199" s="2">
        <v>445</v>
      </c>
      <c r="E199" s="1" t="s">
        <v>42</v>
      </c>
      <c r="F199" s="11" t="s">
        <v>96</v>
      </c>
      <c r="G19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199" s="1" t="str">
        <f>TEXT(VENTAS_PJ[[#This Row],[Fecha]],"mmmm")</f>
        <v>mayo</v>
      </c>
      <c r="I199" s="2">
        <f>VENTAS_PJ[[#This Row],[Total con iva]]/1.12</f>
        <v>397.32142857142856</v>
      </c>
      <c r="J199" s="10"/>
    </row>
    <row r="200" spans="1:10" x14ac:dyDescent="0.25">
      <c r="A200" s="1" t="s">
        <v>494</v>
      </c>
      <c r="B200" s="1" t="s">
        <v>150</v>
      </c>
      <c r="C200" s="1" t="s">
        <v>151</v>
      </c>
      <c r="D200" s="2">
        <v>490</v>
      </c>
      <c r="E200" s="1" t="s">
        <v>28</v>
      </c>
      <c r="F200" s="11" t="s">
        <v>495</v>
      </c>
      <c r="G20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00" s="1" t="str">
        <f>TEXT(VENTAS_PJ[[#This Row],[Fecha]],"mmmm")</f>
        <v>abril</v>
      </c>
      <c r="I200" s="2">
        <f>VENTAS_PJ[[#This Row],[Total con iva]]/1.12</f>
        <v>437.49999999999994</v>
      </c>
      <c r="J200" s="10"/>
    </row>
    <row r="201" spans="1:10" x14ac:dyDescent="0.25">
      <c r="A201" s="1" t="s">
        <v>496</v>
      </c>
      <c r="B201" s="1" t="s">
        <v>154</v>
      </c>
      <c r="C201" s="1" t="s">
        <v>155</v>
      </c>
      <c r="D201" s="2">
        <v>1319</v>
      </c>
      <c r="E201" s="1" t="s">
        <v>33</v>
      </c>
      <c r="F201" s="11" t="s">
        <v>295</v>
      </c>
      <c r="G20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01" s="1" t="str">
        <f>TEXT(VENTAS_PJ[[#This Row],[Fecha]],"mmmm")</f>
        <v>septiembre</v>
      </c>
      <c r="I201" s="2">
        <f>VENTAS_PJ[[#This Row],[Total con iva]]/1.12</f>
        <v>1177.6785714285713</v>
      </c>
      <c r="J201" s="10"/>
    </row>
    <row r="202" spans="1:10" x14ac:dyDescent="0.25">
      <c r="A202" s="1" t="s">
        <v>497</v>
      </c>
      <c r="B202" s="1" t="s">
        <v>158</v>
      </c>
      <c r="C202" s="1" t="s">
        <v>159</v>
      </c>
      <c r="D202" s="2">
        <v>306</v>
      </c>
      <c r="E202" s="1" t="s">
        <v>42</v>
      </c>
      <c r="F202" s="11" t="s">
        <v>498</v>
      </c>
      <c r="G20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02" s="1" t="str">
        <f>TEXT(VENTAS_PJ[[#This Row],[Fecha]],"mmmm")</f>
        <v>enero</v>
      </c>
      <c r="I202" s="2">
        <f>VENTAS_PJ[[#This Row],[Total con iva]]/1.12</f>
        <v>273.21428571428567</v>
      </c>
      <c r="J202" s="10"/>
    </row>
    <row r="203" spans="1:10" x14ac:dyDescent="0.25">
      <c r="A203" s="1" t="s">
        <v>499</v>
      </c>
      <c r="B203" s="1" t="s">
        <v>162</v>
      </c>
      <c r="C203" s="1" t="s">
        <v>163</v>
      </c>
      <c r="D203" s="2">
        <v>1064</v>
      </c>
      <c r="E203" s="1" t="s">
        <v>28</v>
      </c>
      <c r="F203" s="11" t="s">
        <v>500</v>
      </c>
      <c r="G20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03" s="1" t="str">
        <f>TEXT(VENTAS_PJ[[#This Row],[Fecha]],"mmmm")</f>
        <v>julio</v>
      </c>
      <c r="I203" s="2">
        <f>VENTAS_PJ[[#This Row],[Total con iva]]/1.12</f>
        <v>949.99999999999989</v>
      </c>
      <c r="J203" s="10"/>
    </row>
    <row r="204" spans="1:10" x14ac:dyDescent="0.25">
      <c r="A204" s="1" t="s">
        <v>501</v>
      </c>
      <c r="B204" s="1" t="s">
        <v>165</v>
      </c>
      <c r="C204" s="1" t="s">
        <v>166</v>
      </c>
      <c r="D204" s="2">
        <v>316</v>
      </c>
      <c r="E204" s="1" t="s">
        <v>33</v>
      </c>
      <c r="F204" s="11" t="s">
        <v>136</v>
      </c>
      <c r="G20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04" s="1" t="str">
        <f>TEXT(VENTAS_PJ[[#This Row],[Fecha]],"mmmm")</f>
        <v>abril</v>
      </c>
      <c r="I204" s="2">
        <f>VENTAS_PJ[[#This Row],[Total con iva]]/1.12</f>
        <v>282.14285714285711</v>
      </c>
      <c r="J204" s="10"/>
    </row>
    <row r="205" spans="1:10" x14ac:dyDescent="0.25">
      <c r="A205" s="1" t="s">
        <v>502</v>
      </c>
      <c r="B205" s="1" t="s">
        <v>169</v>
      </c>
      <c r="C205" s="1" t="s">
        <v>170</v>
      </c>
      <c r="D205" s="2">
        <v>117</v>
      </c>
      <c r="E205" s="1" t="s">
        <v>42</v>
      </c>
      <c r="F205" s="11" t="s">
        <v>503</v>
      </c>
      <c r="G20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05" s="1" t="str">
        <f>TEXT(VENTAS_PJ[[#This Row],[Fecha]],"mmmm")</f>
        <v>enero</v>
      </c>
      <c r="I205" s="2">
        <f>VENTAS_PJ[[#This Row],[Total con iva]]/1.12</f>
        <v>104.46428571428571</v>
      </c>
      <c r="J205" s="10"/>
    </row>
    <row r="206" spans="1:10" x14ac:dyDescent="0.25">
      <c r="A206" s="1" t="s">
        <v>504</v>
      </c>
      <c r="B206" s="1" t="s">
        <v>173</v>
      </c>
      <c r="C206" s="1" t="s">
        <v>174</v>
      </c>
      <c r="D206" s="2">
        <v>577</v>
      </c>
      <c r="E206" s="1" t="s">
        <v>28</v>
      </c>
      <c r="F206" s="11" t="s">
        <v>120</v>
      </c>
      <c r="G20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06" s="1" t="str">
        <f>TEXT(VENTAS_PJ[[#This Row],[Fecha]],"mmmm")</f>
        <v>noviembre</v>
      </c>
      <c r="I206" s="2">
        <f>VENTAS_PJ[[#This Row],[Total con iva]]/1.12</f>
        <v>515.17857142857133</v>
      </c>
      <c r="J206" s="10"/>
    </row>
    <row r="207" spans="1:10" x14ac:dyDescent="0.25">
      <c r="A207" s="1" t="s">
        <v>505</v>
      </c>
      <c r="B207" s="1" t="s">
        <v>177</v>
      </c>
      <c r="C207" s="1" t="s">
        <v>178</v>
      </c>
      <c r="D207" s="2">
        <v>219</v>
      </c>
      <c r="E207" s="1" t="s">
        <v>33</v>
      </c>
      <c r="F207" s="11" t="s">
        <v>506</v>
      </c>
      <c r="G20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07" s="1" t="str">
        <f>TEXT(VENTAS_PJ[[#This Row],[Fecha]],"mmmm")</f>
        <v>junio</v>
      </c>
      <c r="I207" s="2">
        <f>VENTAS_PJ[[#This Row],[Total con iva]]/1.12</f>
        <v>195.53571428571428</v>
      </c>
      <c r="J207" s="10"/>
    </row>
    <row r="208" spans="1:10" x14ac:dyDescent="0.25">
      <c r="A208" s="1" t="s">
        <v>507</v>
      </c>
      <c r="B208" s="1" t="s">
        <v>181</v>
      </c>
      <c r="C208" s="1" t="s">
        <v>182</v>
      </c>
      <c r="D208" s="2">
        <v>711</v>
      </c>
      <c r="E208" s="1" t="s">
        <v>42</v>
      </c>
      <c r="F208" s="11" t="s">
        <v>508</v>
      </c>
      <c r="G20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08" s="1" t="str">
        <f>TEXT(VENTAS_PJ[[#This Row],[Fecha]],"mmmm")</f>
        <v>marzo</v>
      </c>
      <c r="I208" s="2">
        <f>VENTAS_PJ[[#This Row],[Total con iva]]/1.12</f>
        <v>634.82142857142856</v>
      </c>
      <c r="J208" s="10"/>
    </row>
    <row r="209" spans="1:10" x14ac:dyDescent="0.25">
      <c r="A209" s="1" t="s">
        <v>509</v>
      </c>
      <c r="B209" s="1" t="s">
        <v>185</v>
      </c>
      <c r="C209" s="1" t="s">
        <v>186</v>
      </c>
      <c r="D209" s="2">
        <v>1879</v>
      </c>
      <c r="E209" s="1" t="s">
        <v>28</v>
      </c>
      <c r="F209" s="11" t="s">
        <v>510</v>
      </c>
      <c r="G20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09" s="1" t="str">
        <f>TEXT(VENTAS_PJ[[#This Row],[Fecha]],"mmmm")</f>
        <v>marzo</v>
      </c>
      <c r="I209" s="2">
        <f>VENTAS_PJ[[#This Row],[Total con iva]]/1.12</f>
        <v>1677.6785714285713</v>
      </c>
      <c r="J209" s="10"/>
    </row>
    <row r="210" spans="1:10" x14ac:dyDescent="0.25">
      <c r="A210" s="1" t="s">
        <v>511</v>
      </c>
      <c r="B210" s="1" t="s">
        <v>189</v>
      </c>
      <c r="C210" s="1" t="s">
        <v>107</v>
      </c>
      <c r="D210" s="2">
        <v>468</v>
      </c>
      <c r="E210" s="1" t="s">
        <v>33</v>
      </c>
      <c r="F210" s="11" t="s">
        <v>512</v>
      </c>
      <c r="G21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10" s="1" t="str">
        <f>TEXT(VENTAS_PJ[[#This Row],[Fecha]],"mmmm")</f>
        <v>noviembre</v>
      </c>
      <c r="I210" s="2">
        <f>VENTAS_PJ[[#This Row],[Total con iva]]/1.12</f>
        <v>417.85714285714283</v>
      </c>
      <c r="J210" s="10"/>
    </row>
    <row r="211" spans="1:10" x14ac:dyDescent="0.25">
      <c r="A211" s="1" t="s">
        <v>513</v>
      </c>
      <c r="B211" s="1" t="s">
        <v>192</v>
      </c>
      <c r="C211" s="1" t="s">
        <v>193</v>
      </c>
      <c r="D211" s="2">
        <v>1706</v>
      </c>
      <c r="E211" s="1" t="s">
        <v>42</v>
      </c>
      <c r="F211" s="11" t="s">
        <v>124</v>
      </c>
      <c r="G21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11" s="1" t="str">
        <f>TEXT(VENTAS_PJ[[#This Row],[Fecha]],"mmmm")</f>
        <v>julio</v>
      </c>
      <c r="I211" s="2">
        <f>VENTAS_PJ[[#This Row],[Total con iva]]/1.12</f>
        <v>1523.2142857142856</v>
      </c>
      <c r="J211" s="10"/>
    </row>
    <row r="212" spans="1:10" x14ac:dyDescent="0.25">
      <c r="A212" s="1" t="s">
        <v>514</v>
      </c>
      <c r="B212" s="1" t="s">
        <v>196</v>
      </c>
      <c r="C212" s="1" t="s">
        <v>197</v>
      </c>
      <c r="D212" s="2">
        <v>1026</v>
      </c>
      <c r="E212" s="1" t="s">
        <v>28</v>
      </c>
      <c r="F212" s="11" t="s">
        <v>515</v>
      </c>
      <c r="G21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12" s="1" t="str">
        <f>TEXT(VENTAS_PJ[[#This Row],[Fecha]],"mmmm")</f>
        <v>julio</v>
      </c>
      <c r="I212" s="2">
        <f>VENTAS_PJ[[#This Row],[Total con iva]]/1.12</f>
        <v>916.07142857142844</v>
      </c>
      <c r="J212" s="10"/>
    </row>
    <row r="213" spans="1:10" x14ac:dyDescent="0.25">
      <c r="A213" s="1" t="s">
        <v>516</v>
      </c>
      <c r="B213" s="1" t="s">
        <v>200</v>
      </c>
      <c r="C213" s="1" t="s">
        <v>99</v>
      </c>
      <c r="D213" s="2">
        <v>755</v>
      </c>
      <c r="E213" s="1" t="s">
        <v>33</v>
      </c>
      <c r="F213" s="11" t="s">
        <v>517</v>
      </c>
      <c r="G21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13" s="1" t="str">
        <f>TEXT(VENTAS_PJ[[#This Row],[Fecha]],"mmmm")</f>
        <v>septiembre</v>
      </c>
      <c r="I213" s="2">
        <f>VENTAS_PJ[[#This Row],[Total con iva]]/1.12</f>
        <v>674.10714285714278</v>
      </c>
      <c r="J213" s="10"/>
    </row>
    <row r="214" spans="1:10" x14ac:dyDescent="0.25">
      <c r="A214" s="1" t="s">
        <v>518</v>
      </c>
      <c r="B214" s="1" t="s">
        <v>203</v>
      </c>
      <c r="C214" s="1" t="s">
        <v>103</v>
      </c>
      <c r="D214" s="2">
        <v>789</v>
      </c>
      <c r="E214" s="1" t="s">
        <v>42</v>
      </c>
      <c r="F214" s="11" t="s">
        <v>519</v>
      </c>
      <c r="G21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14" s="1" t="str">
        <f>TEXT(VENTAS_PJ[[#This Row],[Fecha]],"mmmm")</f>
        <v>enero</v>
      </c>
      <c r="I214" s="2">
        <f>VENTAS_PJ[[#This Row],[Total con iva]]/1.12</f>
        <v>704.46428571428567</v>
      </c>
      <c r="J214" s="10"/>
    </row>
    <row r="215" spans="1:10" x14ac:dyDescent="0.25">
      <c r="A215" s="1" t="s">
        <v>520</v>
      </c>
      <c r="B215" s="1" t="s">
        <v>206</v>
      </c>
      <c r="C215" s="1" t="s">
        <v>107</v>
      </c>
      <c r="D215" s="2">
        <v>1767</v>
      </c>
      <c r="E215" s="1" t="s">
        <v>28</v>
      </c>
      <c r="F215" s="11" t="s">
        <v>207</v>
      </c>
      <c r="G21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15" s="1" t="str">
        <f>TEXT(VENTAS_PJ[[#This Row],[Fecha]],"mmmm")</f>
        <v>mayo</v>
      </c>
      <c r="I215" s="2">
        <f>VENTAS_PJ[[#This Row],[Total con iva]]/1.12</f>
        <v>1577.6785714285713</v>
      </c>
      <c r="J215" s="10"/>
    </row>
    <row r="216" spans="1:10" x14ac:dyDescent="0.25">
      <c r="A216" s="1" t="s">
        <v>521</v>
      </c>
      <c r="B216" s="1" t="s">
        <v>209</v>
      </c>
      <c r="C216" s="1" t="s">
        <v>186</v>
      </c>
      <c r="D216" s="2">
        <v>392</v>
      </c>
      <c r="E216" s="1" t="s">
        <v>33</v>
      </c>
      <c r="F216" s="11" t="s">
        <v>522</v>
      </c>
      <c r="G21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16" s="1" t="str">
        <f>TEXT(VENTAS_PJ[[#This Row],[Fecha]],"mmmm")</f>
        <v>septiembre</v>
      </c>
      <c r="I216" s="2">
        <f>VENTAS_PJ[[#This Row],[Total con iva]]/1.12</f>
        <v>349.99999999999994</v>
      </c>
      <c r="J216" s="10"/>
    </row>
    <row r="217" spans="1:10" x14ac:dyDescent="0.25">
      <c r="A217" s="1" t="s">
        <v>523</v>
      </c>
      <c r="B217" s="1" t="s">
        <v>212</v>
      </c>
      <c r="C217" s="1" t="s">
        <v>193</v>
      </c>
      <c r="D217" s="2">
        <v>242</v>
      </c>
      <c r="E217" s="1" t="s">
        <v>42</v>
      </c>
      <c r="F217" s="11" t="s">
        <v>201</v>
      </c>
      <c r="G21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17" s="1" t="str">
        <f>TEXT(VENTAS_PJ[[#This Row],[Fecha]],"mmmm")</f>
        <v>abril</v>
      </c>
      <c r="I217" s="2">
        <f>VENTAS_PJ[[#This Row],[Total con iva]]/1.12</f>
        <v>216.07142857142856</v>
      </c>
      <c r="J217" s="10"/>
    </row>
    <row r="218" spans="1:10" x14ac:dyDescent="0.25">
      <c r="A218" s="1" t="s">
        <v>524</v>
      </c>
      <c r="B218" s="1" t="s">
        <v>215</v>
      </c>
      <c r="C218" s="1" t="s">
        <v>197</v>
      </c>
      <c r="D218" s="2">
        <v>260</v>
      </c>
      <c r="E218" s="1" t="s">
        <v>28</v>
      </c>
      <c r="F218" s="11" t="s">
        <v>389</v>
      </c>
      <c r="G21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18" s="1" t="str">
        <f>TEXT(VENTAS_PJ[[#This Row],[Fecha]],"mmmm")</f>
        <v>julio</v>
      </c>
      <c r="I218" s="2">
        <f>VENTAS_PJ[[#This Row],[Total con iva]]/1.12</f>
        <v>232.14285714285711</v>
      </c>
      <c r="J218" s="10"/>
    </row>
    <row r="219" spans="1:10" x14ac:dyDescent="0.25">
      <c r="A219" s="1" t="s">
        <v>525</v>
      </c>
      <c r="B219" s="1" t="s">
        <v>218</v>
      </c>
      <c r="C219" s="1" t="s">
        <v>178</v>
      </c>
      <c r="D219" s="2">
        <v>287</v>
      </c>
      <c r="E219" s="1" t="s">
        <v>33</v>
      </c>
      <c r="F219" s="11" t="s">
        <v>201</v>
      </c>
      <c r="G21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19" s="1" t="str">
        <f>TEXT(VENTAS_PJ[[#This Row],[Fecha]],"mmmm")</f>
        <v>abril</v>
      </c>
      <c r="I219" s="2">
        <f>VENTAS_PJ[[#This Row],[Total con iva]]/1.12</f>
        <v>256.25</v>
      </c>
      <c r="J219" s="10"/>
    </row>
    <row r="220" spans="1:10" x14ac:dyDescent="0.25">
      <c r="A220" s="1" t="s">
        <v>526</v>
      </c>
      <c r="B220" s="1" t="s">
        <v>221</v>
      </c>
      <c r="C220" s="1" t="s">
        <v>182</v>
      </c>
      <c r="D220" s="2">
        <v>697</v>
      </c>
      <c r="E220" s="1" t="s">
        <v>42</v>
      </c>
      <c r="F220" s="11" t="s">
        <v>385</v>
      </c>
      <c r="G22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20" s="1" t="str">
        <f>TEXT(VENTAS_PJ[[#This Row],[Fecha]],"mmmm")</f>
        <v>agosto</v>
      </c>
      <c r="I220" s="2">
        <f>VENTAS_PJ[[#This Row],[Total con iva]]/1.12</f>
        <v>622.32142857142856</v>
      </c>
      <c r="J220" s="10"/>
    </row>
    <row r="221" spans="1:10" x14ac:dyDescent="0.25">
      <c r="A221" s="1" t="s">
        <v>527</v>
      </c>
      <c r="B221" s="1" t="s">
        <v>224</v>
      </c>
      <c r="C221" s="1" t="s">
        <v>186</v>
      </c>
      <c r="D221" s="2">
        <v>168</v>
      </c>
      <c r="E221" s="1" t="s">
        <v>28</v>
      </c>
      <c r="F221" s="11" t="s">
        <v>528</v>
      </c>
      <c r="G22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21" s="1" t="str">
        <f>TEXT(VENTAS_PJ[[#This Row],[Fecha]],"mmmm")</f>
        <v>enero</v>
      </c>
      <c r="I221" s="2">
        <f>VENTAS_PJ[[#This Row],[Total con iva]]/1.12</f>
        <v>149.99999999999997</v>
      </c>
      <c r="J221" s="10"/>
    </row>
    <row r="222" spans="1:10" x14ac:dyDescent="0.25">
      <c r="A222" s="1" t="s">
        <v>529</v>
      </c>
      <c r="B222" s="1" t="s">
        <v>227</v>
      </c>
      <c r="C222" s="1" t="s">
        <v>107</v>
      </c>
      <c r="D222" s="2">
        <v>901</v>
      </c>
      <c r="E222" s="1" t="s">
        <v>33</v>
      </c>
      <c r="F222" s="11" t="s">
        <v>530</v>
      </c>
      <c r="G22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22" s="1" t="str">
        <f>TEXT(VENTAS_PJ[[#This Row],[Fecha]],"mmmm")</f>
        <v>septiembre</v>
      </c>
      <c r="I222" s="2">
        <f>VENTAS_PJ[[#This Row],[Total con iva]]/1.12</f>
        <v>804.46428571428567</v>
      </c>
    </row>
    <row r="223" spans="1:10" x14ac:dyDescent="0.25">
      <c r="A223" s="1" t="s">
        <v>531</v>
      </c>
      <c r="B223" s="1" t="s">
        <v>230</v>
      </c>
      <c r="C223" s="1" t="s">
        <v>193</v>
      </c>
      <c r="D223" s="2">
        <v>313</v>
      </c>
      <c r="E223" s="1" t="s">
        <v>42</v>
      </c>
      <c r="F223" s="11" t="s">
        <v>464</v>
      </c>
      <c r="G22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23" s="1" t="str">
        <f>TEXT(VENTAS_PJ[[#This Row],[Fecha]],"mmmm")</f>
        <v>septiembre</v>
      </c>
      <c r="I223" s="2">
        <f>VENTAS_PJ[[#This Row],[Total con iva]]/1.12</f>
        <v>279.46428571428567</v>
      </c>
    </row>
    <row r="224" spans="1:10" x14ac:dyDescent="0.25">
      <c r="A224" s="1" t="s">
        <v>532</v>
      </c>
      <c r="B224" s="1" t="s">
        <v>233</v>
      </c>
      <c r="C224" s="1" t="s">
        <v>197</v>
      </c>
      <c r="D224" s="2">
        <v>1609</v>
      </c>
      <c r="E224" s="1" t="s">
        <v>28</v>
      </c>
      <c r="F224" s="11" t="s">
        <v>533</v>
      </c>
      <c r="G22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24" s="1" t="str">
        <f>TEXT(VENTAS_PJ[[#This Row],[Fecha]],"mmmm")</f>
        <v>marzo</v>
      </c>
      <c r="I224" s="2">
        <f>VENTAS_PJ[[#This Row],[Total con iva]]/1.12</f>
        <v>1436.6071428571427</v>
      </c>
    </row>
    <row r="225" spans="1:9" x14ac:dyDescent="0.25">
      <c r="A225" s="1" t="s">
        <v>534</v>
      </c>
      <c r="B225" s="1" t="s">
        <v>236</v>
      </c>
      <c r="C225" s="1" t="s">
        <v>99</v>
      </c>
      <c r="D225" s="2">
        <v>273</v>
      </c>
      <c r="E225" s="1" t="s">
        <v>33</v>
      </c>
      <c r="F225" s="11" t="s">
        <v>426</v>
      </c>
      <c r="G22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25" s="1" t="str">
        <f>TEXT(VENTAS_PJ[[#This Row],[Fecha]],"mmmm")</f>
        <v>agosto</v>
      </c>
      <c r="I225" s="2">
        <f>VENTAS_PJ[[#This Row],[Total con iva]]/1.12</f>
        <v>243.74999999999997</v>
      </c>
    </row>
    <row r="226" spans="1:9" x14ac:dyDescent="0.25">
      <c r="A226" s="1" t="s">
        <v>535</v>
      </c>
      <c r="B226" s="1" t="s">
        <v>239</v>
      </c>
      <c r="C226" s="1" t="s">
        <v>103</v>
      </c>
      <c r="D226" s="2">
        <v>596</v>
      </c>
      <c r="E226" s="1" t="s">
        <v>42</v>
      </c>
      <c r="F226" s="11" t="s">
        <v>34</v>
      </c>
      <c r="G22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26" s="1" t="str">
        <f>TEXT(VENTAS_PJ[[#This Row],[Fecha]],"mmmm")</f>
        <v>julio</v>
      </c>
      <c r="I226" s="2">
        <f>VENTAS_PJ[[#This Row],[Total con iva]]/1.12</f>
        <v>532.14285714285711</v>
      </c>
    </row>
    <row r="227" spans="1:9" x14ac:dyDescent="0.25">
      <c r="A227" s="1" t="s">
        <v>536</v>
      </c>
      <c r="B227" s="1" t="s">
        <v>242</v>
      </c>
      <c r="C227" s="1" t="s">
        <v>107</v>
      </c>
      <c r="D227" s="2">
        <v>1544</v>
      </c>
      <c r="E227" s="1" t="s">
        <v>28</v>
      </c>
      <c r="F227" s="11" t="s">
        <v>537</v>
      </c>
      <c r="G22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27" s="1" t="str">
        <f>TEXT(VENTAS_PJ[[#This Row],[Fecha]],"mmmm")</f>
        <v>marzo</v>
      </c>
      <c r="I227" s="2">
        <f>VENTAS_PJ[[#This Row],[Total con iva]]/1.12</f>
        <v>1378.5714285714284</v>
      </c>
    </row>
    <row r="228" spans="1:9" x14ac:dyDescent="0.25">
      <c r="A228" s="1" t="s">
        <v>538</v>
      </c>
      <c r="B228" s="1" t="s">
        <v>245</v>
      </c>
      <c r="C228" s="1" t="s">
        <v>111</v>
      </c>
      <c r="D228" s="2">
        <v>1813</v>
      </c>
      <c r="E228" s="1" t="s">
        <v>33</v>
      </c>
      <c r="F228" s="11" t="s">
        <v>537</v>
      </c>
      <c r="G22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28" s="1" t="str">
        <f>TEXT(VENTAS_PJ[[#This Row],[Fecha]],"mmmm")</f>
        <v>marzo</v>
      </c>
      <c r="I228" s="2">
        <f>VENTAS_PJ[[#This Row],[Total con iva]]/1.12</f>
        <v>1618.7499999999998</v>
      </c>
    </row>
    <row r="229" spans="1:9" x14ac:dyDescent="0.25">
      <c r="A229" s="1" t="s">
        <v>539</v>
      </c>
      <c r="B229" s="1" t="s">
        <v>158</v>
      </c>
      <c r="C229" s="1" t="s">
        <v>115</v>
      </c>
      <c r="D229" s="2">
        <v>385</v>
      </c>
      <c r="E229" s="1" t="s">
        <v>42</v>
      </c>
      <c r="F229" s="11" t="s">
        <v>38</v>
      </c>
      <c r="G22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29" s="1" t="str">
        <f>TEXT(VENTAS_PJ[[#This Row],[Fecha]],"mmmm")</f>
        <v>marzo</v>
      </c>
      <c r="I229" s="2">
        <f>VENTAS_PJ[[#This Row],[Total con iva]]/1.12</f>
        <v>343.74999999999994</v>
      </c>
    </row>
    <row r="230" spans="1:9" x14ac:dyDescent="0.25">
      <c r="A230" s="1" t="s">
        <v>540</v>
      </c>
      <c r="B230" s="1" t="s">
        <v>250</v>
      </c>
      <c r="C230" s="1" t="s">
        <v>119</v>
      </c>
      <c r="D230" s="2">
        <v>1221</v>
      </c>
      <c r="E230" s="1" t="s">
        <v>28</v>
      </c>
      <c r="F230" s="11" t="s">
        <v>393</v>
      </c>
      <c r="G23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30" s="1" t="str">
        <f>TEXT(VENTAS_PJ[[#This Row],[Fecha]],"mmmm")</f>
        <v>febrero</v>
      </c>
      <c r="I230" s="2">
        <f>VENTAS_PJ[[#This Row],[Total con iva]]/1.12</f>
        <v>1090.1785714285713</v>
      </c>
    </row>
    <row r="231" spans="1:9" x14ac:dyDescent="0.25">
      <c r="A231" s="1" t="s">
        <v>541</v>
      </c>
      <c r="B231" s="1" t="s">
        <v>154</v>
      </c>
      <c r="C231" s="1" t="s">
        <v>123</v>
      </c>
      <c r="D231" s="2">
        <v>426</v>
      </c>
      <c r="E231" s="1" t="s">
        <v>33</v>
      </c>
      <c r="F231" s="11">
        <v>43951</v>
      </c>
      <c r="G23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31" s="1" t="str">
        <f>TEXT(VENTAS_PJ[[#This Row],[Fecha]],"mmmm")</f>
        <v>abril</v>
      </c>
      <c r="I231" s="2">
        <f>VENTAS_PJ[[#This Row],[Total con iva]]/1.12</f>
        <v>380.35714285714283</v>
      </c>
    </row>
    <row r="232" spans="1:9" x14ac:dyDescent="0.25">
      <c r="A232" s="1" t="s">
        <v>542</v>
      </c>
      <c r="B232" s="1" t="s">
        <v>254</v>
      </c>
      <c r="C232" s="1" t="s">
        <v>127</v>
      </c>
      <c r="D232" s="2">
        <v>1296</v>
      </c>
      <c r="E232" s="1" t="s">
        <v>42</v>
      </c>
      <c r="F232" s="11" t="s">
        <v>100</v>
      </c>
      <c r="G23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32" s="1" t="str">
        <f>TEXT(VENTAS_PJ[[#This Row],[Fecha]],"mmmm")</f>
        <v>septiembre</v>
      </c>
      <c r="I232" s="2">
        <f>VENTAS_PJ[[#This Row],[Total con iva]]/1.12</f>
        <v>1157.1428571428571</v>
      </c>
    </row>
    <row r="233" spans="1:9" x14ac:dyDescent="0.25">
      <c r="A233" s="1" t="s">
        <v>543</v>
      </c>
      <c r="B233" s="1" t="s">
        <v>257</v>
      </c>
      <c r="C233" s="1" t="s">
        <v>131</v>
      </c>
      <c r="D233" s="2">
        <v>1223</v>
      </c>
      <c r="E233" s="1" t="s">
        <v>28</v>
      </c>
      <c r="F233" s="11" t="s">
        <v>284</v>
      </c>
      <c r="G23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33" s="1" t="str">
        <f>TEXT(VENTAS_PJ[[#This Row],[Fecha]],"mmmm")</f>
        <v>enero</v>
      </c>
      <c r="I233" s="2">
        <f>VENTAS_PJ[[#This Row],[Total con iva]]/1.12</f>
        <v>1091.9642857142856</v>
      </c>
    </row>
    <row r="234" spans="1:9" x14ac:dyDescent="0.25">
      <c r="A234" s="1" t="s">
        <v>544</v>
      </c>
      <c r="B234" s="1" t="s">
        <v>260</v>
      </c>
      <c r="C234" s="1" t="s">
        <v>135</v>
      </c>
      <c r="D234" s="2">
        <v>1961</v>
      </c>
      <c r="E234" s="1" t="s">
        <v>33</v>
      </c>
      <c r="F234" s="11" t="s">
        <v>479</v>
      </c>
      <c r="G23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34" s="1" t="str">
        <f>TEXT(VENTAS_PJ[[#This Row],[Fecha]],"mmmm")</f>
        <v>febrero</v>
      </c>
      <c r="I234" s="2">
        <f>VENTAS_PJ[[#This Row],[Total con iva]]/1.12</f>
        <v>1750.8928571428569</v>
      </c>
    </row>
    <row r="235" spans="1:9" x14ac:dyDescent="0.25">
      <c r="A235" s="1" t="s">
        <v>545</v>
      </c>
      <c r="B235" s="1" t="s">
        <v>262</v>
      </c>
      <c r="C235" s="1" t="s">
        <v>139</v>
      </c>
      <c r="D235" s="2">
        <v>1966</v>
      </c>
      <c r="E235" s="1" t="s">
        <v>42</v>
      </c>
      <c r="F235" s="11" t="s">
        <v>311</v>
      </c>
      <c r="G23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35" s="1" t="str">
        <f>TEXT(VENTAS_PJ[[#This Row],[Fecha]],"mmmm")</f>
        <v>junio</v>
      </c>
      <c r="I235" s="2">
        <f>VENTAS_PJ[[#This Row],[Total con iva]]/1.12</f>
        <v>1755.3571428571427</v>
      </c>
    </row>
    <row r="236" spans="1:9" x14ac:dyDescent="0.25">
      <c r="A236" s="1" t="s">
        <v>546</v>
      </c>
      <c r="B236" s="1" t="s">
        <v>264</v>
      </c>
      <c r="C236" s="1" t="s">
        <v>143</v>
      </c>
      <c r="D236" s="2">
        <v>69</v>
      </c>
      <c r="E236" s="1" t="s">
        <v>28</v>
      </c>
      <c r="F236" s="11" t="s">
        <v>547</v>
      </c>
      <c r="G23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36" s="1" t="str">
        <f>TEXT(VENTAS_PJ[[#This Row],[Fecha]],"mmmm")</f>
        <v>abril</v>
      </c>
      <c r="I236" s="2">
        <f>VENTAS_PJ[[#This Row],[Total con iva]]/1.12</f>
        <v>61.607142857142854</v>
      </c>
    </row>
    <row r="237" spans="1:9" x14ac:dyDescent="0.25">
      <c r="A237" s="1" t="s">
        <v>548</v>
      </c>
      <c r="B237" s="1" t="s">
        <v>267</v>
      </c>
      <c r="C237" s="1" t="s">
        <v>147</v>
      </c>
      <c r="D237" s="2">
        <v>208</v>
      </c>
      <c r="E237" s="1" t="s">
        <v>33</v>
      </c>
      <c r="F237" s="11" t="s">
        <v>148</v>
      </c>
      <c r="G23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37" s="1" t="str">
        <f>TEXT(VENTAS_PJ[[#This Row],[Fecha]],"mmmm")</f>
        <v>febrero</v>
      </c>
      <c r="I237" s="2">
        <f>VENTAS_PJ[[#This Row],[Total con iva]]/1.12</f>
        <v>185.71428571428569</v>
      </c>
    </row>
    <row r="238" spans="1:9" x14ac:dyDescent="0.25">
      <c r="A238" s="1" t="s">
        <v>549</v>
      </c>
      <c r="B238" s="1" t="s">
        <v>270</v>
      </c>
      <c r="C238" s="1" t="s">
        <v>151</v>
      </c>
      <c r="D238" s="2">
        <v>766</v>
      </c>
      <c r="E238" s="1" t="s">
        <v>42</v>
      </c>
      <c r="F238" s="11" t="s">
        <v>550</v>
      </c>
      <c r="G23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38" s="1" t="str">
        <f>TEXT(VENTAS_PJ[[#This Row],[Fecha]],"mmmm")</f>
        <v>junio</v>
      </c>
      <c r="I238" s="2">
        <f>VENTAS_PJ[[#This Row],[Total con iva]]/1.12</f>
        <v>683.92857142857133</v>
      </c>
    </row>
    <row r="239" spans="1:9" x14ac:dyDescent="0.25">
      <c r="A239" s="1" t="s">
        <v>551</v>
      </c>
      <c r="B239" s="1" t="s">
        <v>273</v>
      </c>
      <c r="C239" s="1" t="s">
        <v>155</v>
      </c>
      <c r="D239" s="2">
        <v>1416</v>
      </c>
      <c r="E239" s="1" t="s">
        <v>28</v>
      </c>
      <c r="F239" s="11" t="s">
        <v>552</v>
      </c>
      <c r="G23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39" s="1" t="str">
        <f>TEXT(VENTAS_PJ[[#This Row],[Fecha]],"mmmm")</f>
        <v>julio</v>
      </c>
      <c r="I239" s="2">
        <f>VENTAS_PJ[[#This Row],[Total con iva]]/1.12</f>
        <v>1264.2857142857142</v>
      </c>
    </row>
    <row r="240" spans="1:9" x14ac:dyDescent="0.25">
      <c r="A240" s="1" t="s">
        <v>553</v>
      </c>
      <c r="B240" s="1" t="s">
        <v>275</v>
      </c>
      <c r="C240" s="1" t="s">
        <v>159</v>
      </c>
      <c r="D240" s="2">
        <v>884</v>
      </c>
      <c r="E240" s="1" t="s">
        <v>33</v>
      </c>
      <c r="F240" s="11" t="s">
        <v>363</v>
      </c>
      <c r="G24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40" s="1" t="str">
        <f>TEXT(VENTAS_PJ[[#This Row],[Fecha]],"mmmm")</f>
        <v>abril</v>
      </c>
      <c r="I240" s="2">
        <f>VENTAS_PJ[[#This Row],[Total con iva]]/1.12</f>
        <v>789.28571428571422</v>
      </c>
    </row>
    <row r="241" spans="1:9" x14ac:dyDescent="0.25">
      <c r="A241" s="1" t="s">
        <v>554</v>
      </c>
      <c r="B241" s="1" t="s">
        <v>278</v>
      </c>
      <c r="C241" s="1" t="s">
        <v>163</v>
      </c>
      <c r="D241" s="2">
        <v>420</v>
      </c>
      <c r="E241" s="1" t="s">
        <v>42</v>
      </c>
      <c r="F241" s="11" t="s">
        <v>508</v>
      </c>
      <c r="G24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41" s="1" t="str">
        <f>TEXT(VENTAS_PJ[[#This Row],[Fecha]],"mmmm")</f>
        <v>marzo</v>
      </c>
      <c r="I241" s="2">
        <f>VENTAS_PJ[[#This Row],[Total con iva]]/1.12</f>
        <v>374.99999999999994</v>
      </c>
    </row>
    <row r="242" spans="1:9" x14ac:dyDescent="0.25">
      <c r="A242" s="1" t="s">
        <v>555</v>
      </c>
      <c r="B242" s="1" t="s">
        <v>280</v>
      </c>
      <c r="C242" s="1" t="s">
        <v>166</v>
      </c>
      <c r="D242" s="2">
        <v>1745</v>
      </c>
      <c r="E242" s="1" t="s">
        <v>28</v>
      </c>
      <c r="F242" s="11" t="s">
        <v>255</v>
      </c>
      <c r="G24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42" s="1" t="str">
        <f>TEXT(VENTAS_PJ[[#This Row],[Fecha]],"mmmm")</f>
        <v>agosto</v>
      </c>
      <c r="I242" s="2">
        <f>VENTAS_PJ[[#This Row],[Total con iva]]/1.12</f>
        <v>1558.0357142857142</v>
      </c>
    </row>
    <row r="243" spans="1:9" x14ac:dyDescent="0.25">
      <c r="A243" s="1" t="s">
        <v>556</v>
      </c>
      <c r="B243" s="1" t="s">
        <v>283</v>
      </c>
      <c r="C243" s="1" t="s">
        <v>170</v>
      </c>
      <c r="D243" s="2">
        <v>1696</v>
      </c>
      <c r="E243" s="1" t="s">
        <v>33</v>
      </c>
      <c r="F243" s="11" t="s">
        <v>447</v>
      </c>
      <c r="G24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43" s="1" t="str">
        <f>TEXT(VENTAS_PJ[[#This Row],[Fecha]],"mmmm")</f>
        <v>noviembre</v>
      </c>
      <c r="I243" s="2">
        <f>VENTAS_PJ[[#This Row],[Total con iva]]/1.12</f>
        <v>1514.2857142857142</v>
      </c>
    </row>
    <row r="244" spans="1:9" x14ac:dyDescent="0.25">
      <c r="A244" s="1" t="s">
        <v>557</v>
      </c>
      <c r="B244" s="1" t="s">
        <v>286</v>
      </c>
      <c r="C244" s="1" t="s">
        <v>174</v>
      </c>
      <c r="D244" s="2">
        <v>1378</v>
      </c>
      <c r="E244" s="1" t="s">
        <v>42</v>
      </c>
      <c r="F244" s="11" t="s">
        <v>29</v>
      </c>
      <c r="G24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44" s="1" t="str">
        <f>TEXT(VENTAS_PJ[[#This Row],[Fecha]],"mmmm")</f>
        <v>enero</v>
      </c>
      <c r="I244" s="2">
        <f>VENTAS_PJ[[#This Row],[Total con iva]]/1.12</f>
        <v>1230.3571428571427</v>
      </c>
    </row>
    <row r="245" spans="1:9" x14ac:dyDescent="0.25">
      <c r="A245" s="1" t="s">
        <v>558</v>
      </c>
      <c r="B245" s="1" t="s">
        <v>289</v>
      </c>
      <c r="C245" s="1" t="s">
        <v>290</v>
      </c>
      <c r="D245" s="2">
        <v>162</v>
      </c>
      <c r="E245" s="1" t="s">
        <v>28</v>
      </c>
      <c r="F245" s="11" t="s">
        <v>528</v>
      </c>
      <c r="G24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45" s="1" t="str">
        <f>TEXT(VENTAS_PJ[[#This Row],[Fecha]],"mmmm")</f>
        <v>enero</v>
      </c>
      <c r="I245" s="2">
        <f>VENTAS_PJ[[#This Row],[Total con iva]]/1.12</f>
        <v>144.64285714285714</v>
      </c>
    </row>
    <row r="246" spans="1:9" x14ac:dyDescent="0.25">
      <c r="A246" s="1" t="s">
        <v>559</v>
      </c>
      <c r="B246" s="1" t="s">
        <v>293</v>
      </c>
      <c r="C246" s="1" t="s">
        <v>294</v>
      </c>
      <c r="D246" s="2">
        <v>127</v>
      </c>
      <c r="E246" s="1" t="s">
        <v>33</v>
      </c>
      <c r="F246" s="11" t="s">
        <v>346</v>
      </c>
      <c r="G24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46" s="1" t="str">
        <f>TEXT(VENTAS_PJ[[#This Row],[Fecha]],"mmmm")</f>
        <v>julio</v>
      </c>
      <c r="I246" s="2">
        <f>VENTAS_PJ[[#This Row],[Total con iva]]/1.12</f>
        <v>113.39285714285714</v>
      </c>
    </row>
    <row r="247" spans="1:9" x14ac:dyDescent="0.25">
      <c r="A247" s="1" t="s">
        <v>560</v>
      </c>
      <c r="B247" s="1" t="s">
        <v>297</v>
      </c>
      <c r="C247" s="1" t="s">
        <v>298</v>
      </c>
      <c r="D247" s="2">
        <v>1886</v>
      </c>
      <c r="E247" s="1" t="s">
        <v>42</v>
      </c>
      <c r="F247" s="11" t="s">
        <v>403</v>
      </c>
      <c r="G24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47" s="1" t="str">
        <f>TEXT(VENTAS_PJ[[#This Row],[Fecha]],"mmmm")</f>
        <v>marzo</v>
      </c>
      <c r="I247" s="2">
        <f>VENTAS_PJ[[#This Row],[Total con iva]]/1.12</f>
        <v>1683.9285714285713</v>
      </c>
    </row>
    <row r="248" spans="1:9" x14ac:dyDescent="0.25">
      <c r="A248" s="1" t="s">
        <v>561</v>
      </c>
      <c r="B248" s="1" t="s">
        <v>26</v>
      </c>
      <c r="C248" s="1" t="s">
        <v>27</v>
      </c>
      <c r="D248" s="2">
        <v>557</v>
      </c>
      <c r="E248" s="1" t="s">
        <v>28</v>
      </c>
      <c r="F248" s="11" t="s">
        <v>207</v>
      </c>
      <c r="G24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48" s="1" t="str">
        <f>TEXT(VENTAS_PJ[[#This Row],[Fecha]],"mmmm")</f>
        <v>mayo</v>
      </c>
      <c r="I248" s="2">
        <f>VENTAS_PJ[[#This Row],[Total con iva]]/1.12</f>
        <v>497.3214285714285</v>
      </c>
    </row>
    <row r="249" spans="1:9" x14ac:dyDescent="0.25">
      <c r="A249" s="1" t="s">
        <v>562</v>
      </c>
      <c r="B249" s="1" t="s">
        <v>31</v>
      </c>
      <c r="C249" s="1" t="s">
        <v>32</v>
      </c>
      <c r="D249" s="2">
        <v>42</v>
      </c>
      <c r="E249" s="1" t="s">
        <v>33</v>
      </c>
      <c r="F249" s="11" t="s">
        <v>563</v>
      </c>
      <c r="G24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49" s="1" t="str">
        <f>TEXT(VENTAS_PJ[[#This Row],[Fecha]],"mmmm")</f>
        <v>septiembre</v>
      </c>
      <c r="I249" s="2">
        <f>VENTAS_PJ[[#This Row],[Total con iva]]/1.12</f>
        <v>37.499999999999993</v>
      </c>
    </row>
    <row r="250" spans="1:9" x14ac:dyDescent="0.25">
      <c r="A250" s="1" t="s">
        <v>564</v>
      </c>
      <c r="B250" s="1" t="s">
        <v>36</v>
      </c>
      <c r="C250" s="1" t="s">
        <v>37</v>
      </c>
      <c r="D250" s="2">
        <v>1964</v>
      </c>
      <c r="E250" s="1" t="s">
        <v>42</v>
      </c>
      <c r="F250" s="11" t="s">
        <v>552</v>
      </c>
      <c r="G25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50" s="1" t="str">
        <f>TEXT(VENTAS_PJ[[#This Row],[Fecha]],"mmmm")</f>
        <v>julio</v>
      </c>
      <c r="I250" s="2">
        <f>VENTAS_PJ[[#This Row],[Total con iva]]/1.12</f>
        <v>1753.5714285714284</v>
      </c>
    </row>
    <row r="251" spans="1:9" x14ac:dyDescent="0.25">
      <c r="A251" s="1" t="s">
        <v>565</v>
      </c>
      <c r="B251" s="1" t="s">
        <v>40</v>
      </c>
      <c r="C251" s="1" t="s">
        <v>41</v>
      </c>
      <c r="D251" s="2">
        <v>1326</v>
      </c>
      <c r="E251" s="1" t="s">
        <v>28</v>
      </c>
      <c r="F251" s="11" t="s">
        <v>136</v>
      </c>
      <c r="G25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51" s="1" t="str">
        <f>TEXT(VENTAS_PJ[[#This Row],[Fecha]],"mmmm")</f>
        <v>abril</v>
      </c>
      <c r="I251" s="2">
        <f>VENTAS_PJ[[#This Row],[Total con iva]]/1.12</f>
        <v>1183.9285714285713</v>
      </c>
    </row>
    <row r="252" spans="1:9" x14ac:dyDescent="0.25">
      <c r="A252" s="1" t="s">
        <v>566</v>
      </c>
      <c r="B252" s="1" t="s">
        <v>45</v>
      </c>
      <c r="C252" s="1" t="s">
        <v>46</v>
      </c>
      <c r="D252" s="2">
        <v>1521</v>
      </c>
      <c r="E252" s="1" t="s">
        <v>33</v>
      </c>
      <c r="F252" s="11" t="s">
        <v>120</v>
      </c>
      <c r="G25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52" s="1" t="str">
        <f>TEXT(VENTAS_PJ[[#This Row],[Fecha]],"mmmm")</f>
        <v>noviembre</v>
      </c>
      <c r="I252" s="2">
        <f>VENTAS_PJ[[#This Row],[Total con iva]]/1.12</f>
        <v>1358.0357142857142</v>
      </c>
    </row>
    <row r="253" spans="1:9" x14ac:dyDescent="0.25">
      <c r="A253" s="1" t="s">
        <v>567</v>
      </c>
      <c r="B253" s="1" t="s">
        <v>49</v>
      </c>
      <c r="C253" s="1" t="s">
        <v>50</v>
      </c>
      <c r="D253" s="2">
        <v>1805</v>
      </c>
      <c r="E253" s="1" t="s">
        <v>42</v>
      </c>
      <c r="F253" s="11" t="s">
        <v>90</v>
      </c>
      <c r="G25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53" s="1" t="str">
        <f>TEXT(VENTAS_PJ[[#This Row],[Fecha]],"mmmm")</f>
        <v>septiembre</v>
      </c>
      <c r="I253" s="2">
        <f>VENTAS_PJ[[#This Row],[Total con iva]]/1.12</f>
        <v>1611.6071428571427</v>
      </c>
    </row>
    <row r="254" spans="1:9" x14ac:dyDescent="0.25">
      <c r="A254" s="1" t="s">
        <v>568</v>
      </c>
      <c r="B254" s="1" t="s">
        <v>53</v>
      </c>
      <c r="C254" s="1" t="s">
        <v>54</v>
      </c>
      <c r="D254" s="2">
        <v>1807</v>
      </c>
      <c r="E254" s="1" t="s">
        <v>28</v>
      </c>
      <c r="F254" s="11" t="s">
        <v>569</v>
      </c>
      <c r="G25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54" s="1" t="str">
        <f>TEXT(VENTAS_PJ[[#This Row],[Fecha]],"mmmm")</f>
        <v>octubre</v>
      </c>
      <c r="I254" s="2">
        <f>VENTAS_PJ[[#This Row],[Total con iva]]/1.12</f>
        <v>1613.3928571428569</v>
      </c>
    </row>
    <row r="255" spans="1:9" x14ac:dyDescent="0.25">
      <c r="A255" s="1" t="s">
        <v>570</v>
      </c>
      <c r="B255" s="1" t="s">
        <v>57</v>
      </c>
      <c r="C255" s="1" t="s">
        <v>58</v>
      </c>
      <c r="D255" s="2">
        <v>925</v>
      </c>
      <c r="E255" s="1" t="s">
        <v>33</v>
      </c>
      <c r="F255" s="11" t="s">
        <v>571</v>
      </c>
      <c r="G25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55" s="1" t="str">
        <f>TEXT(VENTAS_PJ[[#This Row],[Fecha]],"mmmm")</f>
        <v>marzo</v>
      </c>
      <c r="I255" s="2">
        <f>VENTAS_PJ[[#This Row],[Total con iva]]/1.12</f>
        <v>825.89285714285711</v>
      </c>
    </row>
    <row r="256" spans="1:9" x14ac:dyDescent="0.25">
      <c r="A256" s="1" t="s">
        <v>572</v>
      </c>
      <c r="B256" s="1" t="s">
        <v>61</v>
      </c>
      <c r="C256" s="1" t="s">
        <v>41</v>
      </c>
      <c r="D256" s="2">
        <v>1124</v>
      </c>
      <c r="E256" s="1" t="s">
        <v>42</v>
      </c>
      <c r="F256" s="11" t="s">
        <v>573</v>
      </c>
      <c r="G25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56" s="1" t="str">
        <f>TEXT(VENTAS_PJ[[#This Row],[Fecha]],"mmmm")</f>
        <v>octubre</v>
      </c>
      <c r="I256" s="2">
        <f>VENTAS_PJ[[#This Row],[Total con iva]]/1.12</f>
        <v>1003.5714285714284</v>
      </c>
    </row>
    <row r="257" spans="1:9" x14ac:dyDescent="0.25">
      <c r="A257" s="1" t="s">
        <v>574</v>
      </c>
      <c r="B257" s="1" t="s">
        <v>64</v>
      </c>
      <c r="C257" s="1" t="s">
        <v>37</v>
      </c>
      <c r="D257" s="2">
        <v>387</v>
      </c>
      <c r="E257" s="1" t="s">
        <v>28</v>
      </c>
      <c r="F257" s="11" t="s">
        <v>426</v>
      </c>
      <c r="G25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57" s="1" t="str">
        <f>TEXT(VENTAS_PJ[[#This Row],[Fecha]],"mmmm")</f>
        <v>agosto</v>
      </c>
      <c r="I257" s="2">
        <f>VENTAS_PJ[[#This Row],[Total con iva]]/1.12</f>
        <v>345.53571428571428</v>
      </c>
    </row>
    <row r="258" spans="1:9" x14ac:dyDescent="0.25">
      <c r="A258" s="1" t="s">
        <v>575</v>
      </c>
      <c r="B258" s="1" t="s">
        <v>67</v>
      </c>
      <c r="C258" s="1" t="s">
        <v>46</v>
      </c>
      <c r="D258" s="2">
        <v>674</v>
      </c>
      <c r="E258" s="1" t="s">
        <v>33</v>
      </c>
      <c r="F258" s="11" t="s">
        <v>576</v>
      </c>
      <c r="G25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58" s="1" t="str">
        <f>TEXT(VENTAS_PJ[[#This Row],[Fecha]],"mmmm")</f>
        <v>junio</v>
      </c>
      <c r="I258" s="2">
        <f>VENTAS_PJ[[#This Row],[Total con iva]]/1.12</f>
        <v>601.78571428571422</v>
      </c>
    </row>
    <row r="259" spans="1:9" x14ac:dyDescent="0.25">
      <c r="A259" s="1" t="s">
        <v>577</v>
      </c>
      <c r="B259" s="1" t="s">
        <v>70</v>
      </c>
      <c r="C259" s="1" t="s">
        <v>50</v>
      </c>
      <c r="D259" s="2">
        <v>1254</v>
      </c>
      <c r="E259" s="1" t="s">
        <v>42</v>
      </c>
      <c r="F259" s="11" t="s">
        <v>359</v>
      </c>
      <c r="G25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59" s="1" t="str">
        <f>TEXT(VENTAS_PJ[[#This Row],[Fecha]],"mmmm")</f>
        <v>noviembre</v>
      </c>
      <c r="I259" s="2">
        <f>VENTAS_PJ[[#This Row],[Total con iva]]/1.12</f>
        <v>1119.6428571428571</v>
      </c>
    </row>
    <row r="260" spans="1:9" x14ac:dyDescent="0.25">
      <c r="A260" s="1" t="s">
        <v>578</v>
      </c>
      <c r="B260" s="1" t="s">
        <v>73</v>
      </c>
      <c r="C260" s="1" t="s">
        <v>27</v>
      </c>
      <c r="D260" s="2">
        <v>428</v>
      </c>
      <c r="E260" s="1" t="s">
        <v>28</v>
      </c>
      <c r="F260" s="11" t="s">
        <v>579</v>
      </c>
      <c r="G26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60" s="1" t="str">
        <f>TEXT(VENTAS_PJ[[#This Row],[Fecha]],"mmmm")</f>
        <v>enero</v>
      </c>
      <c r="I260" s="2">
        <f>VENTAS_PJ[[#This Row],[Total con iva]]/1.12</f>
        <v>382.14285714285711</v>
      </c>
    </row>
    <row r="261" spans="1:9" x14ac:dyDescent="0.25">
      <c r="A261" s="1" t="s">
        <v>580</v>
      </c>
      <c r="B261" s="1" t="s">
        <v>76</v>
      </c>
      <c r="C261" s="1" t="s">
        <v>32</v>
      </c>
      <c r="D261" s="2">
        <v>989</v>
      </c>
      <c r="E261" s="1" t="s">
        <v>33</v>
      </c>
      <c r="F261" s="11" t="s">
        <v>581</v>
      </c>
      <c r="G26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61" s="1" t="str">
        <f>TEXT(VENTAS_PJ[[#This Row],[Fecha]],"mmmm")</f>
        <v>octubre</v>
      </c>
      <c r="I261" s="2">
        <f>VENTAS_PJ[[#This Row],[Total con iva]]/1.12</f>
        <v>883.03571428571422</v>
      </c>
    </row>
    <row r="262" spans="1:9" x14ac:dyDescent="0.25">
      <c r="A262" s="1" t="s">
        <v>582</v>
      </c>
      <c r="B262" s="1" t="s">
        <v>78</v>
      </c>
      <c r="C262" s="1" t="s">
        <v>37</v>
      </c>
      <c r="D262" s="2">
        <v>517</v>
      </c>
      <c r="E262" s="1" t="s">
        <v>42</v>
      </c>
      <c r="F262" s="11" t="s">
        <v>237</v>
      </c>
      <c r="G26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62" s="1" t="str">
        <f>TEXT(VENTAS_PJ[[#This Row],[Fecha]],"mmmm")</f>
        <v>junio</v>
      </c>
      <c r="I262" s="2">
        <f>VENTAS_PJ[[#This Row],[Total con iva]]/1.12</f>
        <v>461.60714285714283</v>
      </c>
    </row>
    <row r="263" spans="1:9" x14ac:dyDescent="0.25">
      <c r="A263" s="1" t="s">
        <v>583</v>
      </c>
      <c r="B263" s="1" t="s">
        <v>80</v>
      </c>
      <c r="C263" s="1" t="s">
        <v>41</v>
      </c>
      <c r="D263" s="2">
        <v>451</v>
      </c>
      <c r="E263" s="1" t="s">
        <v>28</v>
      </c>
      <c r="F263" s="11" t="s">
        <v>325</v>
      </c>
      <c r="G26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63" s="1" t="str">
        <f>TEXT(VENTAS_PJ[[#This Row],[Fecha]],"mmmm")</f>
        <v>agosto</v>
      </c>
      <c r="I263" s="2">
        <f>VENTAS_PJ[[#This Row],[Total con iva]]/1.12</f>
        <v>402.67857142857139</v>
      </c>
    </row>
    <row r="264" spans="1:9" x14ac:dyDescent="0.25">
      <c r="A264" s="1" t="s">
        <v>584</v>
      </c>
      <c r="B264" s="1" t="s">
        <v>83</v>
      </c>
      <c r="C264" s="1" t="s">
        <v>46</v>
      </c>
      <c r="D264" s="2">
        <v>763</v>
      </c>
      <c r="E264" s="1" t="s">
        <v>33</v>
      </c>
      <c r="F264" s="11" t="s">
        <v>219</v>
      </c>
      <c r="G26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64" s="1" t="str">
        <f>TEXT(VENTAS_PJ[[#This Row],[Fecha]],"mmmm")</f>
        <v>octubre</v>
      </c>
      <c r="I264" s="2">
        <f>VENTAS_PJ[[#This Row],[Total con iva]]/1.12</f>
        <v>681.24999999999989</v>
      </c>
    </row>
    <row r="265" spans="1:9" x14ac:dyDescent="0.25">
      <c r="A265" s="1" t="s">
        <v>585</v>
      </c>
      <c r="B265" s="1" t="s">
        <v>86</v>
      </c>
      <c r="C265" s="1" t="s">
        <v>50</v>
      </c>
      <c r="D265" s="2">
        <v>969</v>
      </c>
      <c r="E265" s="1" t="s">
        <v>42</v>
      </c>
      <c r="F265" s="11" t="s">
        <v>93</v>
      </c>
      <c r="G26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65" s="1" t="str">
        <f>TEXT(VENTAS_PJ[[#This Row],[Fecha]],"mmmm")</f>
        <v>abril</v>
      </c>
      <c r="I265" s="2">
        <f>VENTAS_PJ[[#This Row],[Total con iva]]/1.12</f>
        <v>865.17857142857133</v>
      </c>
    </row>
    <row r="266" spans="1:9" x14ac:dyDescent="0.25">
      <c r="A266" s="1" t="s">
        <v>586</v>
      </c>
      <c r="B266" s="1" t="s">
        <v>89</v>
      </c>
      <c r="C266" s="1" t="s">
        <v>54</v>
      </c>
      <c r="D266" s="2">
        <v>522</v>
      </c>
      <c r="E266" s="1" t="s">
        <v>28</v>
      </c>
      <c r="F266" s="11" t="s">
        <v>587</v>
      </c>
      <c r="G26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66" s="1" t="str">
        <f>TEXT(VENTAS_PJ[[#This Row],[Fecha]],"mmmm")</f>
        <v>enero</v>
      </c>
      <c r="I266" s="2">
        <f>VENTAS_PJ[[#This Row],[Total con iva]]/1.12</f>
        <v>466.07142857142856</v>
      </c>
    </row>
    <row r="267" spans="1:9" x14ac:dyDescent="0.25">
      <c r="A267" s="1" t="s">
        <v>588</v>
      </c>
      <c r="B267" s="1" t="s">
        <v>92</v>
      </c>
      <c r="C267" s="1" t="s">
        <v>58</v>
      </c>
      <c r="D267" s="2">
        <v>1005</v>
      </c>
      <c r="E267" s="1" t="s">
        <v>33</v>
      </c>
      <c r="F267" s="11" t="s">
        <v>204</v>
      </c>
      <c r="G26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67" s="1" t="str">
        <f>TEXT(VENTAS_PJ[[#This Row],[Fecha]],"mmmm")</f>
        <v>julio</v>
      </c>
      <c r="I267" s="2">
        <f>VENTAS_PJ[[#This Row],[Total con iva]]/1.12</f>
        <v>897.32142857142844</v>
      </c>
    </row>
    <row r="268" spans="1:9" x14ac:dyDescent="0.25">
      <c r="A268" s="1" t="s">
        <v>589</v>
      </c>
      <c r="B268" s="1" t="s">
        <v>95</v>
      </c>
      <c r="C268" s="1" t="s">
        <v>41</v>
      </c>
      <c r="D268" s="2">
        <v>217</v>
      </c>
      <c r="E268" s="1" t="s">
        <v>42</v>
      </c>
      <c r="F268" s="11" t="s">
        <v>433</v>
      </c>
      <c r="G26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68" s="1" t="str">
        <f>TEXT(VENTAS_PJ[[#This Row],[Fecha]],"mmmm")</f>
        <v>julio</v>
      </c>
      <c r="I268" s="2">
        <f>VENTAS_PJ[[#This Row],[Total con iva]]/1.12</f>
        <v>193.74999999999997</v>
      </c>
    </row>
    <row r="269" spans="1:9" x14ac:dyDescent="0.25">
      <c r="A269" s="1" t="s">
        <v>590</v>
      </c>
      <c r="B269" s="1" t="s">
        <v>98</v>
      </c>
      <c r="C269" s="1" t="s">
        <v>99</v>
      </c>
      <c r="D269" s="2">
        <v>1095</v>
      </c>
      <c r="E269" s="1" t="s">
        <v>28</v>
      </c>
      <c r="F269" s="11" t="s">
        <v>591</v>
      </c>
      <c r="G26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69" s="1" t="str">
        <f>TEXT(VENTAS_PJ[[#This Row],[Fecha]],"mmmm")</f>
        <v>junio</v>
      </c>
      <c r="I269" s="2">
        <f>VENTAS_PJ[[#This Row],[Total con iva]]/1.12</f>
        <v>977.67857142857133</v>
      </c>
    </row>
    <row r="270" spans="1:9" x14ac:dyDescent="0.25">
      <c r="A270" s="1" t="s">
        <v>592</v>
      </c>
      <c r="B270" s="1" t="s">
        <v>102</v>
      </c>
      <c r="C270" s="1" t="s">
        <v>103</v>
      </c>
      <c r="D270" s="2">
        <v>285</v>
      </c>
      <c r="E270" s="1" t="s">
        <v>33</v>
      </c>
      <c r="F270" s="11" t="s">
        <v>593</v>
      </c>
      <c r="G27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70" s="1" t="str">
        <f>TEXT(VENTAS_PJ[[#This Row],[Fecha]],"mmmm")</f>
        <v>mayo</v>
      </c>
      <c r="I270" s="2">
        <f>VENTAS_PJ[[#This Row],[Total con iva]]/1.12</f>
        <v>254.46428571428569</v>
      </c>
    </row>
    <row r="271" spans="1:9" x14ac:dyDescent="0.25">
      <c r="A271" s="1" t="s">
        <v>594</v>
      </c>
      <c r="B271" s="1" t="s">
        <v>106</v>
      </c>
      <c r="C271" s="1" t="s">
        <v>107</v>
      </c>
      <c r="D271" s="2">
        <v>558</v>
      </c>
      <c r="E271" s="1" t="s">
        <v>42</v>
      </c>
      <c r="F271" s="11" t="s">
        <v>503</v>
      </c>
      <c r="G27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71" s="1" t="str">
        <f>TEXT(VENTAS_PJ[[#This Row],[Fecha]],"mmmm")</f>
        <v>enero</v>
      </c>
      <c r="I271" s="2">
        <f>VENTAS_PJ[[#This Row],[Total con iva]]/1.12</f>
        <v>498.21428571428567</v>
      </c>
    </row>
    <row r="272" spans="1:9" x14ac:dyDescent="0.25">
      <c r="A272" s="1" t="s">
        <v>595</v>
      </c>
      <c r="B272" s="1" t="s">
        <v>110</v>
      </c>
      <c r="C272" s="1" t="s">
        <v>111</v>
      </c>
      <c r="D272" s="2">
        <v>1699</v>
      </c>
      <c r="E272" s="1" t="s">
        <v>28</v>
      </c>
      <c r="F272" s="11" t="s">
        <v>281</v>
      </c>
      <c r="G27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72" s="1" t="str">
        <f>TEXT(VENTAS_PJ[[#This Row],[Fecha]],"mmmm")</f>
        <v>julio</v>
      </c>
      <c r="I272" s="2">
        <f>VENTAS_PJ[[#This Row],[Total con iva]]/1.12</f>
        <v>1516.9642857142856</v>
      </c>
    </row>
    <row r="273" spans="1:9" x14ac:dyDescent="0.25">
      <c r="A273" s="1" t="s">
        <v>596</v>
      </c>
      <c r="B273" s="1" t="s">
        <v>114</v>
      </c>
      <c r="C273" s="1" t="s">
        <v>115</v>
      </c>
      <c r="D273" s="2">
        <v>1367</v>
      </c>
      <c r="E273" s="1" t="s">
        <v>33</v>
      </c>
      <c r="F273" s="11" t="s">
        <v>204</v>
      </c>
      <c r="G27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73" s="1" t="str">
        <f>TEXT(VENTAS_PJ[[#This Row],[Fecha]],"mmmm")</f>
        <v>julio</v>
      </c>
      <c r="I273" s="2">
        <f>VENTAS_PJ[[#This Row],[Total con iva]]/1.12</f>
        <v>1220.5357142857142</v>
      </c>
    </row>
    <row r="274" spans="1:9" x14ac:dyDescent="0.25">
      <c r="A274" s="1" t="s">
        <v>597</v>
      </c>
      <c r="B274" s="1" t="s">
        <v>118</v>
      </c>
      <c r="C274" s="1" t="s">
        <v>119</v>
      </c>
      <c r="D274" s="2">
        <v>200</v>
      </c>
      <c r="E274" s="1" t="s">
        <v>42</v>
      </c>
      <c r="F274" s="11" t="s">
        <v>598</v>
      </c>
      <c r="G27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74" s="1" t="str">
        <f>TEXT(VENTAS_PJ[[#This Row],[Fecha]],"mmmm")</f>
        <v>junio</v>
      </c>
      <c r="I274" s="2">
        <f>VENTAS_PJ[[#This Row],[Total con iva]]/1.12</f>
        <v>178.57142857142856</v>
      </c>
    </row>
    <row r="275" spans="1:9" x14ac:dyDescent="0.25">
      <c r="A275" s="1" t="s">
        <v>599</v>
      </c>
      <c r="B275" s="1" t="s">
        <v>122</v>
      </c>
      <c r="C275" s="1" t="s">
        <v>123</v>
      </c>
      <c r="D275" s="2">
        <v>1373</v>
      </c>
      <c r="E275" s="1" t="s">
        <v>28</v>
      </c>
      <c r="F275" s="11" t="s">
        <v>600</v>
      </c>
      <c r="G27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75" s="1" t="str">
        <f>TEXT(VENTAS_PJ[[#This Row],[Fecha]],"mmmm")</f>
        <v>octubre</v>
      </c>
      <c r="I275" s="2">
        <f>VENTAS_PJ[[#This Row],[Total con iva]]/1.12</f>
        <v>1225.8928571428571</v>
      </c>
    </row>
    <row r="276" spans="1:9" x14ac:dyDescent="0.25">
      <c r="A276" s="1" t="s">
        <v>601</v>
      </c>
      <c r="B276" s="1" t="s">
        <v>126</v>
      </c>
      <c r="C276" s="1" t="s">
        <v>127</v>
      </c>
      <c r="D276" s="2">
        <v>290</v>
      </c>
      <c r="E276" s="1" t="s">
        <v>33</v>
      </c>
      <c r="F276" s="11" t="s">
        <v>602</v>
      </c>
      <c r="G27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76" s="1" t="str">
        <f>TEXT(VENTAS_PJ[[#This Row],[Fecha]],"mmmm")</f>
        <v>marzo</v>
      </c>
      <c r="I276" s="2">
        <f>VENTAS_PJ[[#This Row],[Total con iva]]/1.12</f>
        <v>258.92857142857139</v>
      </c>
    </row>
    <row r="277" spans="1:9" x14ac:dyDescent="0.25">
      <c r="A277" s="1" t="s">
        <v>603</v>
      </c>
      <c r="B277" s="1" t="s">
        <v>130</v>
      </c>
      <c r="C277" s="1" t="s">
        <v>131</v>
      </c>
      <c r="D277" s="2">
        <v>1717</v>
      </c>
      <c r="E277" s="1" t="s">
        <v>42</v>
      </c>
      <c r="F277" s="11" t="s">
        <v>335</v>
      </c>
      <c r="G27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77" s="1" t="str">
        <f>TEXT(VENTAS_PJ[[#This Row],[Fecha]],"mmmm")</f>
        <v>noviembre</v>
      </c>
      <c r="I277" s="2">
        <f>VENTAS_PJ[[#This Row],[Total con iva]]/1.12</f>
        <v>1533.0357142857142</v>
      </c>
    </row>
    <row r="278" spans="1:9" x14ac:dyDescent="0.25">
      <c r="A278" s="1" t="s">
        <v>604</v>
      </c>
      <c r="B278" s="1" t="s">
        <v>134</v>
      </c>
      <c r="C278" s="1" t="s">
        <v>135</v>
      </c>
      <c r="D278" s="2">
        <v>129</v>
      </c>
      <c r="E278" s="1" t="s">
        <v>28</v>
      </c>
      <c r="F278" s="11" t="s">
        <v>605</v>
      </c>
      <c r="G27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78" s="1" t="str">
        <f>TEXT(VENTAS_PJ[[#This Row],[Fecha]],"mmmm")</f>
        <v>octubre</v>
      </c>
      <c r="I278" s="2">
        <f>VENTAS_PJ[[#This Row],[Total con iva]]/1.12</f>
        <v>115.17857142857142</v>
      </c>
    </row>
    <row r="279" spans="1:9" x14ac:dyDescent="0.25">
      <c r="A279" s="1" t="s">
        <v>606</v>
      </c>
      <c r="B279" s="1" t="s">
        <v>138</v>
      </c>
      <c r="C279" s="1" t="s">
        <v>139</v>
      </c>
      <c r="D279" s="2">
        <v>1097</v>
      </c>
      <c r="E279" s="1" t="s">
        <v>33</v>
      </c>
      <c r="F279" s="11" t="s">
        <v>607</v>
      </c>
      <c r="G27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79" s="1" t="str">
        <f>TEXT(VENTAS_PJ[[#This Row],[Fecha]],"mmmm")</f>
        <v>febrero</v>
      </c>
      <c r="I279" s="2">
        <f>VENTAS_PJ[[#This Row],[Total con iva]]/1.12</f>
        <v>979.46428571428567</v>
      </c>
    </row>
    <row r="280" spans="1:9" x14ac:dyDescent="0.25">
      <c r="A280" s="1" t="s">
        <v>608</v>
      </c>
      <c r="B280" s="1" t="s">
        <v>142</v>
      </c>
      <c r="C280" s="1" t="s">
        <v>143</v>
      </c>
      <c r="D280" s="2">
        <v>766</v>
      </c>
      <c r="E280" s="1" t="s">
        <v>42</v>
      </c>
      <c r="F280" s="11" t="s">
        <v>609</v>
      </c>
      <c r="G28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80" s="1" t="str">
        <f>TEXT(VENTAS_PJ[[#This Row],[Fecha]],"mmmm")</f>
        <v>noviembre</v>
      </c>
      <c r="I280" s="2">
        <f>VENTAS_PJ[[#This Row],[Total con iva]]/1.12</f>
        <v>683.92857142857133</v>
      </c>
    </row>
    <row r="281" spans="1:9" x14ac:dyDescent="0.25">
      <c r="A281" s="1" t="s">
        <v>610</v>
      </c>
      <c r="B281" s="1" t="s">
        <v>146</v>
      </c>
      <c r="C281" s="1" t="s">
        <v>147</v>
      </c>
      <c r="D281" s="2">
        <v>664</v>
      </c>
      <c r="E281" s="1" t="s">
        <v>28</v>
      </c>
      <c r="F281" s="11" t="s">
        <v>112</v>
      </c>
      <c r="G28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81" s="1" t="str">
        <f>TEXT(VENTAS_PJ[[#This Row],[Fecha]],"mmmm")</f>
        <v>abril</v>
      </c>
      <c r="I281" s="2">
        <f>VENTAS_PJ[[#This Row],[Total con iva]]/1.12</f>
        <v>592.85714285714278</v>
      </c>
    </row>
    <row r="282" spans="1:9" x14ac:dyDescent="0.25">
      <c r="A282" s="1" t="s">
        <v>611</v>
      </c>
      <c r="B282" s="1" t="s">
        <v>150</v>
      </c>
      <c r="C282" s="1" t="s">
        <v>151</v>
      </c>
      <c r="D282" s="2">
        <v>1502</v>
      </c>
      <c r="E282" s="1" t="s">
        <v>33</v>
      </c>
      <c r="F282" s="11" t="s">
        <v>47</v>
      </c>
      <c r="G28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82" s="1" t="str">
        <f>TEXT(VENTAS_PJ[[#This Row],[Fecha]],"mmmm")</f>
        <v>mayo</v>
      </c>
      <c r="I282" s="2">
        <f>VENTAS_PJ[[#This Row],[Total con iva]]/1.12</f>
        <v>1341.0714285714284</v>
      </c>
    </row>
    <row r="283" spans="1:9" x14ac:dyDescent="0.25">
      <c r="A283" s="1" t="s">
        <v>612</v>
      </c>
      <c r="B283" s="1" t="s">
        <v>154</v>
      </c>
      <c r="C283" s="1" t="s">
        <v>155</v>
      </c>
      <c r="D283" s="2">
        <v>1416</v>
      </c>
      <c r="E283" s="1" t="s">
        <v>42</v>
      </c>
      <c r="F283" s="11" t="s">
        <v>371</v>
      </c>
      <c r="G28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83" s="1" t="str">
        <f>TEXT(VENTAS_PJ[[#This Row],[Fecha]],"mmmm")</f>
        <v>mayo</v>
      </c>
      <c r="I283" s="2">
        <f>VENTAS_PJ[[#This Row],[Total con iva]]/1.12</f>
        <v>1264.2857142857142</v>
      </c>
    </row>
    <row r="284" spans="1:9" x14ac:dyDescent="0.25">
      <c r="A284" s="1" t="s">
        <v>613</v>
      </c>
      <c r="B284" s="1" t="s">
        <v>158</v>
      </c>
      <c r="C284" s="1" t="s">
        <v>159</v>
      </c>
      <c r="D284" s="2">
        <v>1579</v>
      </c>
      <c r="E284" s="1" t="s">
        <v>28</v>
      </c>
      <c r="F284" s="11" t="s">
        <v>510</v>
      </c>
      <c r="G28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84" s="1" t="str">
        <f>TEXT(VENTAS_PJ[[#This Row],[Fecha]],"mmmm")</f>
        <v>marzo</v>
      </c>
      <c r="I284" s="2">
        <f>VENTAS_PJ[[#This Row],[Total con iva]]/1.12</f>
        <v>1409.8214285714284</v>
      </c>
    </row>
    <row r="285" spans="1:9" x14ac:dyDescent="0.25">
      <c r="A285" s="1" t="s">
        <v>614</v>
      </c>
      <c r="B285" s="1" t="s">
        <v>162</v>
      </c>
      <c r="C285" s="1" t="s">
        <v>163</v>
      </c>
      <c r="D285" s="2">
        <v>307</v>
      </c>
      <c r="E285" s="1" t="s">
        <v>33</v>
      </c>
      <c r="F285" s="11" t="s">
        <v>243</v>
      </c>
      <c r="G28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85" s="1" t="str">
        <f>TEXT(VENTAS_PJ[[#This Row],[Fecha]],"mmmm")</f>
        <v>marzo</v>
      </c>
      <c r="I285" s="2">
        <f>VENTAS_PJ[[#This Row],[Total con iva]]/1.12</f>
        <v>274.10714285714283</v>
      </c>
    </row>
    <row r="286" spans="1:9" x14ac:dyDescent="0.25">
      <c r="A286" s="1" t="s">
        <v>615</v>
      </c>
      <c r="B286" s="1" t="s">
        <v>165</v>
      </c>
      <c r="C286" s="1" t="s">
        <v>166</v>
      </c>
      <c r="D286" s="2">
        <v>343</v>
      </c>
      <c r="E286" s="1" t="s">
        <v>42</v>
      </c>
      <c r="F286" s="11" t="s">
        <v>616</v>
      </c>
      <c r="G28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86" s="1" t="str">
        <f>TEXT(VENTAS_PJ[[#This Row],[Fecha]],"mmmm")</f>
        <v>febrero</v>
      </c>
      <c r="I286" s="2">
        <f>VENTAS_PJ[[#This Row],[Total con iva]]/1.12</f>
        <v>306.24999999999994</v>
      </c>
    </row>
    <row r="287" spans="1:9" x14ac:dyDescent="0.25">
      <c r="A287" s="1" t="s">
        <v>617</v>
      </c>
      <c r="B287" s="1" t="s">
        <v>169</v>
      </c>
      <c r="C287" s="1" t="s">
        <v>170</v>
      </c>
      <c r="D287" s="2">
        <v>354</v>
      </c>
      <c r="E287" s="1" t="s">
        <v>28</v>
      </c>
      <c r="F287" s="11" t="s">
        <v>618</v>
      </c>
      <c r="G28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87" s="1" t="str">
        <f>TEXT(VENTAS_PJ[[#This Row],[Fecha]],"mmmm")</f>
        <v>abril</v>
      </c>
      <c r="I287" s="2">
        <f>VENTAS_PJ[[#This Row],[Total con iva]]/1.12</f>
        <v>316.07142857142856</v>
      </c>
    </row>
    <row r="288" spans="1:9" x14ac:dyDescent="0.25">
      <c r="A288" s="1" t="s">
        <v>619</v>
      </c>
      <c r="B288" s="1" t="s">
        <v>173</v>
      </c>
      <c r="C288" s="1" t="s">
        <v>174</v>
      </c>
      <c r="D288" s="2">
        <v>1903</v>
      </c>
      <c r="E288" s="1" t="s">
        <v>33</v>
      </c>
      <c r="F288" s="11" t="s">
        <v>503</v>
      </c>
      <c r="G28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88" s="1" t="str">
        <f>TEXT(VENTAS_PJ[[#This Row],[Fecha]],"mmmm")</f>
        <v>enero</v>
      </c>
      <c r="I288" s="2">
        <f>VENTAS_PJ[[#This Row],[Total con iva]]/1.12</f>
        <v>1699.1071428571427</v>
      </c>
    </row>
    <row r="289" spans="1:9" x14ac:dyDescent="0.25">
      <c r="A289" s="1" t="s">
        <v>620</v>
      </c>
      <c r="B289" s="1" t="s">
        <v>177</v>
      </c>
      <c r="C289" s="1" t="s">
        <v>178</v>
      </c>
      <c r="D289" s="2">
        <v>396</v>
      </c>
      <c r="E289" s="1" t="s">
        <v>42</v>
      </c>
      <c r="F289" s="11" t="s">
        <v>621</v>
      </c>
      <c r="G28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89" s="1" t="str">
        <f>TEXT(VENTAS_PJ[[#This Row],[Fecha]],"mmmm")</f>
        <v>agosto</v>
      </c>
      <c r="I289" s="2">
        <f>VENTAS_PJ[[#This Row],[Total con iva]]/1.12</f>
        <v>353.57142857142856</v>
      </c>
    </row>
    <row r="290" spans="1:9" x14ac:dyDescent="0.25">
      <c r="A290" s="1" t="s">
        <v>622</v>
      </c>
      <c r="B290" s="1" t="s">
        <v>181</v>
      </c>
      <c r="C290" s="1" t="s">
        <v>182</v>
      </c>
      <c r="D290" s="2">
        <v>1696</v>
      </c>
      <c r="E290" s="1" t="s">
        <v>28</v>
      </c>
      <c r="F290" s="11" t="s">
        <v>452</v>
      </c>
      <c r="G29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90" s="1" t="str">
        <f>TEXT(VENTAS_PJ[[#This Row],[Fecha]],"mmmm")</f>
        <v>octubre</v>
      </c>
      <c r="I290" s="2">
        <f>VENTAS_PJ[[#This Row],[Total con iva]]/1.12</f>
        <v>1514.2857142857142</v>
      </c>
    </row>
    <row r="291" spans="1:9" x14ac:dyDescent="0.25">
      <c r="A291" s="1" t="s">
        <v>623</v>
      </c>
      <c r="B291" s="1" t="s">
        <v>185</v>
      </c>
      <c r="C291" s="1" t="s">
        <v>186</v>
      </c>
      <c r="D291" s="2">
        <v>231</v>
      </c>
      <c r="E291" s="1" t="s">
        <v>33</v>
      </c>
      <c r="F291" s="11" t="s">
        <v>624</v>
      </c>
      <c r="G29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91" s="1" t="str">
        <f>TEXT(VENTAS_PJ[[#This Row],[Fecha]],"mmmm")</f>
        <v>agosto</v>
      </c>
      <c r="I291" s="2">
        <f>VENTAS_PJ[[#This Row],[Total con iva]]/1.12</f>
        <v>206.24999999999997</v>
      </c>
    </row>
    <row r="292" spans="1:9" x14ac:dyDescent="0.25">
      <c r="A292" s="1" t="s">
        <v>625</v>
      </c>
      <c r="B292" s="1" t="s">
        <v>189</v>
      </c>
      <c r="C292" s="1" t="s">
        <v>107</v>
      </c>
      <c r="D292" s="2">
        <v>20</v>
      </c>
      <c r="E292" s="1" t="s">
        <v>42</v>
      </c>
      <c r="F292" s="11" t="s">
        <v>626</v>
      </c>
      <c r="G29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92" s="1" t="str">
        <f>TEXT(VENTAS_PJ[[#This Row],[Fecha]],"mmmm")</f>
        <v>octubre</v>
      </c>
      <c r="I292" s="2">
        <f>VENTAS_PJ[[#This Row],[Total con iva]]/1.12</f>
        <v>17.857142857142854</v>
      </c>
    </row>
    <row r="293" spans="1:9" x14ac:dyDescent="0.25">
      <c r="A293" s="1" t="s">
        <v>627</v>
      </c>
      <c r="B293" s="1" t="s">
        <v>192</v>
      </c>
      <c r="C293" s="1" t="s">
        <v>193</v>
      </c>
      <c r="D293" s="2">
        <v>624</v>
      </c>
      <c r="E293" s="1" t="s">
        <v>28</v>
      </c>
      <c r="F293" s="11" t="s">
        <v>628</v>
      </c>
      <c r="G29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293" s="1" t="str">
        <f>TEXT(VENTAS_PJ[[#This Row],[Fecha]],"mmmm")</f>
        <v>mayo</v>
      </c>
      <c r="I293" s="2">
        <f>VENTAS_PJ[[#This Row],[Total con iva]]/1.12</f>
        <v>557.14285714285711</v>
      </c>
    </row>
    <row r="294" spans="1:9" x14ac:dyDescent="0.25">
      <c r="A294" s="1" t="s">
        <v>629</v>
      </c>
      <c r="B294" s="1" t="s">
        <v>196</v>
      </c>
      <c r="C294" s="1" t="s">
        <v>197</v>
      </c>
      <c r="D294" s="2">
        <v>1114</v>
      </c>
      <c r="E294" s="1" t="s">
        <v>33</v>
      </c>
      <c r="F294" s="11" t="s">
        <v>225</v>
      </c>
      <c r="G29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94" s="1" t="str">
        <f>TEXT(VENTAS_PJ[[#This Row],[Fecha]],"mmmm")</f>
        <v>febrero</v>
      </c>
      <c r="I294" s="2">
        <f>VENTAS_PJ[[#This Row],[Total con iva]]/1.12</f>
        <v>994.642857142857</v>
      </c>
    </row>
    <row r="295" spans="1:9" x14ac:dyDescent="0.25">
      <c r="A295" s="1" t="s">
        <v>630</v>
      </c>
      <c r="B295" s="1" t="s">
        <v>200</v>
      </c>
      <c r="C295" s="1" t="s">
        <v>99</v>
      </c>
      <c r="D295" s="2">
        <v>967</v>
      </c>
      <c r="E295" s="1" t="s">
        <v>42</v>
      </c>
      <c r="F295" s="11" t="s">
        <v>631</v>
      </c>
      <c r="G29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295" s="1" t="str">
        <f>TEXT(VENTAS_PJ[[#This Row],[Fecha]],"mmmm")</f>
        <v>marzo</v>
      </c>
      <c r="I295" s="2">
        <f>VENTAS_PJ[[#This Row],[Total con iva]]/1.12</f>
        <v>863.39285714285711</v>
      </c>
    </row>
    <row r="296" spans="1:9" x14ac:dyDescent="0.25">
      <c r="A296" s="1" t="s">
        <v>632</v>
      </c>
      <c r="B296" s="1" t="s">
        <v>203</v>
      </c>
      <c r="C296" s="1" t="s">
        <v>103</v>
      </c>
      <c r="D296" s="2">
        <v>582</v>
      </c>
      <c r="E296" s="1" t="s">
        <v>28</v>
      </c>
      <c r="F296" s="11" t="s">
        <v>633</v>
      </c>
      <c r="G29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96" s="1" t="str">
        <f>TEXT(VENTAS_PJ[[#This Row],[Fecha]],"mmmm")</f>
        <v>septiembre</v>
      </c>
      <c r="I296" s="2">
        <f>VENTAS_PJ[[#This Row],[Total con iva]]/1.12</f>
        <v>519.64285714285711</v>
      </c>
    </row>
    <row r="297" spans="1:9" x14ac:dyDescent="0.25">
      <c r="A297" s="1" t="s">
        <v>634</v>
      </c>
      <c r="B297" s="1" t="s">
        <v>206</v>
      </c>
      <c r="C297" s="1" t="s">
        <v>107</v>
      </c>
      <c r="D297" s="2">
        <v>1150</v>
      </c>
      <c r="E297" s="1" t="s">
        <v>33</v>
      </c>
      <c r="F297" s="11" t="s">
        <v>397</v>
      </c>
      <c r="G29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97" s="1" t="str">
        <f>TEXT(VENTAS_PJ[[#This Row],[Fecha]],"mmmm")</f>
        <v>septiembre</v>
      </c>
      <c r="I297" s="2">
        <f>VENTAS_PJ[[#This Row],[Total con iva]]/1.12</f>
        <v>1026.7857142857142</v>
      </c>
    </row>
    <row r="298" spans="1:9" x14ac:dyDescent="0.25">
      <c r="A298" s="1" t="s">
        <v>635</v>
      </c>
      <c r="B298" s="1" t="s">
        <v>209</v>
      </c>
      <c r="C298" s="1" t="s">
        <v>186</v>
      </c>
      <c r="D298" s="2">
        <v>144</v>
      </c>
      <c r="E298" s="1" t="s">
        <v>42</v>
      </c>
      <c r="F298" s="11" t="s">
        <v>335</v>
      </c>
      <c r="G29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298" s="1" t="str">
        <f>TEXT(VENTAS_PJ[[#This Row],[Fecha]],"mmmm")</f>
        <v>noviembre</v>
      </c>
      <c r="I298" s="2">
        <f>VENTAS_PJ[[#This Row],[Total con iva]]/1.12</f>
        <v>128.57142857142856</v>
      </c>
    </row>
    <row r="299" spans="1:9" x14ac:dyDescent="0.25">
      <c r="A299" s="1" t="s">
        <v>636</v>
      </c>
      <c r="B299" s="1" t="s">
        <v>212</v>
      </c>
      <c r="C299" s="1" t="s">
        <v>193</v>
      </c>
      <c r="D299" s="2">
        <v>1476</v>
      </c>
      <c r="E299" s="1" t="s">
        <v>28</v>
      </c>
      <c r="F299" s="11" t="s">
        <v>637</v>
      </c>
      <c r="G29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299" s="1" t="str">
        <f>TEXT(VENTAS_PJ[[#This Row],[Fecha]],"mmmm")</f>
        <v>agosto</v>
      </c>
      <c r="I299" s="2">
        <f>VENTAS_PJ[[#This Row],[Total con iva]]/1.12</f>
        <v>1317.8571428571427</v>
      </c>
    </row>
    <row r="300" spans="1:9" x14ac:dyDescent="0.25">
      <c r="A300" s="1" t="s">
        <v>638</v>
      </c>
      <c r="B300" s="1" t="s">
        <v>215</v>
      </c>
      <c r="C300" s="1" t="s">
        <v>197</v>
      </c>
      <c r="D300" s="2">
        <v>1697</v>
      </c>
      <c r="E300" s="1" t="s">
        <v>33</v>
      </c>
      <c r="F300" s="11" t="s">
        <v>201</v>
      </c>
      <c r="G30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00" s="1" t="str">
        <f>TEXT(VENTAS_PJ[[#This Row],[Fecha]],"mmmm")</f>
        <v>abril</v>
      </c>
      <c r="I300" s="2">
        <f>VENTAS_PJ[[#This Row],[Total con iva]]/1.12</f>
        <v>1515.1785714285713</v>
      </c>
    </row>
    <row r="301" spans="1:9" x14ac:dyDescent="0.25">
      <c r="A301" s="1" t="s">
        <v>639</v>
      </c>
      <c r="B301" s="1" t="s">
        <v>218</v>
      </c>
      <c r="C301" s="1" t="s">
        <v>178</v>
      </c>
      <c r="D301" s="2">
        <v>483</v>
      </c>
      <c r="E301" s="1" t="s">
        <v>42</v>
      </c>
      <c r="F301" s="11" t="s">
        <v>640</v>
      </c>
      <c r="G30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01" s="1" t="str">
        <f>TEXT(VENTAS_PJ[[#This Row],[Fecha]],"mmmm")</f>
        <v>enero</v>
      </c>
      <c r="I301" s="2">
        <f>VENTAS_PJ[[#This Row],[Total con iva]]/1.12</f>
        <v>431.24999999999994</v>
      </c>
    </row>
    <row r="302" spans="1:9" x14ac:dyDescent="0.25">
      <c r="A302" s="1" t="s">
        <v>641</v>
      </c>
      <c r="B302" s="1" t="s">
        <v>221</v>
      </c>
      <c r="C302" s="1" t="s">
        <v>182</v>
      </c>
      <c r="D302" s="2">
        <v>501</v>
      </c>
      <c r="E302" s="1" t="s">
        <v>28</v>
      </c>
      <c r="F302" s="11" t="s">
        <v>637</v>
      </c>
      <c r="G30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02" s="1" t="str">
        <f>TEXT(VENTAS_PJ[[#This Row],[Fecha]],"mmmm")</f>
        <v>agosto</v>
      </c>
      <c r="I302" s="2">
        <f>VENTAS_PJ[[#This Row],[Total con iva]]/1.12</f>
        <v>447.32142857142856</v>
      </c>
    </row>
    <row r="303" spans="1:9" x14ac:dyDescent="0.25">
      <c r="A303" s="1" t="s">
        <v>642</v>
      </c>
      <c r="B303" s="1" t="s">
        <v>224</v>
      </c>
      <c r="C303" s="1" t="s">
        <v>186</v>
      </c>
      <c r="D303" s="2">
        <v>703</v>
      </c>
      <c r="E303" s="1" t="s">
        <v>33</v>
      </c>
      <c r="F303" s="11" t="s">
        <v>643</v>
      </c>
      <c r="G30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03" s="1" t="str">
        <f>TEXT(VENTAS_PJ[[#This Row],[Fecha]],"mmmm")</f>
        <v>marzo</v>
      </c>
      <c r="I303" s="2">
        <f>VENTAS_PJ[[#This Row],[Total con iva]]/1.12</f>
        <v>627.67857142857133</v>
      </c>
    </row>
    <row r="304" spans="1:9" x14ac:dyDescent="0.25">
      <c r="A304" s="1" t="s">
        <v>644</v>
      </c>
      <c r="B304" s="1" t="s">
        <v>227</v>
      </c>
      <c r="C304" s="1" t="s">
        <v>107</v>
      </c>
      <c r="D304" s="2">
        <v>1746</v>
      </c>
      <c r="E304" s="1" t="s">
        <v>42</v>
      </c>
      <c r="F304" s="11" t="s">
        <v>645</v>
      </c>
      <c r="G30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04" s="1" t="str">
        <f>TEXT(VENTAS_PJ[[#This Row],[Fecha]],"mmmm")</f>
        <v>enero</v>
      </c>
      <c r="I304" s="2">
        <f>VENTAS_PJ[[#This Row],[Total con iva]]/1.12</f>
        <v>1558.9285714285713</v>
      </c>
    </row>
    <row r="305" spans="1:9" x14ac:dyDescent="0.25">
      <c r="A305" s="1" t="s">
        <v>646</v>
      </c>
      <c r="B305" s="1" t="s">
        <v>230</v>
      </c>
      <c r="C305" s="1" t="s">
        <v>193</v>
      </c>
      <c r="D305" s="2">
        <v>1097</v>
      </c>
      <c r="E305" s="1" t="s">
        <v>28</v>
      </c>
      <c r="F305" s="11" t="s">
        <v>647</v>
      </c>
      <c r="G30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05" s="1" t="str">
        <f>TEXT(VENTAS_PJ[[#This Row],[Fecha]],"mmmm")</f>
        <v>febrero</v>
      </c>
      <c r="I305" s="2">
        <f>VENTAS_PJ[[#This Row],[Total con iva]]/1.12</f>
        <v>979.46428571428567</v>
      </c>
    </row>
    <row r="306" spans="1:9" x14ac:dyDescent="0.25">
      <c r="A306" s="1" t="s">
        <v>648</v>
      </c>
      <c r="B306" s="1" t="s">
        <v>233</v>
      </c>
      <c r="C306" s="1" t="s">
        <v>197</v>
      </c>
      <c r="D306" s="2">
        <v>1261</v>
      </c>
      <c r="E306" s="1" t="s">
        <v>33</v>
      </c>
      <c r="F306" s="11" t="s">
        <v>144</v>
      </c>
      <c r="G30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06" s="1" t="str">
        <f>TEXT(VENTAS_PJ[[#This Row],[Fecha]],"mmmm")</f>
        <v>junio</v>
      </c>
      <c r="I306" s="2">
        <f>VENTAS_PJ[[#This Row],[Total con iva]]/1.12</f>
        <v>1125.8928571428571</v>
      </c>
    </row>
    <row r="307" spans="1:9" x14ac:dyDescent="0.25">
      <c r="A307" s="1" t="s">
        <v>649</v>
      </c>
      <c r="B307" s="1" t="s">
        <v>236</v>
      </c>
      <c r="C307" s="1" t="s">
        <v>99</v>
      </c>
      <c r="D307" s="2">
        <v>796</v>
      </c>
      <c r="E307" s="1" t="s">
        <v>42</v>
      </c>
      <c r="F307" s="11" t="s">
        <v>650</v>
      </c>
      <c r="G30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07" s="1" t="str">
        <f>TEXT(VENTAS_PJ[[#This Row],[Fecha]],"mmmm")</f>
        <v>enero</v>
      </c>
      <c r="I307" s="2">
        <f>VENTAS_PJ[[#This Row],[Total con iva]]/1.12</f>
        <v>710.71428571428567</v>
      </c>
    </row>
    <row r="308" spans="1:9" x14ac:dyDescent="0.25">
      <c r="A308" s="1" t="s">
        <v>651</v>
      </c>
      <c r="B308" s="1" t="s">
        <v>239</v>
      </c>
      <c r="C308" s="1" t="s">
        <v>103</v>
      </c>
      <c r="D308" s="2">
        <v>1117</v>
      </c>
      <c r="E308" s="1" t="s">
        <v>28</v>
      </c>
      <c r="F308" s="11" t="s">
        <v>652</v>
      </c>
      <c r="G30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08" s="1" t="str">
        <f>TEXT(VENTAS_PJ[[#This Row],[Fecha]],"mmmm")</f>
        <v>julio</v>
      </c>
      <c r="I308" s="2">
        <f>VENTAS_PJ[[#This Row],[Total con iva]]/1.12</f>
        <v>997.32142857142844</v>
      </c>
    </row>
    <row r="309" spans="1:9" x14ac:dyDescent="0.25">
      <c r="A309" s="1" t="s">
        <v>653</v>
      </c>
      <c r="B309" s="1" t="s">
        <v>242</v>
      </c>
      <c r="C309" s="1" t="s">
        <v>107</v>
      </c>
      <c r="D309" s="2">
        <v>265</v>
      </c>
      <c r="E309" s="1" t="s">
        <v>33</v>
      </c>
      <c r="F309" s="11" t="s">
        <v>439</v>
      </c>
      <c r="G30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09" s="1" t="str">
        <f>TEXT(VENTAS_PJ[[#This Row],[Fecha]],"mmmm")</f>
        <v>julio</v>
      </c>
      <c r="I309" s="2">
        <f>VENTAS_PJ[[#This Row],[Total con iva]]/1.12</f>
        <v>236.60714285714283</v>
      </c>
    </row>
    <row r="310" spans="1:9" x14ac:dyDescent="0.25">
      <c r="A310" s="1" t="s">
        <v>654</v>
      </c>
      <c r="B310" s="1" t="s">
        <v>245</v>
      </c>
      <c r="C310" s="1" t="s">
        <v>111</v>
      </c>
      <c r="D310" s="2">
        <v>976</v>
      </c>
      <c r="E310" s="1" t="s">
        <v>42</v>
      </c>
      <c r="F310" s="11" t="s">
        <v>512</v>
      </c>
      <c r="G31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10" s="1" t="str">
        <f>TEXT(VENTAS_PJ[[#This Row],[Fecha]],"mmmm")</f>
        <v>noviembre</v>
      </c>
      <c r="I310" s="2">
        <f>VENTAS_PJ[[#This Row],[Total con iva]]/1.12</f>
        <v>871.42857142857133</v>
      </c>
    </row>
    <row r="311" spans="1:9" x14ac:dyDescent="0.25">
      <c r="A311" s="1" t="s">
        <v>655</v>
      </c>
      <c r="B311" s="1" t="s">
        <v>158</v>
      </c>
      <c r="C311" s="1" t="s">
        <v>115</v>
      </c>
      <c r="D311" s="2">
        <v>1799</v>
      </c>
      <c r="E311" s="1" t="s">
        <v>28</v>
      </c>
      <c r="F311" s="11" t="s">
        <v>569</v>
      </c>
      <c r="G31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11" s="1" t="str">
        <f>TEXT(VENTAS_PJ[[#This Row],[Fecha]],"mmmm")</f>
        <v>octubre</v>
      </c>
      <c r="I311" s="2">
        <f>VENTAS_PJ[[#This Row],[Total con iva]]/1.12</f>
        <v>1606.2499999999998</v>
      </c>
    </row>
    <row r="312" spans="1:9" x14ac:dyDescent="0.25">
      <c r="A312" s="1" t="s">
        <v>656</v>
      </c>
      <c r="B312" s="1" t="s">
        <v>250</v>
      </c>
      <c r="C312" s="1" t="s">
        <v>119</v>
      </c>
      <c r="D312" s="2">
        <v>303</v>
      </c>
      <c r="E312" s="1" t="s">
        <v>33</v>
      </c>
      <c r="F312" s="11" t="s">
        <v>657</v>
      </c>
      <c r="G31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12" s="1" t="str">
        <f>TEXT(VENTAS_PJ[[#This Row],[Fecha]],"mmmm")</f>
        <v>septiembre</v>
      </c>
      <c r="I312" s="2">
        <f>VENTAS_PJ[[#This Row],[Total con iva]]/1.12</f>
        <v>270.53571428571428</v>
      </c>
    </row>
    <row r="313" spans="1:9" x14ac:dyDescent="0.25">
      <c r="A313" s="1" t="s">
        <v>658</v>
      </c>
      <c r="B313" s="1" t="s">
        <v>154</v>
      </c>
      <c r="C313" s="1" t="s">
        <v>123</v>
      </c>
      <c r="D313" s="2">
        <v>843</v>
      </c>
      <c r="E313" s="1" t="s">
        <v>42</v>
      </c>
      <c r="F313" s="11" t="s">
        <v>363</v>
      </c>
      <c r="G31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13" s="1" t="str">
        <f>TEXT(VENTAS_PJ[[#This Row],[Fecha]],"mmmm")</f>
        <v>abril</v>
      </c>
      <c r="I313" s="2">
        <f>VENTAS_PJ[[#This Row],[Total con iva]]/1.12</f>
        <v>752.67857142857133</v>
      </c>
    </row>
    <row r="314" spans="1:9" x14ac:dyDescent="0.25">
      <c r="A314" s="1" t="s">
        <v>659</v>
      </c>
      <c r="B314" s="1" t="s">
        <v>254</v>
      </c>
      <c r="C314" s="1" t="s">
        <v>127</v>
      </c>
      <c r="D314" s="2">
        <v>1801</v>
      </c>
      <c r="E314" s="1" t="s">
        <v>28</v>
      </c>
      <c r="F314" s="11" t="s">
        <v>333</v>
      </c>
      <c r="G31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14" s="1" t="str">
        <f>TEXT(VENTAS_PJ[[#This Row],[Fecha]],"mmmm")</f>
        <v>enero</v>
      </c>
      <c r="I314" s="2">
        <f>VENTAS_PJ[[#This Row],[Total con iva]]/1.12</f>
        <v>1608.0357142857142</v>
      </c>
    </row>
    <row r="315" spans="1:9" x14ac:dyDescent="0.25">
      <c r="A315" s="1" t="s">
        <v>660</v>
      </c>
      <c r="B315" s="1" t="s">
        <v>257</v>
      </c>
      <c r="C315" s="1" t="s">
        <v>131</v>
      </c>
      <c r="D315" s="2">
        <v>1688</v>
      </c>
      <c r="E315" s="1" t="s">
        <v>33</v>
      </c>
      <c r="F315" s="11" t="s">
        <v>271</v>
      </c>
      <c r="G31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15" s="1" t="str">
        <f>TEXT(VENTAS_PJ[[#This Row],[Fecha]],"mmmm")</f>
        <v>febrero</v>
      </c>
      <c r="I315" s="2">
        <f>VENTAS_PJ[[#This Row],[Total con iva]]/1.12</f>
        <v>1507.1428571428571</v>
      </c>
    </row>
    <row r="316" spans="1:9" x14ac:dyDescent="0.25">
      <c r="A316" s="1" t="s">
        <v>661</v>
      </c>
      <c r="B316" s="1" t="s">
        <v>260</v>
      </c>
      <c r="C316" s="1" t="s">
        <v>135</v>
      </c>
      <c r="D316" s="2">
        <v>995</v>
      </c>
      <c r="E316" s="1" t="s">
        <v>42</v>
      </c>
      <c r="F316" s="11" t="s">
        <v>65</v>
      </c>
      <c r="G31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16" s="1" t="str">
        <f>TEXT(VENTAS_PJ[[#This Row],[Fecha]],"mmmm")</f>
        <v>abril</v>
      </c>
      <c r="I316" s="2">
        <f>VENTAS_PJ[[#This Row],[Total con iva]]/1.12</f>
        <v>888.39285714285711</v>
      </c>
    </row>
    <row r="317" spans="1:9" x14ac:dyDescent="0.25">
      <c r="A317" s="1" t="s">
        <v>662</v>
      </c>
      <c r="B317" s="1" t="s">
        <v>262</v>
      </c>
      <c r="C317" s="1" t="s">
        <v>139</v>
      </c>
      <c r="D317" s="2">
        <v>1692</v>
      </c>
      <c r="E317" s="1" t="s">
        <v>28</v>
      </c>
      <c r="F317" s="11" t="s">
        <v>204</v>
      </c>
      <c r="G31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17" s="1" t="str">
        <f>TEXT(VENTAS_PJ[[#This Row],[Fecha]],"mmmm")</f>
        <v>julio</v>
      </c>
      <c r="I317" s="2">
        <f>VENTAS_PJ[[#This Row],[Total con iva]]/1.12</f>
        <v>1510.7142857142856</v>
      </c>
    </row>
    <row r="318" spans="1:9" x14ac:dyDescent="0.25">
      <c r="A318" s="1" t="s">
        <v>663</v>
      </c>
      <c r="B318" s="1" t="s">
        <v>264</v>
      </c>
      <c r="C318" s="1" t="s">
        <v>143</v>
      </c>
      <c r="D318" s="2">
        <v>1</v>
      </c>
      <c r="E318" s="1" t="s">
        <v>33</v>
      </c>
      <c r="F318" s="11" t="s">
        <v>664</v>
      </c>
      <c r="G31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18" s="1" t="str">
        <f>TEXT(VENTAS_PJ[[#This Row],[Fecha]],"mmmm")</f>
        <v>junio</v>
      </c>
      <c r="I318" s="2">
        <f>VENTAS_PJ[[#This Row],[Total con iva]]/1.12</f>
        <v>0.89285714285714279</v>
      </c>
    </row>
    <row r="319" spans="1:9" x14ac:dyDescent="0.25">
      <c r="A319" s="1" t="s">
        <v>665</v>
      </c>
      <c r="B319" s="1" t="s">
        <v>267</v>
      </c>
      <c r="C319" s="1" t="s">
        <v>147</v>
      </c>
      <c r="D319" s="2">
        <v>1169</v>
      </c>
      <c r="E319" s="1" t="s">
        <v>42</v>
      </c>
      <c r="F319" s="11" t="s">
        <v>522</v>
      </c>
      <c r="G31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19" s="1" t="str">
        <f>TEXT(VENTAS_PJ[[#This Row],[Fecha]],"mmmm")</f>
        <v>septiembre</v>
      </c>
      <c r="I319" s="2">
        <f>VENTAS_PJ[[#This Row],[Total con iva]]/1.12</f>
        <v>1043.75</v>
      </c>
    </row>
    <row r="320" spans="1:9" x14ac:dyDescent="0.25">
      <c r="A320" s="1" t="s">
        <v>666</v>
      </c>
      <c r="B320" s="1" t="s">
        <v>270</v>
      </c>
      <c r="C320" s="1" t="s">
        <v>151</v>
      </c>
      <c r="D320" s="2">
        <v>330</v>
      </c>
      <c r="E320" s="1" t="s">
        <v>28</v>
      </c>
      <c r="F320" s="11" t="s">
        <v>667</v>
      </c>
      <c r="G32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20" s="1" t="str">
        <f>TEXT(VENTAS_PJ[[#This Row],[Fecha]],"mmmm")</f>
        <v>marzo</v>
      </c>
      <c r="I320" s="2">
        <f>VENTAS_PJ[[#This Row],[Total con iva]]/1.12</f>
        <v>294.64285714285711</v>
      </c>
    </row>
    <row r="321" spans="1:9" x14ac:dyDescent="0.25">
      <c r="A321" s="1" t="s">
        <v>668</v>
      </c>
      <c r="B321" s="1" t="s">
        <v>273</v>
      </c>
      <c r="C321" s="1" t="s">
        <v>155</v>
      </c>
      <c r="D321" s="2">
        <v>937</v>
      </c>
      <c r="E321" s="1" t="s">
        <v>33</v>
      </c>
      <c r="F321" s="11" t="s">
        <v>210</v>
      </c>
      <c r="G32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21" s="1" t="str">
        <f>TEXT(VENTAS_PJ[[#This Row],[Fecha]],"mmmm")</f>
        <v>febrero</v>
      </c>
      <c r="I321" s="2">
        <f>VENTAS_PJ[[#This Row],[Total con iva]]/1.12</f>
        <v>836.60714285714278</v>
      </c>
    </row>
    <row r="322" spans="1:9" x14ac:dyDescent="0.25">
      <c r="A322" s="1" t="s">
        <v>669</v>
      </c>
      <c r="B322" s="1" t="s">
        <v>275</v>
      </c>
      <c r="C322" s="1" t="s">
        <v>159</v>
      </c>
      <c r="D322" s="2">
        <v>328</v>
      </c>
      <c r="E322" s="1" t="s">
        <v>42</v>
      </c>
      <c r="F322" s="11" t="s">
        <v>81</v>
      </c>
      <c r="G32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22" s="1" t="str">
        <f>TEXT(VENTAS_PJ[[#This Row],[Fecha]],"mmmm")</f>
        <v>octubre</v>
      </c>
      <c r="I322" s="2">
        <f>VENTAS_PJ[[#This Row],[Total con iva]]/1.12</f>
        <v>292.85714285714283</v>
      </c>
    </row>
    <row r="323" spans="1:9" x14ac:dyDescent="0.25">
      <c r="A323" s="1" t="s">
        <v>670</v>
      </c>
      <c r="B323" s="1" t="s">
        <v>278</v>
      </c>
      <c r="C323" s="1" t="s">
        <v>163</v>
      </c>
      <c r="D323" s="2">
        <v>1580</v>
      </c>
      <c r="E323" s="1" t="s">
        <v>28</v>
      </c>
      <c r="F323" s="11" t="s">
        <v>62</v>
      </c>
      <c r="G32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23" s="1" t="str">
        <f>TEXT(VENTAS_PJ[[#This Row],[Fecha]],"mmmm")</f>
        <v>abril</v>
      </c>
      <c r="I323" s="2">
        <f>VENTAS_PJ[[#This Row],[Total con iva]]/1.12</f>
        <v>1410.7142857142856</v>
      </c>
    </row>
    <row r="324" spans="1:9" x14ac:dyDescent="0.25">
      <c r="A324" s="1" t="s">
        <v>671</v>
      </c>
      <c r="B324" s="1" t="s">
        <v>280</v>
      </c>
      <c r="C324" s="1" t="s">
        <v>166</v>
      </c>
      <c r="D324" s="2">
        <v>955</v>
      </c>
      <c r="E324" s="1" t="s">
        <v>33</v>
      </c>
      <c r="F324" s="11" t="s">
        <v>389</v>
      </c>
      <c r="G32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24" s="1" t="str">
        <f>TEXT(VENTAS_PJ[[#This Row],[Fecha]],"mmmm")</f>
        <v>julio</v>
      </c>
      <c r="I324" s="2">
        <f>VENTAS_PJ[[#This Row],[Total con iva]]/1.12</f>
        <v>852.67857142857133</v>
      </c>
    </row>
    <row r="325" spans="1:9" x14ac:dyDescent="0.25">
      <c r="A325" s="1" t="s">
        <v>672</v>
      </c>
      <c r="B325" s="1" t="s">
        <v>283</v>
      </c>
      <c r="C325" s="1" t="s">
        <v>170</v>
      </c>
      <c r="D325" s="2">
        <v>1968</v>
      </c>
      <c r="E325" s="1" t="s">
        <v>42</v>
      </c>
      <c r="F325" s="11" t="s">
        <v>317</v>
      </c>
      <c r="G32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25" s="1" t="str">
        <f>TEXT(VENTAS_PJ[[#This Row],[Fecha]],"mmmm")</f>
        <v>febrero</v>
      </c>
      <c r="I325" s="2">
        <f>VENTAS_PJ[[#This Row],[Total con iva]]/1.12</f>
        <v>1757.1428571428569</v>
      </c>
    </row>
    <row r="326" spans="1:9" x14ac:dyDescent="0.25">
      <c r="A326" s="1" t="s">
        <v>673</v>
      </c>
      <c r="B326" s="1" t="s">
        <v>286</v>
      </c>
      <c r="C326" s="1" t="s">
        <v>174</v>
      </c>
      <c r="D326" s="2">
        <v>1293</v>
      </c>
      <c r="E326" s="1" t="s">
        <v>28</v>
      </c>
      <c r="F326" s="11" t="s">
        <v>204</v>
      </c>
      <c r="G32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26" s="1" t="str">
        <f>TEXT(VENTAS_PJ[[#This Row],[Fecha]],"mmmm")</f>
        <v>julio</v>
      </c>
      <c r="I326" s="2">
        <f>VENTAS_PJ[[#This Row],[Total con iva]]/1.12</f>
        <v>1154.4642857142856</v>
      </c>
    </row>
    <row r="327" spans="1:9" x14ac:dyDescent="0.25">
      <c r="A327" s="1" t="s">
        <v>674</v>
      </c>
      <c r="B327" s="1" t="s">
        <v>289</v>
      </c>
      <c r="C327" s="1" t="s">
        <v>290</v>
      </c>
      <c r="D327" s="2">
        <v>1850</v>
      </c>
      <c r="E327" s="1" t="s">
        <v>33</v>
      </c>
      <c r="F327" s="11" t="s">
        <v>675</v>
      </c>
      <c r="G32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27" s="1" t="str">
        <f>TEXT(VENTAS_PJ[[#This Row],[Fecha]],"mmmm")</f>
        <v>agosto</v>
      </c>
      <c r="I327" s="2">
        <f>VENTAS_PJ[[#This Row],[Total con iva]]/1.12</f>
        <v>1651.7857142857142</v>
      </c>
    </row>
    <row r="328" spans="1:9" x14ac:dyDescent="0.25">
      <c r="A328" s="1" t="s">
        <v>676</v>
      </c>
      <c r="B328" s="1" t="s">
        <v>293</v>
      </c>
      <c r="C328" s="1" t="s">
        <v>294</v>
      </c>
      <c r="D328" s="2">
        <v>1782</v>
      </c>
      <c r="E328" s="1" t="s">
        <v>42</v>
      </c>
      <c r="F328" s="11" t="s">
        <v>677</v>
      </c>
      <c r="G32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28" s="1" t="str">
        <f>TEXT(VENTAS_PJ[[#This Row],[Fecha]],"mmmm")</f>
        <v>octubre</v>
      </c>
      <c r="I328" s="2">
        <f>VENTAS_PJ[[#This Row],[Total con iva]]/1.12</f>
        <v>1591.0714285714284</v>
      </c>
    </row>
    <row r="329" spans="1:9" x14ac:dyDescent="0.25">
      <c r="A329" s="1" t="s">
        <v>678</v>
      </c>
      <c r="B329" s="1" t="s">
        <v>297</v>
      </c>
      <c r="C329" s="1" t="s">
        <v>298</v>
      </c>
      <c r="D329" s="2">
        <v>229</v>
      </c>
      <c r="E329" s="1" t="s">
        <v>28</v>
      </c>
      <c r="F329" s="11" t="s">
        <v>251</v>
      </c>
      <c r="G32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29" s="1" t="str">
        <f>TEXT(VENTAS_PJ[[#This Row],[Fecha]],"mmmm")</f>
        <v>abril</v>
      </c>
      <c r="I329" s="2">
        <f>VENTAS_PJ[[#This Row],[Total con iva]]/1.12</f>
        <v>204.46428571428569</v>
      </c>
    </row>
    <row r="330" spans="1:9" x14ac:dyDescent="0.25">
      <c r="A330" s="1" t="s">
        <v>679</v>
      </c>
      <c r="B330" s="1" t="s">
        <v>215</v>
      </c>
      <c r="C330" s="1" t="s">
        <v>151</v>
      </c>
      <c r="D330" s="2">
        <v>5623</v>
      </c>
      <c r="E330" s="1" t="s">
        <v>28</v>
      </c>
      <c r="F330" s="11" t="s">
        <v>495</v>
      </c>
      <c r="G33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30" s="1" t="str">
        <f>TEXT(VENTAS_PJ[[#This Row],[Fecha]],"mmmm")</f>
        <v>abril</v>
      </c>
      <c r="I330" s="2">
        <f>VENTAS_PJ[[#This Row],[Total con iva]]/1.12</f>
        <v>5020.5357142857138</v>
      </c>
    </row>
    <row r="331" spans="1:9" x14ac:dyDescent="0.25">
      <c r="A331" s="1" t="s">
        <v>680</v>
      </c>
      <c r="B331" s="1" t="s">
        <v>218</v>
      </c>
      <c r="C331" s="1" t="s">
        <v>155</v>
      </c>
      <c r="D331" s="2">
        <v>8744</v>
      </c>
      <c r="E331" s="1" t="s">
        <v>33</v>
      </c>
      <c r="F331" s="11" t="s">
        <v>295</v>
      </c>
      <c r="G33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31" s="1" t="str">
        <f>TEXT(VENTAS_PJ[[#This Row],[Fecha]],"mmmm")</f>
        <v>septiembre</v>
      </c>
      <c r="I331" s="2">
        <f>VENTAS_PJ[[#This Row],[Total con iva]]/1.12</f>
        <v>7807.142857142856</v>
      </c>
    </row>
    <row r="332" spans="1:9" x14ac:dyDescent="0.25">
      <c r="A332" s="1" t="s">
        <v>681</v>
      </c>
      <c r="B332" s="1" t="s">
        <v>221</v>
      </c>
      <c r="C332" s="1" t="s">
        <v>159</v>
      </c>
      <c r="D332" s="2">
        <v>7104</v>
      </c>
      <c r="E332" s="1" t="s">
        <v>42</v>
      </c>
      <c r="F332" s="11" t="s">
        <v>498</v>
      </c>
      <c r="G33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32" s="1" t="str">
        <f>TEXT(VENTAS_PJ[[#This Row],[Fecha]],"mmmm")</f>
        <v>enero</v>
      </c>
      <c r="I332" s="2">
        <f>VENTAS_PJ[[#This Row],[Total con iva]]/1.12</f>
        <v>6342.8571428571422</v>
      </c>
    </row>
    <row r="333" spans="1:9" x14ac:dyDescent="0.25">
      <c r="A333" s="1" t="s">
        <v>682</v>
      </c>
      <c r="B333" s="1" t="s">
        <v>224</v>
      </c>
      <c r="C333" s="1" t="s">
        <v>163</v>
      </c>
      <c r="D333" s="2">
        <v>12124</v>
      </c>
      <c r="E333" s="1" t="s">
        <v>28</v>
      </c>
      <c r="F333" s="11" t="s">
        <v>500</v>
      </c>
      <c r="G33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33" s="1" t="str">
        <f>TEXT(VENTAS_PJ[[#This Row],[Fecha]],"mmmm")</f>
        <v>julio</v>
      </c>
      <c r="I333" s="2">
        <f>VENTAS_PJ[[#This Row],[Total con iva]]/1.12</f>
        <v>10824.999999999998</v>
      </c>
    </row>
    <row r="334" spans="1:9" x14ac:dyDescent="0.25">
      <c r="A334" s="1" t="s">
        <v>683</v>
      </c>
      <c r="B334" s="1" t="s">
        <v>227</v>
      </c>
      <c r="C334" s="1" t="s">
        <v>166</v>
      </c>
      <c r="D334" s="2">
        <v>14936</v>
      </c>
      <c r="E334" s="1" t="s">
        <v>33</v>
      </c>
      <c r="F334" s="11" t="s">
        <v>136</v>
      </c>
      <c r="G33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34" s="1" t="str">
        <f>TEXT(VENTAS_PJ[[#This Row],[Fecha]],"mmmm")</f>
        <v>abril</v>
      </c>
      <c r="I334" s="2">
        <f>VENTAS_PJ[[#This Row],[Total con iva]]/1.12</f>
        <v>13335.714285714284</v>
      </c>
    </row>
    <row r="335" spans="1:9" x14ac:dyDescent="0.25">
      <c r="A335" s="1" t="s">
        <v>684</v>
      </c>
      <c r="B335" s="1" t="s">
        <v>230</v>
      </c>
      <c r="C335" s="1" t="s">
        <v>170</v>
      </c>
      <c r="D335" s="2">
        <v>8994</v>
      </c>
      <c r="E335" s="1" t="s">
        <v>42</v>
      </c>
      <c r="F335" s="11" t="s">
        <v>503</v>
      </c>
      <c r="G33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35" s="1" t="str">
        <f>TEXT(VENTAS_PJ[[#This Row],[Fecha]],"mmmm")</f>
        <v>enero</v>
      </c>
      <c r="I335" s="2">
        <f>VENTAS_PJ[[#This Row],[Total con iva]]/1.12</f>
        <v>8030.3571428571422</v>
      </c>
    </row>
    <row r="336" spans="1:9" x14ac:dyDescent="0.25">
      <c r="A336" s="1" t="s">
        <v>685</v>
      </c>
      <c r="B336" s="1" t="s">
        <v>233</v>
      </c>
      <c r="C336" s="1" t="s">
        <v>174</v>
      </c>
      <c r="D336" s="2">
        <v>9612</v>
      </c>
      <c r="E336" s="1" t="s">
        <v>28</v>
      </c>
      <c r="F336" s="11" t="s">
        <v>120</v>
      </c>
      <c r="G33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36" s="1" t="str">
        <f>TEXT(VENTAS_PJ[[#This Row],[Fecha]],"mmmm")</f>
        <v>noviembre</v>
      </c>
      <c r="I336" s="2">
        <f>VENTAS_PJ[[#This Row],[Total con iva]]/1.12</f>
        <v>8582.1428571428569</v>
      </c>
    </row>
    <row r="337" spans="1:9" x14ac:dyDescent="0.25">
      <c r="A337" s="1" t="s">
        <v>686</v>
      </c>
      <c r="B337" s="1" t="s">
        <v>236</v>
      </c>
      <c r="C337" s="1" t="s">
        <v>178</v>
      </c>
      <c r="D337" s="2">
        <v>6308</v>
      </c>
      <c r="E337" s="1" t="s">
        <v>33</v>
      </c>
      <c r="F337" s="11" t="s">
        <v>506</v>
      </c>
      <c r="G33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37" s="1" t="str">
        <f>TEXT(VENTAS_PJ[[#This Row],[Fecha]],"mmmm")</f>
        <v>junio</v>
      </c>
      <c r="I337" s="2">
        <f>VENTAS_PJ[[#This Row],[Total con iva]]/1.12</f>
        <v>5632.1428571428569</v>
      </c>
    </row>
    <row r="338" spans="1:9" x14ac:dyDescent="0.25">
      <c r="A338" s="1" t="s">
        <v>687</v>
      </c>
      <c r="B338" s="1" t="s">
        <v>239</v>
      </c>
      <c r="C338" s="1" t="s">
        <v>182</v>
      </c>
      <c r="D338" s="2">
        <v>11915</v>
      </c>
      <c r="E338" s="1" t="s">
        <v>42</v>
      </c>
      <c r="F338" s="11" t="s">
        <v>508</v>
      </c>
      <c r="G33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38" s="1" t="str">
        <f>TEXT(VENTAS_PJ[[#This Row],[Fecha]],"mmmm")</f>
        <v>marzo</v>
      </c>
      <c r="I338" s="2">
        <f>VENTAS_PJ[[#This Row],[Total con iva]]/1.12</f>
        <v>10638.392857142857</v>
      </c>
    </row>
    <row r="339" spans="1:9" x14ac:dyDescent="0.25">
      <c r="A339" s="1" t="s">
        <v>688</v>
      </c>
      <c r="B339" s="1" t="s">
        <v>242</v>
      </c>
      <c r="C339" s="1" t="s">
        <v>186</v>
      </c>
      <c r="D339" s="2">
        <v>6794</v>
      </c>
      <c r="E339" s="1" t="s">
        <v>28</v>
      </c>
      <c r="F339" s="11" t="s">
        <v>510</v>
      </c>
      <c r="G33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39" s="1" t="str">
        <f>TEXT(VENTAS_PJ[[#This Row],[Fecha]],"mmmm")</f>
        <v>marzo</v>
      </c>
      <c r="I339" s="2">
        <f>VENTAS_PJ[[#This Row],[Total con iva]]/1.12</f>
        <v>6066.0714285714284</v>
      </c>
    </row>
    <row r="340" spans="1:9" x14ac:dyDescent="0.25">
      <c r="A340" s="1" t="s">
        <v>689</v>
      </c>
      <c r="B340" s="1" t="s">
        <v>245</v>
      </c>
      <c r="C340" s="1" t="s">
        <v>107</v>
      </c>
      <c r="D340" s="2">
        <v>12753</v>
      </c>
      <c r="E340" s="1" t="s">
        <v>33</v>
      </c>
      <c r="F340" s="11" t="s">
        <v>512</v>
      </c>
      <c r="G34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40" s="1" t="str">
        <f>TEXT(VENTAS_PJ[[#This Row],[Fecha]],"mmmm")</f>
        <v>noviembre</v>
      </c>
      <c r="I340" s="2">
        <f>VENTAS_PJ[[#This Row],[Total con iva]]/1.12</f>
        <v>11386.607142857141</v>
      </c>
    </row>
    <row r="341" spans="1:9" x14ac:dyDescent="0.25">
      <c r="A341" s="1" t="s">
        <v>690</v>
      </c>
      <c r="B341" s="1" t="s">
        <v>158</v>
      </c>
      <c r="C341" s="1" t="s">
        <v>193</v>
      </c>
      <c r="D341" s="2">
        <v>9813</v>
      </c>
      <c r="E341" s="1" t="s">
        <v>42</v>
      </c>
      <c r="F341" s="11" t="s">
        <v>124</v>
      </c>
      <c r="G34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41" s="1" t="str">
        <f>TEXT(VENTAS_PJ[[#This Row],[Fecha]],"mmmm")</f>
        <v>julio</v>
      </c>
      <c r="I341" s="2">
        <f>VENTAS_PJ[[#This Row],[Total con iva]]/1.12</f>
        <v>8761.6071428571413</v>
      </c>
    </row>
    <row r="342" spans="1:9" x14ac:dyDescent="0.25">
      <c r="A342" s="1" t="s">
        <v>691</v>
      </c>
      <c r="B342" s="1" t="s">
        <v>250</v>
      </c>
      <c r="C342" s="1" t="s">
        <v>197</v>
      </c>
      <c r="D342" s="2">
        <v>7520</v>
      </c>
      <c r="E342" s="1" t="s">
        <v>28</v>
      </c>
      <c r="F342" s="11" t="s">
        <v>515</v>
      </c>
      <c r="G34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42" s="1" t="str">
        <f>TEXT(VENTAS_PJ[[#This Row],[Fecha]],"mmmm")</f>
        <v>julio</v>
      </c>
      <c r="I342" s="2">
        <f>VENTAS_PJ[[#This Row],[Total con iva]]/1.12</f>
        <v>6714.2857142857138</v>
      </c>
    </row>
    <row r="343" spans="1:9" x14ac:dyDescent="0.25">
      <c r="A343" s="1" t="s">
        <v>692</v>
      </c>
      <c r="B343" s="1" t="s">
        <v>154</v>
      </c>
      <c r="C343" s="1" t="s">
        <v>99</v>
      </c>
      <c r="D343" s="2">
        <v>9505</v>
      </c>
      <c r="E343" s="1" t="s">
        <v>33</v>
      </c>
      <c r="F343" s="11" t="s">
        <v>517</v>
      </c>
      <c r="G34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43" s="1" t="str">
        <f>TEXT(VENTAS_PJ[[#This Row],[Fecha]],"mmmm")</f>
        <v>septiembre</v>
      </c>
      <c r="I343" s="2">
        <f>VENTAS_PJ[[#This Row],[Total con iva]]/1.12</f>
        <v>8486.6071428571413</v>
      </c>
    </row>
    <row r="344" spans="1:9" x14ac:dyDescent="0.25">
      <c r="A344" s="1" t="s">
        <v>693</v>
      </c>
      <c r="B344" s="1" t="s">
        <v>254</v>
      </c>
      <c r="C344" s="1" t="s">
        <v>103</v>
      </c>
      <c r="D344" s="2">
        <v>9510</v>
      </c>
      <c r="E344" s="1" t="s">
        <v>42</v>
      </c>
      <c r="F344" s="11" t="s">
        <v>519</v>
      </c>
      <c r="G34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44" s="1" t="str">
        <f>TEXT(VENTAS_PJ[[#This Row],[Fecha]],"mmmm")</f>
        <v>enero</v>
      </c>
      <c r="I344" s="2">
        <f>VENTAS_PJ[[#This Row],[Total con iva]]/1.12</f>
        <v>8491.0714285714275</v>
      </c>
    </row>
    <row r="345" spans="1:9" x14ac:dyDescent="0.25">
      <c r="A345" s="1" t="s">
        <v>694</v>
      </c>
      <c r="B345" s="1" t="s">
        <v>257</v>
      </c>
      <c r="C345" s="1" t="s">
        <v>107</v>
      </c>
      <c r="D345" s="2">
        <v>12624</v>
      </c>
      <c r="E345" s="1" t="s">
        <v>28</v>
      </c>
      <c r="F345" s="11" t="s">
        <v>207</v>
      </c>
      <c r="G34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45" s="1" t="str">
        <f>TEXT(VENTAS_PJ[[#This Row],[Fecha]],"mmmm")</f>
        <v>mayo</v>
      </c>
      <c r="I345" s="2">
        <f>VENTAS_PJ[[#This Row],[Total con iva]]/1.12</f>
        <v>11271.428571428571</v>
      </c>
    </row>
    <row r="346" spans="1:9" x14ac:dyDescent="0.25">
      <c r="A346" s="1" t="s">
        <v>695</v>
      </c>
      <c r="B346" s="1" t="s">
        <v>260</v>
      </c>
      <c r="C346" s="1" t="s">
        <v>186</v>
      </c>
      <c r="D346" s="2">
        <v>7265</v>
      </c>
      <c r="E346" s="1" t="s">
        <v>33</v>
      </c>
      <c r="F346" s="11" t="s">
        <v>522</v>
      </c>
      <c r="G34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46" s="1" t="str">
        <f>TEXT(VENTAS_PJ[[#This Row],[Fecha]],"mmmm")</f>
        <v>septiembre</v>
      </c>
      <c r="I346" s="2">
        <f>VENTAS_PJ[[#This Row],[Total con iva]]/1.12</f>
        <v>6486.6071428571422</v>
      </c>
    </row>
    <row r="347" spans="1:9" x14ac:dyDescent="0.25">
      <c r="A347" s="1" t="s">
        <v>696</v>
      </c>
      <c r="B347" s="1" t="s">
        <v>262</v>
      </c>
      <c r="C347" s="1" t="s">
        <v>193</v>
      </c>
      <c r="D347" s="2">
        <v>13678</v>
      </c>
      <c r="E347" s="1" t="s">
        <v>42</v>
      </c>
      <c r="F347" s="11" t="s">
        <v>201</v>
      </c>
      <c r="G34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47" s="1" t="str">
        <f>TEXT(VENTAS_PJ[[#This Row],[Fecha]],"mmmm")</f>
        <v>abril</v>
      </c>
      <c r="I347" s="2">
        <f>VENTAS_PJ[[#This Row],[Total con iva]]/1.12</f>
        <v>12212.499999999998</v>
      </c>
    </row>
    <row r="348" spans="1:9" x14ac:dyDescent="0.25">
      <c r="A348" s="1" t="s">
        <v>697</v>
      </c>
      <c r="B348" s="1" t="s">
        <v>264</v>
      </c>
      <c r="C348" s="1" t="s">
        <v>197</v>
      </c>
      <c r="D348" s="2">
        <v>12958</v>
      </c>
      <c r="E348" s="1" t="s">
        <v>28</v>
      </c>
      <c r="F348" s="11" t="s">
        <v>389</v>
      </c>
      <c r="G34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48" s="1" t="str">
        <f>TEXT(VENTAS_PJ[[#This Row],[Fecha]],"mmmm")</f>
        <v>julio</v>
      </c>
      <c r="I348" s="2">
        <f>VENTAS_PJ[[#This Row],[Total con iva]]/1.12</f>
        <v>11569.642857142857</v>
      </c>
    </row>
    <row r="349" spans="1:9" x14ac:dyDescent="0.25">
      <c r="A349" s="1" t="s">
        <v>698</v>
      </c>
      <c r="B349" s="1" t="s">
        <v>267</v>
      </c>
      <c r="C349" s="1" t="s">
        <v>178</v>
      </c>
      <c r="D349" s="2">
        <v>8834</v>
      </c>
      <c r="E349" s="1" t="s">
        <v>33</v>
      </c>
      <c r="F349" s="11" t="s">
        <v>201</v>
      </c>
      <c r="G34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49" s="1" t="str">
        <f>TEXT(VENTAS_PJ[[#This Row],[Fecha]],"mmmm")</f>
        <v>abril</v>
      </c>
      <c r="I349" s="2">
        <f>VENTAS_PJ[[#This Row],[Total con iva]]/1.12</f>
        <v>7887.4999999999991</v>
      </c>
    </row>
    <row r="350" spans="1:9" x14ac:dyDescent="0.25">
      <c r="A350" s="1" t="s">
        <v>699</v>
      </c>
      <c r="B350" s="1" t="s">
        <v>270</v>
      </c>
      <c r="C350" s="1" t="s">
        <v>182</v>
      </c>
      <c r="D350" s="2">
        <v>7204</v>
      </c>
      <c r="E350" s="1" t="s">
        <v>42</v>
      </c>
      <c r="F350" s="11" t="s">
        <v>385</v>
      </c>
      <c r="G35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50" s="1" t="str">
        <f>TEXT(VENTAS_PJ[[#This Row],[Fecha]],"mmmm")</f>
        <v>agosto</v>
      </c>
      <c r="I350" s="2">
        <f>VENTAS_PJ[[#This Row],[Total con iva]]/1.12</f>
        <v>6432.1428571428569</v>
      </c>
    </row>
    <row r="351" spans="1:9" x14ac:dyDescent="0.25">
      <c r="A351" s="1" t="s">
        <v>700</v>
      </c>
      <c r="B351" s="1" t="s">
        <v>273</v>
      </c>
      <c r="C351" s="1" t="s">
        <v>186</v>
      </c>
      <c r="D351" s="2">
        <v>8608</v>
      </c>
      <c r="E351" s="1" t="s">
        <v>28</v>
      </c>
      <c r="F351" s="11" t="s">
        <v>528</v>
      </c>
      <c r="G35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51" s="1" t="str">
        <f>TEXT(VENTAS_PJ[[#This Row],[Fecha]],"mmmm")</f>
        <v>enero</v>
      </c>
      <c r="I351" s="2">
        <f>VENTAS_PJ[[#This Row],[Total con iva]]/1.12</f>
        <v>7685.7142857142853</v>
      </c>
    </row>
    <row r="352" spans="1:9" x14ac:dyDescent="0.25">
      <c r="A352" s="1" t="s">
        <v>701</v>
      </c>
      <c r="B352" s="1" t="s">
        <v>275</v>
      </c>
      <c r="C352" s="1" t="s">
        <v>107</v>
      </c>
      <c r="D352" s="2">
        <v>8218</v>
      </c>
      <c r="E352" s="1" t="s">
        <v>33</v>
      </c>
      <c r="F352" s="11" t="s">
        <v>530</v>
      </c>
      <c r="G35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52" s="1" t="str">
        <f>TEXT(VENTAS_PJ[[#This Row],[Fecha]],"mmmm")</f>
        <v>septiembre</v>
      </c>
      <c r="I352" s="2">
        <f>VENTAS_PJ[[#This Row],[Total con iva]]/1.12</f>
        <v>7337.4999999999991</v>
      </c>
    </row>
    <row r="353" spans="1:9" x14ac:dyDescent="0.25">
      <c r="A353" s="1" t="s">
        <v>702</v>
      </c>
      <c r="B353" s="1" t="s">
        <v>278</v>
      </c>
      <c r="C353" s="1" t="s">
        <v>193</v>
      </c>
      <c r="D353" s="2">
        <v>8519</v>
      </c>
      <c r="E353" s="1" t="s">
        <v>42</v>
      </c>
      <c r="F353" s="11" t="s">
        <v>464</v>
      </c>
      <c r="G35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53" s="1" t="str">
        <f>TEXT(VENTAS_PJ[[#This Row],[Fecha]],"mmmm")</f>
        <v>septiembre</v>
      </c>
      <c r="I353" s="2">
        <f>VENTAS_PJ[[#This Row],[Total con iva]]/1.12</f>
        <v>7606.2499999999991</v>
      </c>
    </row>
    <row r="354" spans="1:9" x14ac:dyDescent="0.25">
      <c r="A354" s="1" t="s">
        <v>703</v>
      </c>
      <c r="B354" s="1" t="s">
        <v>280</v>
      </c>
      <c r="C354" s="1" t="s">
        <v>197</v>
      </c>
      <c r="D354" s="2">
        <v>14734</v>
      </c>
      <c r="E354" s="1" t="s">
        <v>28</v>
      </c>
      <c r="F354" s="11" t="s">
        <v>533</v>
      </c>
      <c r="G35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54" s="1" t="str">
        <f>TEXT(VENTAS_PJ[[#This Row],[Fecha]],"mmmm")</f>
        <v>marzo</v>
      </c>
      <c r="I354" s="2">
        <f>VENTAS_PJ[[#This Row],[Total con iva]]/1.12</f>
        <v>13155.357142857141</v>
      </c>
    </row>
    <row r="355" spans="1:9" x14ac:dyDescent="0.25">
      <c r="A355" s="1" t="s">
        <v>704</v>
      </c>
      <c r="B355" s="1" t="s">
        <v>283</v>
      </c>
      <c r="C355" s="1" t="s">
        <v>99</v>
      </c>
      <c r="D355" s="2">
        <v>12604</v>
      </c>
      <c r="E355" s="1" t="s">
        <v>33</v>
      </c>
      <c r="F355" s="11" t="s">
        <v>426</v>
      </c>
      <c r="G35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55" s="1" t="str">
        <f>TEXT(VENTAS_PJ[[#This Row],[Fecha]],"mmmm")</f>
        <v>agosto</v>
      </c>
      <c r="I355" s="2">
        <f>VENTAS_PJ[[#This Row],[Total con iva]]/1.12</f>
        <v>11253.571428571428</v>
      </c>
    </row>
    <row r="356" spans="1:9" x14ac:dyDescent="0.25">
      <c r="A356" s="1" t="s">
        <v>705</v>
      </c>
      <c r="B356" s="1" t="s">
        <v>286</v>
      </c>
      <c r="C356" s="1" t="s">
        <v>103</v>
      </c>
      <c r="D356" s="2">
        <v>13129</v>
      </c>
      <c r="E356" s="1" t="s">
        <v>42</v>
      </c>
      <c r="F356" s="11" t="s">
        <v>34</v>
      </c>
      <c r="G35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56" s="1" t="str">
        <f>TEXT(VENTAS_PJ[[#This Row],[Fecha]],"mmmm")</f>
        <v>julio</v>
      </c>
      <c r="I356" s="2">
        <f>VENTAS_PJ[[#This Row],[Total con iva]]/1.12</f>
        <v>11722.321428571428</v>
      </c>
    </row>
    <row r="357" spans="1:9" x14ac:dyDescent="0.25">
      <c r="A357" s="1" t="s">
        <v>706</v>
      </c>
      <c r="B357" s="1" t="s">
        <v>289</v>
      </c>
      <c r="C357" s="1" t="s">
        <v>107</v>
      </c>
      <c r="D357" s="2">
        <v>11078</v>
      </c>
      <c r="E357" s="1" t="s">
        <v>28</v>
      </c>
      <c r="F357" s="11" t="s">
        <v>537</v>
      </c>
      <c r="G35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57" s="1" t="str">
        <f>TEXT(VENTAS_PJ[[#This Row],[Fecha]],"mmmm")</f>
        <v>marzo</v>
      </c>
      <c r="I357" s="2">
        <f>VENTAS_PJ[[#This Row],[Total con iva]]/1.12</f>
        <v>9891.0714285714275</v>
      </c>
    </row>
    <row r="358" spans="1:9" x14ac:dyDescent="0.25">
      <c r="A358" s="1" t="s">
        <v>707</v>
      </c>
      <c r="B358" s="1" t="s">
        <v>293</v>
      </c>
      <c r="C358" s="1" t="s">
        <v>111</v>
      </c>
      <c r="D358" s="2">
        <v>7866</v>
      </c>
      <c r="E358" s="1" t="s">
        <v>33</v>
      </c>
      <c r="F358" s="11" t="s">
        <v>537</v>
      </c>
      <c r="G35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58" s="1" t="str">
        <f>TEXT(VENTAS_PJ[[#This Row],[Fecha]],"mmmm")</f>
        <v>marzo</v>
      </c>
      <c r="I358" s="2">
        <f>VENTAS_PJ[[#This Row],[Total con iva]]/1.12</f>
        <v>7023.2142857142853</v>
      </c>
    </row>
    <row r="359" spans="1:9" x14ac:dyDescent="0.25">
      <c r="A359" s="1" t="s">
        <v>708</v>
      </c>
      <c r="B359" s="1" t="s">
        <v>297</v>
      </c>
      <c r="C359" s="1" t="s">
        <v>115</v>
      </c>
      <c r="D359" s="2">
        <v>6864</v>
      </c>
      <c r="E359" s="1" t="s">
        <v>42</v>
      </c>
      <c r="F359" s="11" t="s">
        <v>38</v>
      </c>
      <c r="G35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59" s="1" t="str">
        <f>TEXT(VENTAS_PJ[[#This Row],[Fecha]],"mmmm")</f>
        <v>marzo</v>
      </c>
      <c r="I359" s="2">
        <f>VENTAS_PJ[[#This Row],[Total con iva]]/1.12</f>
        <v>6128.5714285714284</v>
      </c>
    </row>
    <row r="360" spans="1:9" x14ac:dyDescent="0.25">
      <c r="A360" s="1" t="s">
        <v>709</v>
      </c>
      <c r="B360" s="1" t="s">
        <v>150</v>
      </c>
      <c r="C360" s="1" t="s">
        <v>119</v>
      </c>
      <c r="D360" s="2">
        <v>5907</v>
      </c>
      <c r="E360" s="1" t="s">
        <v>28</v>
      </c>
      <c r="F360" s="11" t="s">
        <v>393</v>
      </c>
      <c r="G36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60" s="1" t="str">
        <f>TEXT(VENTAS_PJ[[#This Row],[Fecha]],"mmmm")</f>
        <v>febrero</v>
      </c>
      <c r="I360" s="2">
        <f>VENTAS_PJ[[#This Row],[Total con iva]]/1.12</f>
        <v>5274.1071428571422</v>
      </c>
    </row>
    <row r="361" spans="1:9" x14ac:dyDescent="0.25">
      <c r="A361" s="1" t="s">
        <v>710</v>
      </c>
      <c r="B361" s="1" t="s">
        <v>154</v>
      </c>
      <c r="C361" s="1" t="s">
        <v>123</v>
      </c>
      <c r="D361" s="2">
        <v>14139</v>
      </c>
      <c r="E361" s="1" t="s">
        <v>33</v>
      </c>
      <c r="F361" s="11">
        <v>43951</v>
      </c>
      <c r="G36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61" s="1" t="str">
        <f>TEXT(VENTAS_PJ[[#This Row],[Fecha]],"mmmm")</f>
        <v>abril</v>
      </c>
      <c r="I361" s="2">
        <f>VENTAS_PJ[[#This Row],[Total con iva]]/1.12</f>
        <v>12624.107142857141</v>
      </c>
    </row>
    <row r="362" spans="1:9" x14ac:dyDescent="0.25">
      <c r="A362" s="1" t="s">
        <v>711</v>
      </c>
      <c r="B362" s="1" t="s">
        <v>158</v>
      </c>
      <c r="C362" s="1" t="s">
        <v>127</v>
      </c>
      <c r="D362" s="2">
        <v>10359</v>
      </c>
      <c r="E362" s="1" t="s">
        <v>42</v>
      </c>
      <c r="F362" s="11" t="s">
        <v>100</v>
      </c>
      <c r="G36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62" s="1" t="str">
        <f>TEXT(VENTAS_PJ[[#This Row],[Fecha]],"mmmm")</f>
        <v>septiembre</v>
      </c>
      <c r="I362" s="2">
        <f>VENTAS_PJ[[#This Row],[Total con iva]]/1.12</f>
        <v>9249.1071428571413</v>
      </c>
    </row>
    <row r="363" spans="1:9" x14ac:dyDescent="0.25">
      <c r="A363" s="1" t="s">
        <v>712</v>
      </c>
      <c r="B363" s="1" t="s">
        <v>162</v>
      </c>
      <c r="C363" s="1" t="s">
        <v>131</v>
      </c>
      <c r="D363" s="2">
        <v>11641</v>
      </c>
      <c r="E363" s="1" t="s">
        <v>28</v>
      </c>
      <c r="F363" s="11" t="s">
        <v>284</v>
      </c>
      <c r="G36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63" s="1" t="str">
        <f>TEXT(VENTAS_PJ[[#This Row],[Fecha]],"mmmm")</f>
        <v>enero</v>
      </c>
      <c r="I363" s="2">
        <f>VENTAS_PJ[[#This Row],[Total con iva]]/1.12</f>
        <v>10393.749999999998</v>
      </c>
    </row>
    <row r="364" spans="1:9" x14ac:dyDescent="0.25">
      <c r="A364" s="1" t="s">
        <v>713</v>
      </c>
      <c r="B364" s="1" t="s">
        <v>165</v>
      </c>
      <c r="C364" s="1" t="s">
        <v>135</v>
      </c>
      <c r="D364" s="2">
        <v>13830</v>
      </c>
      <c r="E364" s="1" t="s">
        <v>33</v>
      </c>
      <c r="F364" s="11" t="s">
        <v>479</v>
      </c>
      <c r="G36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64" s="1" t="str">
        <f>TEXT(VENTAS_PJ[[#This Row],[Fecha]],"mmmm")</f>
        <v>febrero</v>
      </c>
      <c r="I364" s="2">
        <f>VENTAS_PJ[[#This Row],[Total con iva]]/1.12</f>
        <v>12348.214285714284</v>
      </c>
    </row>
    <row r="365" spans="1:9" x14ac:dyDescent="0.25">
      <c r="A365" s="1" t="s">
        <v>714</v>
      </c>
      <c r="B365" s="1" t="s">
        <v>169</v>
      </c>
      <c r="C365" s="1" t="s">
        <v>139</v>
      </c>
      <c r="D365" s="2">
        <v>13837</v>
      </c>
      <c r="E365" s="1" t="s">
        <v>42</v>
      </c>
      <c r="F365" s="11" t="s">
        <v>311</v>
      </c>
      <c r="G36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65" s="1" t="str">
        <f>TEXT(VENTAS_PJ[[#This Row],[Fecha]],"mmmm")</f>
        <v>junio</v>
      </c>
      <c r="I365" s="2">
        <f>VENTAS_PJ[[#This Row],[Total con iva]]/1.12</f>
        <v>12354.464285714284</v>
      </c>
    </row>
    <row r="366" spans="1:9" x14ac:dyDescent="0.25">
      <c r="A366" s="1" t="s">
        <v>715</v>
      </c>
      <c r="B366" s="1" t="s">
        <v>173</v>
      </c>
      <c r="C366" s="1" t="s">
        <v>143</v>
      </c>
      <c r="D366" s="2">
        <v>10849</v>
      </c>
      <c r="E366" s="1" t="s">
        <v>28</v>
      </c>
      <c r="F366" s="11" t="s">
        <v>547</v>
      </c>
      <c r="G36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66" s="1" t="str">
        <f>TEXT(VENTAS_PJ[[#This Row],[Fecha]],"mmmm")</f>
        <v>abril</v>
      </c>
      <c r="I366" s="2">
        <f>VENTAS_PJ[[#This Row],[Total con iva]]/1.12</f>
        <v>9686.6071428571413</v>
      </c>
    </row>
    <row r="367" spans="1:9" x14ac:dyDescent="0.25">
      <c r="A367" s="1" t="s">
        <v>716</v>
      </c>
      <c r="B367" s="1" t="s">
        <v>177</v>
      </c>
      <c r="C367" s="1" t="s">
        <v>147</v>
      </c>
      <c r="D367" s="2">
        <v>13050</v>
      </c>
      <c r="E367" s="1" t="s">
        <v>33</v>
      </c>
      <c r="F367" s="11" t="s">
        <v>148</v>
      </c>
      <c r="G36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67" s="1" t="str">
        <f>TEXT(VENTAS_PJ[[#This Row],[Fecha]],"mmmm")</f>
        <v>febrero</v>
      </c>
      <c r="I367" s="2">
        <f>VENTAS_PJ[[#This Row],[Total con iva]]/1.12</f>
        <v>11651.785714285714</v>
      </c>
    </row>
    <row r="368" spans="1:9" x14ac:dyDescent="0.25">
      <c r="A368" s="1" t="s">
        <v>717</v>
      </c>
      <c r="B368" s="1" t="s">
        <v>181</v>
      </c>
      <c r="C368" s="1" t="s">
        <v>151</v>
      </c>
      <c r="D368" s="2">
        <v>8291</v>
      </c>
      <c r="E368" s="1" t="s">
        <v>42</v>
      </c>
      <c r="F368" s="11" t="s">
        <v>550</v>
      </c>
      <c r="G36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68" s="1" t="str">
        <f>TEXT(VENTAS_PJ[[#This Row],[Fecha]],"mmmm")</f>
        <v>junio</v>
      </c>
      <c r="I368" s="2">
        <f>VENTAS_PJ[[#This Row],[Total con iva]]/1.12</f>
        <v>7402.6785714285706</v>
      </c>
    </row>
    <row r="369" spans="1:9" x14ac:dyDescent="0.25">
      <c r="A369" s="1" t="s">
        <v>718</v>
      </c>
      <c r="B369" s="1" t="s">
        <v>185</v>
      </c>
      <c r="C369" s="1" t="s">
        <v>155</v>
      </c>
      <c r="D369" s="2">
        <v>5215</v>
      </c>
      <c r="E369" s="1" t="s">
        <v>28</v>
      </c>
      <c r="F369" s="11" t="s">
        <v>552</v>
      </c>
      <c r="G36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69" s="1" t="str">
        <f>TEXT(VENTAS_PJ[[#This Row],[Fecha]],"mmmm")</f>
        <v>julio</v>
      </c>
      <c r="I369" s="2">
        <f>VENTAS_PJ[[#This Row],[Total con iva]]/1.12</f>
        <v>4656.25</v>
      </c>
    </row>
    <row r="370" spans="1:9" x14ac:dyDescent="0.25">
      <c r="A370" s="1" t="s">
        <v>719</v>
      </c>
      <c r="B370" s="1" t="s">
        <v>189</v>
      </c>
      <c r="C370" s="1" t="s">
        <v>159</v>
      </c>
      <c r="D370" s="2">
        <v>13555</v>
      </c>
      <c r="E370" s="1" t="s">
        <v>33</v>
      </c>
      <c r="F370" s="11" t="s">
        <v>363</v>
      </c>
      <c r="G37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70" s="1" t="str">
        <f>TEXT(VENTAS_PJ[[#This Row],[Fecha]],"mmmm")</f>
        <v>abril</v>
      </c>
      <c r="I370" s="2">
        <f>VENTAS_PJ[[#This Row],[Total con iva]]/1.12</f>
        <v>12102.678571428571</v>
      </c>
    </row>
    <row r="371" spans="1:9" x14ac:dyDescent="0.25">
      <c r="A371" s="1" t="s">
        <v>720</v>
      </c>
      <c r="B371" s="1" t="s">
        <v>192</v>
      </c>
      <c r="C371" s="1" t="s">
        <v>163</v>
      </c>
      <c r="D371" s="2">
        <v>5664</v>
      </c>
      <c r="E371" s="1" t="s">
        <v>42</v>
      </c>
      <c r="F371" s="11" t="s">
        <v>508</v>
      </c>
      <c r="G37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71" s="1" t="str">
        <f>TEXT(VENTAS_PJ[[#This Row],[Fecha]],"mmmm")</f>
        <v>marzo</v>
      </c>
      <c r="I371" s="2">
        <f>VENTAS_PJ[[#This Row],[Total con iva]]/1.12</f>
        <v>5057.1428571428569</v>
      </c>
    </row>
    <row r="372" spans="1:9" x14ac:dyDescent="0.25">
      <c r="A372" s="1" t="s">
        <v>721</v>
      </c>
      <c r="B372" s="1" t="s">
        <v>196</v>
      </c>
      <c r="C372" s="1" t="s">
        <v>166</v>
      </c>
      <c r="D372" s="2">
        <v>9717</v>
      </c>
      <c r="E372" s="1" t="s">
        <v>28</v>
      </c>
      <c r="F372" s="11" t="s">
        <v>255</v>
      </c>
      <c r="G37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72" s="1" t="str">
        <f>TEXT(VENTAS_PJ[[#This Row],[Fecha]],"mmmm")</f>
        <v>agosto</v>
      </c>
      <c r="I372" s="2">
        <f>VENTAS_PJ[[#This Row],[Total con iva]]/1.12</f>
        <v>8675.8928571428569</v>
      </c>
    </row>
    <row r="373" spans="1:9" x14ac:dyDescent="0.25">
      <c r="A373" s="1" t="s">
        <v>722</v>
      </c>
      <c r="B373" s="1" t="s">
        <v>200</v>
      </c>
      <c r="C373" s="1" t="s">
        <v>170</v>
      </c>
      <c r="D373" s="2">
        <v>6289</v>
      </c>
      <c r="E373" s="1" t="s">
        <v>33</v>
      </c>
      <c r="F373" s="11" t="s">
        <v>447</v>
      </c>
      <c r="G37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73" s="1" t="str">
        <f>TEXT(VENTAS_PJ[[#This Row],[Fecha]],"mmmm")</f>
        <v>noviembre</v>
      </c>
      <c r="I373" s="2">
        <f>VENTAS_PJ[[#This Row],[Total con iva]]/1.12</f>
        <v>5615.1785714285706</v>
      </c>
    </row>
    <row r="374" spans="1:9" x14ac:dyDescent="0.25">
      <c r="A374" s="1" t="s">
        <v>723</v>
      </c>
      <c r="B374" s="1" t="s">
        <v>203</v>
      </c>
      <c r="C374" s="1" t="s">
        <v>174</v>
      </c>
      <c r="D374" s="2">
        <v>8119</v>
      </c>
      <c r="E374" s="1" t="s">
        <v>42</v>
      </c>
      <c r="F374" s="11" t="s">
        <v>29</v>
      </c>
      <c r="G37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74" s="1" t="str">
        <f>TEXT(VENTAS_PJ[[#This Row],[Fecha]],"mmmm")</f>
        <v>enero</v>
      </c>
      <c r="I374" s="2">
        <f>VENTAS_PJ[[#This Row],[Total con iva]]/1.12</f>
        <v>7249.1071428571422</v>
      </c>
    </row>
    <row r="375" spans="1:9" x14ac:dyDescent="0.25">
      <c r="A375" s="1" t="s">
        <v>724</v>
      </c>
      <c r="B375" s="1" t="s">
        <v>206</v>
      </c>
      <c r="C375" s="1" t="s">
        <v>290</v>
      </c>
      <c r="D375" s="2">
        <v>9951</v>
      </c>
      <c r="E375" s="1" t="s">
        <v>28</v>
      </c>
      <c r="F375" s="11" t="s">
        <v>528</v>
      </c>
      <c r="G37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75" s="1" t="str">
        <f>TEXT(VENTAS_PJ[[#This Row],[Fecha]],"mmmm")</f>
        <v>enero</v>
      </c>
      <c r="I375" s="2">
        <f>VENTAS_PJ[[#This Row],[Total con iva]]/1.12</f>
        <v>8884.8214285714275</v>
      </c>
    </row>
    <row r="376" spans="1:9" x14ac:dyDescent="0.25">
      <c r="A376" s="1" t="s">
        <v>725</v>
      </c>
      <c r="B376" s="1" t="s">
        <v>209</v>
      </c>
      <c r="C376" s="1" t="s">
        <v>294</v>
      </c>
      <c r="D376" s="2">
        <v>6360</v>
      </c>
      <c r="E376" s="1" t="s">
        <v>33</v>
      </c>
      <c r="F376" s="11" t="s">
        <v>346</v>
      </c>
      <c r="G37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76" s="1" t="str">
        <f>TEXT(VENTAS_PJ[[#This Row],[Fecha]],"mmmm")</f>
        <v>julio</v>
      </c>
      <c r="I376" s="2">
        <f>VENTAS_PJ[[#This Row],[Total con iva]]/1.12</f>
        <v>5678.5714285714284</v>
      </c>
    </row>
    <row r="377" spans="1:9" x14ac:dyDescent="0.25">
      <c r="A377" s="1" t="s">
        <v>726</v>
      </c>
      <c r="B377" s="1" t="s">
        <v>212</v>
      </c>
      <c r="C377" s="1" t="s">
        <v>298</v>
      </c>
      <c r="D377" s="2">
        <v>13065</v>
      </c>
      <c r="E377" s="1" t="s">
        <v>42</v>
      </c>
      <c r="F377" s="11" t="s">
        <v>403</v>
      </c>
      <c r="G37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77" s="1" t="str">
        <f>TEXT(VENTAS_PJ[[#This Row],[Fecha]],"mmmm")</f>
        <v>marzo</v>
      </c>
      <c r="I377" s="2">
        <f>VENTAS_PJ[[#This Row],[Total con iva]]/1.12</f>
        <v>11665.178571428571</v>
      </c>
    </row>
    <row r="378" spans="1:9" x14ac:dyDescent="0.25">
      <c r="A378" s="1" t="s">
        <v>727</v>
      </c>
      <c r="B378" s="1" t="s">
        <v>215</v>
      </c>
      <c r="C378" s="1" t="s">
        <v>27</v>
      </c>
      <c r="D378" s="2">
        <v>10445</v>
      </c>
      <c r="E378" s="1" t="s">
        <v>28</v>
      </c>
      <c r="F378" s="11" t="s">
        <v>207</v>
      </c>
      <c r="G37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78" s="1" t="str">
        <f>TEXT(VENTAS_PJ[[#This Row],[Fecha]],"mmmm")</f>
        <v>mayo</v>
      </c>
      <c r="I378" s="2">
        <f>VENTAS_PJ[[#This Row],[Total con iva]]/1.12</f>
        <v>9325.8928571428569</v>
      </c>
    </row>
    <row r="379" spans="1:9" x14ac:dyDescent="0.25">
      <c r="A379" s="1" t="s">
        <v>728</v>
      </c>
      <c r="B379" s="1" t="s">
        <v>218</v>
      </c>
      <c r="C379" s="1" t="s">
        <v>32</v>
      </c>
      <c r="D379" s="2">
        <v>8567</v>
      </c>
      <c r="E379" s="1" t="s">
        <v>33</v>
      </c>
      <c r="F379" s="11" t="s">
        <v>563</v>
      </c>
      <c r="G37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79" s="1" t="str">
        <f>TEXT(VENTAS_PJ[[#This Row],[Fecha]],"mmmm")</f>
        <v>septiembre</v>
      </c>
      <c r="I379" s="2">
        <f>VENTAS_PJ[[#This Row],[Total con iva]]/1.12</f>
        <v>7649.1071428571422</v>
      </c>
    </row>
    <row r="380" spans="1:9" x14ac:dyDescent="0.25">
      <c r="A380" s="1" t="s">
        <v>729</v>
      </c>
      <c r="B380" s="1" t="s">
        <v>221</v>
      </c>
      <c r="C380" s="1" t="s">
        <v>37</v>
      </c>
      <c r="D380" s="2">
        <v>13927</v>
      </c>
      <c r="E380" s="1" t="s">
        <v>42</v>
      </c>
      <c r="F380" s="11" t="s">
        <v>552</v>
      </c>
      <c r="G38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80" s="1" t="str">
        <f>TEXT(VENTAS_PJ[[#This Row],[Fecha]],"mmmm")</f>
        <v>julio</v>
      </c>
      <c r="I380" s="2">
        <f>VENTAS_PJ[[#This Row],[Total con iva]]/1.12</f>
        <v>12434.821428571428</v>
      </c>
    </row>
    <row r="381" spans="1:9" x14ac:dyDescent="0.25">
      <c r="A381" s="1" t="s">
        <v>730</v>
      </c>
      <c r="B381" s="1" t="s">
        <v>224</v>
      </c>
      <c r="C381" s="1" t="s">
        <v>41</v>
      </c>
      <c r="D381" s="2">
        <v>11466</v>
      </c>
      <c r="E381" s="1" t="s">
        <v>28</v>
      </c>
      <c r="F381" s="11" t="s">
        <v>136</v>
      </c>
      <c r="G38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81" s="1" t="str">
        <f>TEXT(VENTAS_PJ[[#This Row],[Fecha]],"mmmm")</f>
        <v>abril</v>
      </c>
      <c r="I381" s="2">
        <f>VENTAS_PJ[[#This Row],[Total con iva]]/1.12</f>
        <v>10237.499999999998</v>
      </c>
    </row>
    <row r="382" spans="1:9" x14ac:dyDescent="0.25">
      <c r="A382" s="1" t="s">
        <v>731</v>
      </c>
      <c r="B382" s="1" t="s">
        <v>227</v>
      </c>
      <c r="C382" s="1" t="s">
        <v>46</v>
      </c>
      <c r="D382" s="2">
        <v>10472</v>
      </c>
      <c r="E382" s="1" t="s">
        <v>33</v>
      </c>
      <c r="F382" s="11" t="s">
        <v>120</v>
      </c>
      <c r="G38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82" s="1" t="str">
        <f>TEXT(VENTAS_PJ[[#This Row],[Fecha]],"mmmm")</f>
        <v>noviembre</v>
      </c>
      <c r="I382" s="2">
        <f>VENTAS_PJ[[#This Row],[Total con iva]]/1.12</f>
        <v>9350</v>
      </c>
    </row>
    <row r="383" spans="1:9" x14ac:dyDescent="0.25">
      <c r="A383" s="1" t="s">
        <v>732</v>
      </c>
      <c r="B383" s="1" t="s">
        <v>230</v>
      </c>
      <c r="C383" s="1" t="s">
        <v>50</v>
      </c>
      <c r="D383" s="2">
        <v>14030</v>
      </c>
      <c r="E383" s="1" t="s">
        <v>42</v>
      </c>
      <c r="F383" s="11" t="s">
        <v>90</v>
      </c>
      <c r="G38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83" s="1" t="str">
        <f>TEXT(VENTAS_PJ[[#This Row],[Fecha]],"mmmm")</f>
        <v>septiembre</v>
      </c>
      <c r="I383" s="2">
        <f>VENTAS_PJ[[#This Row],[Total con iva]]/1.12</f>
        <v>12526.785714285714</v>
      </c>
    </row>
    <row r="384" spans="1:9" x14ac:dyDescent="0.25">
      <c r="A384" s="1" t="s">
        <v>733</v>
      </c>
      <c r="B384" s="1" t="s">
        <v>233</v>
      </c>
      <c r="C384" s="1" t="s">
        <v>54</v>
      </c>
      <c r="D384" s="2">
        <v>11923</v>
      </c>
      <c r="E384" s="1" t="s">
        <v>28</v>
      </c>
      <c r="F384" s="11" t="s">
        <v>569</v>
      </c>
      <c r="G38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84" s="1" t="str">
        <f>TEXT(VENTAS_PJ[[#This Row],[Fecha]],"mmmm")</f>
        <v>octubre</v>
      </c>
      <c r="I384" s="2">
        <f>VENTAS_PJ[[#This Row],[Total con iva]]/1.12</f>
        <v>10645.535714285714</v>
      </c>
    </row>
    <row r="385" spans="1:9" x14ac:dyDescent="0.25">
      <c r="A385" s="1" t="s">
        <v>734</v>
      </c>
      <c r="B385" s="1" t="s">
        <v>236</v>
      </c>
      <c r="C385" s="1" t="s">
        <v>58</v>
      </c>
      <c r="D385" s="2">
        <v>7986</v>
      </c>
      <c r="E385" s="1" t="s">
        <v>33</v>
      </c>
      <c r="F385" s="11" t="s">
        <v>571</v>
      </c>
      <c r="G38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85" s="1" t="str">
        <f>TEXT(VENTAS_PJ[[#This Row],[Fecha]],"mmmm")</f>
        <v>marzo</v>
      </c>
      <c r="I385" s="2">
        <f>VENTAS_PJ[[#This Row],[Total con iva]]/1.12</f>
        <v>7130.3571428571422</v>
      </c>
    </row>
    <row r="386" spans="1:9" x14ac:dyDescent="0.25">
      <c r="A386" s="1" t="s">
        <v>735</v>
      </c>
      <c r="B386" s="1" t="s">
        <v>239</v>
      </c>
      <c r="C386" s="1" t="s">
        <v>41</v>
      </c>
      <c r="D386" s="2">
        <v>11259</v>
      </c>
      <c r="E386" s="1" t="s">
        <v>42</v>
      </c>
      <c r="F386" s="11" t="s">
        <v>573</v>
      </c>
      <c r="G38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86" s="1" t="str">
        <f>TEXT(VENTAS_PJ[[#This Row],[Fecha]],"mmmm")</f>
        <v>octubre</v>
      </c>
      <c r="I386" s="2">
        <f>VENTAS_PJ[[#This Row],[Total con iva]]/1.12</f>
        <v>10052.678571428571</v>
      </c>
    </row>
    <row r="387" spans="1:9" x14ac:dyDescent="0.25">
      <c r="A387" s="1" t="s">
        <v>736</v>
      </c>
      <c r="B387" s="1" t="s">
        <v>242</v>
      </c>
      <c r="C387" s="1" t="s">
        <v>37</v>
      </c>
      <c r="D387" s="2">
        <v>13516</v>
      </c>
      <c r="E387" s="1" t="s">
        <v>28</v>
      </c>
      <c r="F387" s="11" t="s">
        <v>426</v>
      </c>
      <c r="G38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87" s="1" t="str">
        <f>TEXT(VENTAS_PJ[[#This Row],[Fecha]],"mmmm")</f>
        <v>agosto</v>
      </c>
      <c r="I387" s="2">
        <f>VENTAS_PJ[[#This Row],[Total con iva]]/1.12</f>
        <v>12067.857142857141</v>
      </c>
    </row>
    <row r="388" spans="1:9" x14ac:dyDescent="0.25">
      <c r="A388" s="1" t="s">
        <v>737</v>
      </c>
      <c r="B388" s="1" t="s">
        <v>245</v>
      </c>
      <c r="C388" s="1" t="s">
        <v>46</v>
      </c>
      <c r="D388" s="2">
        <v>10265</v>
      </c>
      <c r="E388" s="1" t="s">
        <v>33</v>
      </c>
      <c r="F388" s="11" t="s">
        <v>576</v>
      </c>
      <c r="G38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88" s="1" t="str">
        <f>TEXT(VENTAS_PJ[[#This Row],[Fecha]],"mmmm")</f>
        <v>junio</v>
      </c>
      <c r="I388" s="2">
        <f>VENTAS_PJ[[#This Row],[Total con iva]]/1.12</f>
        <v>9165.1785714285706</v>
      </c>
    </row>
    <row r="389" spans="1:9" x14ac:dyDescent="0.25">
      <c r="A389" s="1" t="s">
        <v>738</v>
      </c>
      <c r="B389" s="1" t="s">
        <v>158</v>
      </c>
      <c r="C389" s="1" t="s">
        <v>50</v>
      </c>
      <c r="D389" s="2">
        <v>7095</v>
      </c>
      <c r="E389" s="1" t="s">
        <v>42</v>
      </c>
      <c r="F389" s="11" t="s">
        <v>359</v>
      </c>
      <c r="G38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89" s="1" t="str">
        <f>TEXT(VENTAS_PJ[[#This Row],[Fecha]],"mmmm")</f>
        <v>noviembre</v>
      </c>
      <c r="I389" s="2">
        <f>VENTAS_PJ[[#This Row],[Total con iva]]/1.12</f>
        <v>6334.8214285714275</v>
      </c>
    </row>
    <row r="390" spans="1:9" x14ac:dyDescent="0.25">
      <c r="A390" s="1" t="s">
        <v>739</v>
      </c>
      <c r="B390" s="1" t="s">
        <v>250</v>
      </c>
      <c r="C390" s="1" t="s">
        <v>27</v>
      </c>
      <c r="D390" s="2">
        <v>9795</v>
      </c>
      <c r="E390" s="1" t="s">
        <v>28</v>
      </c>
      <c r="F390" s="11" t="s">
        <v>579</v>
      </c>
      <c r="G39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90" s="1" t="str">
        <f>TEXT(VENTAS_PJ[[#This Row],[Fecha]],"mmmm")</f>
        <v>enero</v>
      </c>
      <c r="I390" s="2">
        <f>VENTAS_PJ[[#This Row],[Total con iva]]/1.12</f>
        <v>8745.5357142857138</v>
      </c>
    </row>
    <row r="391" spans="1:9" x14ac:dyDescent="0.25">
      <c r="A391" s="1" t="s">
        <v>740</v>
      </c>
      <c r="B391" s="1" t="s">
        <v>154</v>
      </c>
      <c r="C391" s="1" t="s">
        <v>32</v>
      </c>
      <c r="D391" s="2">
        <v>10655</v>
      </c>
      <c r="E391" s="1" t="s">
        <v>33</v>
      </c>
      <c r="F391" s="11" t="s">
        <v>581</v>
      </c>
      <c r="G39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91" s="1" t="str">
        <f>TEXT(VENTAS_PJ[[#This Row],[Fecha]],"mmmm")</f>
        <v>octubre</v>
      </c>
      <c r="I391" s="2">
        <f>VENTAS_PJ[[#This Row],[Total con iva]]/1.12</f>
        <v>9513.3928571428569</v>
      </c>
    </row>
    <row r="392" spans="1:9" x14ac:dyDescent="0.25">
      <c r="A392" s="1" t="s">
        <v>741</v>
      </c>
      <c r="B392" s="1" t="s">
        <v>254</v>
      </c>
      <c r="C392" s="1" t="s">
        <v>37</v>
      </c>
      <c r="D392" s="2">
        <v>14640</v>
      </c>
      <c r="E392" s="1" t="s">
        <v>42</v>
      </c>
      <c r="F392" s="11" t="s">
        <v>237</v>
      </c>
      <c r="G39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92" s="1" t="str">
        <f>TEXT(VENTAS_PJ[[#This Row],[Fecha]],"mmmm")</f>
        <v>junio</v>
      </c>
      <c r="I392" s="2">
        <f>VENTAS_PJ[[#This Row],[Total con iva]]/1.12</f>
        <v>13071.428571428571</v>
      </c>
    </row>
    <row r="393" spans="1:9" x14ac:dyDescent="0.25">
      <c r="A393" s="1" t="s">
        <v>742</v>
      </c>
      <c r="B393" s="1" t="s">
        <v>257</v>
      </c>
      <c r="C393" s="1" t="s">
        <v>41</v>
      </c>
      <c r="D393" s="2">
        <v>8307</v>
      </c>
      <c r="E393" s="1" t="s">
        <v>28</v>
      </c>
      <c r="F393" s="11" t="s">
        <v>325</v>
      </c>
      <c r="G39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93" s="1" t="str">
        <f>TEXT(VENTAS_PJ[[#This Row],[Fecha]],"mmmm")</f>
        <v>agosto</v>
      </c>
      <c r="I393" s="2">
        <f>VENTAS_PJ[[#This Row],[Total con iva]]/1.12</f>
        <v>7416.9642857142853</v>
      </c>
    </row>
    <row r="394" spans="1:9" x14ac:dyDescent="0.25">
      <c r="A394" s="1" t="s">
        <v>743</v>
      </c>
      <c r="B394" s="1" t="s">
        <v>260</v>
      </c>
      <c r="C394" s="1" t="s">
        <v>46</v>
      </c>
      <c r="D394" s="2">
        <v>10376</v>
      </c>
      <c r="E394" s="1" t="s">
        <v>33</v>
      </c>
      <c r="F394" s="11" t="s">
        <v>219</v>
      </c>
      <c r="G39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394" s="1" t="str">
        <f>TEXT(VENTAS_PJ[[#This Row],[Fecha]],"mmmm")</f>
        <v>octubre</v>
      </c>
      <c r="I394" s="2">
        <f>VENTAS_PJ[[#This Row],[Total con iva]]/1.12</f>
        <v>9264.2857142857138</v>
      </c>
    </row>
    <row r="395" spans="1:9" x14ac:dyDescent="0.25">
      <c r="A395" s="1" t="s">
        <v>744</v>
      </c>
      <c r="B395" s="1" t="s">
        <v>262</v>
      </c>
      <c r="C395" s="1" t="s">
        <v>50</v>
      </c>
      <c r="D395" s="2">
        <v>8031</v>
      </c>
      <c r="E395" s="1" t="s">
        <v>42</v>
      </c>
      <c r="F395" s="11" t="s">
        <v>93</v>
      </c>
      <c r="G39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95" s="1" t="str">
        <f>TEXT(VENTAS_PJ[[#This Row],[Fecha]],"mmmm")</f>
        <v>abril</v>
      </c>
      <c r="I395" s="2">
        <f>VENTAS_PJ[[#This Row],[Total con iva]]/1.12</f>
        <v>7170.5357142857138</v>
      </c>
    </row>
    <row r="396" spans="1:9" x14ac:dyDescent="0.25">
      <c r="A396" s="1" t="s">
        <v>745</v>
      </c>
      <c r="B396" s="1" t="s">
        <v>264</v>
      </c>
      <c r="C396" s="1" t="s">
        <v>54</v>
      </c>
      <c r="D396" s="2">
        <v>12121</v>
      </c>
      <c r="E396" s="1" t="s">
        <v>28</v>
      </c>
      <c r="F396" s="11" t="s">
        <v>587</v>
      </c>
      <c r="G39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396" s="1" t="str">
        <f>TEXT(VENTAS_PJ[[#This Row],[Fecha]],"mmmm")</f>
        <v>enero</v>
      </c>
      <c r="I396" s="2">
        <f>VENTAS_PJ[[#This Row],[Total con iva]]/1.12</f>
        <v>10822.321428571428</v>
      </c>
    </row>
    <row r="397" spans="1:9" x14ac:dyDescent="0.25">
      <c r="A397" s="1" t="s">
        <v>746</v>
      </c>
      <c r="B397" s="1" t="s">
        <v>267</v>
      </c>
      <c r="C397" s="1" t="s">
        <v>58</v>
      </c>
      <c r="D397" s="2">
        <v>11594</v>
      </c>
      <c r="E397" s="1" t="s">
        <v>33</v>
      </c>
      <c r="F397" s="11" t="s">
        <v>204</v>
      </c>
      <c r="G39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97" s="1" t="str">
        <f>TEXT(VENTAS_PJ[[#This Row],[Fecha]],"mmmm")</f>
        <v>julio</v>
      </c>
      <c r="I397" s="2">
        <f>VENTAS_PJ[[#This Row],[Total con iva]]/1.12</f>
        <v>10351.785714285714</v>
      </c>
    </row>
    <row r="398" spans="1:9" x14ac:dyDescent="0.25">
      <c r="A398" s="1" t="s">
        <v>747</v>
      </c>
      <c r="B398" s="1" t="s">
        <v>270</v>
      </c>
      <c r="C398" s="1" t="s">
        <v>41</v>
      </c>
      <c r="D398" s="2">
        <v>6516</v>
      </c>
      <c r="E398" s="1" t="s">
        <v>42</v>
      </c>
      <c r="F398" s="11" t="s">
        <v>433</v>
      </c>
      <c r="G39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398" s="1" t="str">
        <f>TEXT(VENTAS_PJ[[#This Row],[Fecha]],"mmmm")</f>
        <v>julio</v>
      </c>
      <c r="I398" s="2">
        <f>VENTAS_PJ[[#This Row],[Total con iva]]/1.12</f>
        <v>5817.8571428571422</v>
      </c>
    </row>
    <row r="399" spans="1:9" x14ac:dyDescent="0.25">
      <c r="A399" s="1" t="s">
        <v>748</v>
      </c>
      <c r="B399" s="1" t="s">
        <v>273</v>
      </c>
      <c r="C399" s="1" t="s">
        <v>99</v>
      </c>
      <c r="D399" s="2">
        <v>14380</v>
      </c>
      <c r="E399" s="1" t="s">
        <v>28</v>
      </c>
      <c r="F399" s="11" t="s">
        <v>591</v>
      </c>
      <c r="G39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399" s="1" t="str">
        <f>TEXT(VENTAS_PJ[[#This Row],[Fecha]],"mmmm")</f>
        <v>junio</v>
      </c>
      <c r="I399" s="2">
        <f>VENTAS_PJ[[#This Row],[Total con iva]]/1.12</f>
        <v>12839.285714285714</v>
      </c>
    </row>
    <row r="400" spans="1:9" x14ac:dyDescent="0.25">
      <c r="A400" s="1" t="s">
        <v>749</v>
      </c>
      <c r="B400" s="1" t="s">
        <v>275</v>
      </c>
      <c r="C400" s="1" t="s">
        <v>103</v>
      </c>
      <c r="D400" s="2">
        <v>12074</v>
      </c>
      <c r="E400" s="1" t="s">
        <v>33</v>
      </c>
      <c r="F400" s="11" t="s">
        <v>593</v>
      </c>
      <c r="G40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00" s="1" t="str">
        <f>TEXT(VENTAS_PJ[[#This Row],[Fecha]],"mmmm")</f>
        <v>mayo</v>
      </c>
      <c r="I400" s="2">
        <f>VENTAS_PJ[[#This Row],[Total con iva]]/1.12</f>
        <v>10780.357142857141</v>
      </c>
    </row>
    <row r="401" spans="1:9" x14ac:dyDescent="0.25">
      <c r="A401" s="1" t="s">
        <v>750</v>
      </c>
      <c r="B401" s="1" t="s">
        <v>278</v>
      </c>
      <c r="C401" s="1" t="s">
        <v>107</v>
      </c>
      <c r="D401" s="2">
        <v>14584</v>
      </c>
      <c r="E401" s="1" t="s">
        <v>42</v>
      </c>
      <c r="F401" s="11" t="s">
        <v>503</v>
      </c>
      <c r="G40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01" s="1" t="str">
        <f>TEXT(VENTAS_PJ[[#This Row],[Fecha]],"mmmm")</f>
        <v>enero</v>
      </c>
      <c r="I401" s="2">
        <f>VENTAS_PJ[[#This Row],[Total con iva]]/1.12</f>
        <v>13021.428571428571</v>
      </c>
    </row>
    <row r="402" spans="1:9" x14ac:dyDescent="0.25">
      <c r="A402" s="1" t="s">
        <v>751</v>
      </c>
      <c r="B402" s="1" t="s">
        <v>280</v>
      </c>
      <c r="C402" s="1" t="s">
        <v>111</v>
      </c>
      <c r="D402" s="2">
        <v>12557</v>
      </c>
      <c r="E402" s="1" t="s">
        <v>28</v>
      </c>
      <c r="F402" s="11" t="s">
        <v>281</v>
      </c>
      <c r="G40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02" s="1" t="str">
        <f>TEXT(VENTAS_PJ[[#This Row],[Fecha]],"mmmm")</f>
        <v>julio</v>
      </c>
      <c r="I402" s="2">
        <f>VENTAS_PJ[[#This Row],[Total con iva]]/1.12</f>
        <v>11211.607142857141</v>
      </c>
    </row>
    <row r="403" spans="1:9" x14ac:dyDescent="0.25">
      <c r="A403" s="1" t="s">
        <v>752</v>
      </c>
      <c r="B403" s="1" t="s">
        <v>283</v>
      </c>
      <c r="C403" s="1" t="s">
        <v>115</v>
      </c>
      <c r="D403" s="2">
        <v>6553</v>
      </c>
      <c r="E403" s="1" t="s">
        <v>33</v>
      </c>
      <c r="F403" s="11" t="s">
        <v>204</v>
      </c>
      <c r="G40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03" s="1" t="str">
        <f>TEXT(VENTAS_PJ[[#This Row],[Fecha]],"mmmm")</f>
        <v>julio</v>
      </c>
      <c r="I403" s="2">
        <f>VENTAS_PJ[[#This Row],[Total con iva]]/1.12</f>
        <v>5850.8928571428569</v>
      </c>
    </row>
    <row r="404" spans="1:9" x14ac:dyDescent="0.25">
      <c r="A404" s="1" t="s">
        <v>753</v>
      </c>
      <c r="B404" s="1" t="s">
        <v>286</v>
      </c>
      <c r="C404" s="1" t="s">
        <v>119</v>
      </c>
      <c r="D404" s="2">
        <v>8437</v>
      </c>
      <c r="E404" s="1" t="s">
        <v>42</v>
      </c>
      <c r="F404" s="11" t="s">
        <v>598</v>
      </c>
      <c r="G40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04" s="1" t="str">
        <f>TEXT(VENTAS_PJ[[#This Row],[Fecha]],"mmmm")</f>
        <v>junio</v>
      </c>
      <c r="I404" s="2">
        <f>VENTAS_PJ[[#This Row],[Total con iva]]/1.12</f>
        <v>7533.0357142857138</v>
      </c>
    </row>
    <row r="405" spans="1:9" x14ac:dyDescent="0.25">
      <c r="A405" s="1" t="s">
        <v>754</v>
      </c>
      <c r="B405" s="1" t="s">
        <v>289</v>
      </c>
      <c r="C405" s="1" t="s">
        <v>123</v>
      </c>
      <c r="D405" s="2">
        <v>13375</v>
      </c>
      <c r="E405" s="1" t="s">
        <v>28</v>
      </c>
      <c r="F405" s="11" t="s">
        <v>600</v>
      </c>
      <c r="G40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05" s="1" t="str">
        <f>TEXT(VENTAS_PJ[[#This Row],[Fecha]],"mmmm")</f>
        <v>octubre</v>
      </c>
      <c r="I405" s="2">
        <f>VENTAS_PJ[[#This Row],[Total con iva]]/1.12</f>
        <v>11941.964285714284</v>
      </c>
    </row>
    <row r="406" spans="1:9" x14ac:dyDescent="0.25">
      <c r="A406" s="1" t="s">
        <v>755</v>
      </c>
      <c r="B406" s="1" t="s">
        <v>293</v>
      </c>
      <c r="C406" s="1" t="s">
        <v>127</v>
      </c>
      <c r="D406" s="2">
        <v>9857</v>
      </c>
      <c r="E406" s="1" t="s">
        <v>33</v>
      </c>
      <c r="F406" s="11" t="s">
        <v>602</v>
      </c>
      <c r="G40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06" s="1" t="str">
        <f>TEXT(VENTAS_PJ[[#This Row],[Fecha]],"mmmm")</f>
        <v>marzo</v>
      </c>
      <c r="I406" s="2">
        <f>VENTAS_PJ[[#This Row],[Total con iva]]/1.12</f>
        <v>8800.8928571428569</v>
      </c>
    </row>
    <row r="407" spans="1:9" x14ac:dyDescent="0.25">
      <c r="A407" s="1" t="s">
        <v>756</v>
      </c>
      <c r="B407" s="1" t="s">
        <v>297</v>
      </c>
      <c r="C407" s="1" t="s">
        <v>131</v>
      </c>
      <c r="D407" s="2">
        <v>14391</v>
      </c>
      <c r="E407" s="1" t="s">
        <v>42</v>
      </c>
      <c r="F407" s="11" t="s">
        <v>335</v>
      </c>
      <c r="G40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07" s="1" t="str">
        <f>TEXT(VENTAS_PJ[[#This Row],[Fecha]],"mmmm")</f>
        <v>noviembre</v>
      </c>
      <c r="I407" s="2">
        <f>VENTAS_PJ[[#This Row],[Total con iva]]/1.12</f>
        <v>12849.107142857141</v>
      </c>
    </row>
    <row r="408" spans="1:9" x14ac:dyDescent="0.25">
      <c r="A408" s="1" t="s">
        <v>757</v>
      </c>
      <c r="B408" s="1" t="s">
        <v>26</v>
      </c>
      <c r="C408" s="1" t="s">
        <v>135</v>
      </c>
      <c r="D408" s="2">
        <v>6759</v>
      </c>
      <c r="E408" s="1" t="s">
        <v>28</v>
      </c>
      <c r="F408" s="11" t="s">
        <v>605</v>
      </c>
      <c r="G40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08" s="1" t="str">
        <f>TEXT(VENTAS_PJ[[#This Row],[Fecha]],"mmmm")</f>
        <v>octubre</v>
      </c>
      <c r="I408" s="2">
        <f>VENTAS_PJ[[#This Row],[Total con iva]]/1.12</f>
        <v>6034.8214285714284</v>
      </c>
    </row>
    <row r="409" spans="1:9" x14ac:dyDescent="0.25">
      <c r="A409" s="1" t="s">
        <v>758</v>
      </c>
      <c r="B409" s="1" t="s">
        <v>31</v>
      </c>
      <c r="C409" s="1" t="s">
        <v>139</v>
      </c>
      <c r="D409" s="2">
        <v>6639</v>
      </c>
      <c r="E409" s="1" t="s">
        <v>33</v>
      </c>
      <c r="F409" s="11" t="s">
        <v>607</v>
      </c>
      <c r="G40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09" s="1" t="str">
        <f>TEXT(VENTAS_PJ[[#This Row],[Fecha]],"mmmm")</f>
        <v>febrero</v>
      </c>
      <c r="I409" s="2">
        <f>VENTAS_PJ[[#This Row],[Total con iva]]/1.12</f>
        <v>5927.6785714285706</v>
      </c>
    </row>
    <row r="410" spans="1:9" x14ac:dyDescent="0.25">
      <c r="A410" s="1" t="s">
        <v>759</v>
      </c>
      <c r="B410" s="1" t="s">
        <v>36</v>
      </c>
      <c r="C410" s="1" t="s">
        <v>143</v>
      </c>
      <c r="D410" s="2">
        <v>7684</v>
      </c>
      <c r="E410" s="1" t="s">
        <v>42</v>
      </c>
      <c r="F410" s="11" t="s">
        <v>609</v>
      </c>
      <c r="G41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10" s="1" t="str">
        <f>TEXT(VENTAS_PJ[[#This Row],[Fecha]],"mmmm")</f>
        <v>noviembre</v>
      </c>
      <c r="I410" s="2">
        <f>VENTAS_PJ[[#This Row],[Total con iva]]/1.12</f>
        <v>6860.7142857142853</v>
      </c>
    </row>
    <row r="411" spans="1:9" x14ac:dyDescent="0.25">
      <c r="A411" s="1" t="s">
        <v>760</v>
      </c>
      <c r="B411" s="1" t="s">
        <v>40</v>
      </c>
      <c r="C411" s="1" t="s">
        <v>147</v>
      </c>
      <c r="D411" s="2">
        <v>11569</v>
      </c>
      <c r="E411" s="1" t="s">
        <v>28</v>
      </c>
      <c r="F411" s="11" t="s">
        <v>112</v>
      </c>
      <c r="G41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11" s="1" t="str">
        <f>TEXT(VENTAS_PJ[[#This Row],[Fecha]],"mmmm")</f>
        <v>abril</v>
      </c>
      <c r="I411" s="2">
        <f>VENTAS_PJ[[#This Row],[Total con iva]]/1.12</f>
        <v>10329.464285714284</v>
      </c>
    </row>
    <row r="412" spans="1:9" x14ac:dyDescent="0.25">
      <c r="A412" s="1" t="s">
        <v>761</v>
      </c>
      <c r="B412" s="1" t="s">
        <v>45</v>
      </c>
      <c r="C412" s="1" t="s">
        <v>151</v>
      </c>
      <c r="D412" s="2">
        <v>10838</v>
      </c>
      <c r="E412" s="1" t="s">
        <v>33</v>
      </c>
      <c r="F412" s="11" t="s">
        <v>47</v>
      </c>
      <c r="G41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12" s="1" t="str">
        <f>TEXT(VENTAS_PJ[[#This Row],[Fecha]],"mmmm")</f>
        <v>mayo</v>
      </c>
      <c r="I412" s="2">
        <f>VENTAS_PJ[[#This Row],[Total con iva]]/1.12</f>
        <v>9676.7857142857138</v>
      </c>
    </row>
    <row r="413" spans="1:9" x14ac:dyDescent="0.25">
      <c r="A413" s="1" t="s">
        <v>762</v>
      </c>
      <c r="B413" s="1" t="s">
        <v>49</v>
      </c>
      <c r="C413" s="1" t="s">
        <v>155</v>
      </c>
      <c r="D413" s="2">
        <v>10250</v>
      </c>
      <c r="E413" s="1" t="s">
        <v>42</v>
      </c>
      <c r="F413" s="11" t="s">
        <v>371</v>
      </c>
      <c r="G41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13" s="1" t="str">
        <f>TEXT(VENTAS_PJ[[#This Row],[Fecha]],"mmmm")</f>
        <v>mayo</v>
      </c>
      <c r="I413" s="2">
        <f>VENTAS_PJ[[#This Row],[Total con iva]]/1.12</f>
        <v>9151.7857142857138</v>
      </c>
    </row>
    <row r="414" spans="1:9" x14ac:dyDescent="0.25">
      <c r="A414" s="1" t="s">
        <v>763</v>
      </c>
      <c r="B414" s="1" t="s">
        <v>53</v>
      </c>
      <c r="C414" s="1" t="s">
        <v>159</v>
      </c>
      <c r="D414" s="2">
        <v>6477</v>
      </c>
      <c r="E414" s="1" t="s">
        <v>28</v>
      </c>
      <c r="F414" s="11" t="s">
        <v>510</v>
      </c>
      <c r="G41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14" s="1" t="str">
        <f>TEXT(VENTAS_PJ[[#This Row],[Fecha]],"mmmm")</f>
        <v>marzo</v>
      </c>
      <c r="I414" s="2">
        <f>VENTAS_PJ[[#This Row],[Total con iva]]/1.12</f>
        <v>5783.0357142857138</v>
      </c>
    </row>
    <row r="415" spans="1:9" x14ac:dyDescent="0.25">
      <c r="A415" s="1" t="s">
        <v>764</v>
      </c>
      <c r="B415" s="1" t="s">
        <v>57</v>
      </c>
      <c r="C415" s="1" t="s">
        <v>163</v>
      </c>
      <c r="D415" s="2">
        <v>11617</v>
      </c>
      <c r="E415" s="1" t="s">
        <v>33</v>
      </c>
      <c r="F415" s="11" t="s">
        <v>243</v>
      </c>
      <c r="G41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15" s="1" t="str">
        <f>TEXT(VENTAS_PJ[[#This Row],[Fecha]],"mmmm")</f>
        <v>marzo</v>
      </c>
      <c r="I415" s="2">
        <f>VENTAS_PJ[[#This Row],[Total con iva]]/1.12</f>
        <v>10372.321428571428</v>
      </c>
    </row>
    <row r="416" spans="1:9" x14ac:dyDescent="0.25">
      <c r="A416" s="1" t="s">
        <v>765</v>
      </c>
      <c r="B416" s="1" t="s">
        <v>61</v>
      </c>
      <c r="C416" s="1" t="s">
        <v>166</v>
      </c>
      <c r="D416" s="2">
        <v>14771</v>
      </c>
      <c r="E416" s="1" t="s">
        <v>42</v>
      </c>
      <c r="F416" s="11" t="s">
        <v>616</v>
      </c>
      <c r="G41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16" s="1" t="str">
        <f>TEXT(VENTAS_PJ[[#This Row],[Fecha]],"mmmm")</f>
        <v>febrero</v>
      </c>
      <c r="I416" s="2">
        <f>VENTAS_PJ[[#This Row],[Total con iva]]/1.12</f>
        <v>13188.392857142855</v>
      </c>
    </row>
    <row r="417" spans="1:9" x14ac:dyDescent="0.25">
      <c r="A417" s="1" t="s">
        <v>766</v>
      </c>
      <c r="B417" s="1" t="s">
        <v>64</v>
      </c>
      <c r="C417" s="1" t="s">
        <v>170</v>
      </c>
      <c r="D417" s="2">
        <v>8199</v>
      </c>
      <c r="E417" s="1" t="s">
        <v>28</v>
      </c>
      <c r="F417" s="11" t="s">
        <v>618</v>
      </c>
      <c r="G41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17" s="1" t="str">
        <f>TEXT(VENTAS_PJ[[#This Row],[Fecha]],"mmmm")</f>
        <v>abril</v>
      </c>
      <c r="I417" s="2">
        <f>VENTAS_PJ[[#This Row],[Total con iva]]/1.12</f>
        <v>7320.5357142857138</v>
      </c>
    </row>
    <row r="418" spans="1:9" x14ac:dyDescent="0.25">
      <c r="A418" s="1" t="s">
        <v>767</v>
      </c>
      <c r="B418" s="1" t="s">
        <v>67</v>
      </c>
      <c r="C418" s="1" t="s">
        <v>174</v>
      </c>
      <c r="D418" s="2">
        <v>9235</v>
      </c>
      <c r="E418" s="1" t="s">
        <v>33</v>
      </c>
      <c r="F418" s="11" t="s">
        <v>503</v>
      </c>
      <c r="G41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18" s="1" t="str">
        <f>TEXT(VENTAS_PJ[[#This Row],[Fecha]],"mmmm")</f>
        <v>enero</v>
      </c>
      <c r="I418" s="2">
        <f>VENTAS_PJ[[#This Row],[Total con iva]]/1.12</f>
        <v>8245.5357142857138</v>
      </c>
    </row>
    <row r="419" spans="1:9" x14ac:dyDescent="0.25">
      <c r="A419" s="1" t="s">
        <v>768</v>
      </c>
      <c r="B419" s="1" t="s">
        <v>70</v>
      </c>
      <c r="C419" s="1" t="s">
        <v>178</v>
      </c>
      <c r="D419" s="2">
        <v>14709</v>
      </c>
      <c r="E419" s="1" t="s">
        <v>42</v>
      </c>
      <c r="F419" s="11" t="s">
        <v>621</v>
      </c>
      <c r="G41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19" s="1" t="str">
        <f>TEXT(VENTAS_PJ[[#This Row],[Fecha]],"mmmm")</f>
        <v>agosto</v>
      </c>
      <c r="I419" s="2">
        <f>VENTAS_PJ[[#This Row],[Total con iva]]/1.12</f>
        <v>13133.035714285714</v>
      </c>
    </row>
    <row r="420" spans="1:9" x14ac:dyDescent="0.25">
      <c r="A420" s="1" t="s">
        <v>769</v>
      </c>
      <c r="B420" s="1" t="s">
        <v>73</v>
      </c>
      <c r="C420" s="1" t="s">
        <v>182</v>
      </c>
      <c r="D420" s="2">
        <v>10006</v>
      </c>
      <c r="E420" s="1" t="s">
        <v>28</v>
      </c>
      <c r="F420" s="11" t="s">
        <v>452</v>
      </c>
      <c r="G42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20" s="1" t="str">
        <f>TEXT(VENTAS_PJ[[#This Row],[Fecha]],"mmmm")</f>
        <v>octubre</v>
      </c>
      <c r="I420" s="2">
        <f>VENTAS_PJ[[#This Row],[Total con iva]]/1.12</f>
        <v>8933.9285714285706</v>
      </c>
    </row>
    <row r="421" spans="1:9" x14ac:dyDescent="0.25">
      <c r="A421" s="1" t="s">
        <v>770</v>
      </c>
      <c r="B421" s="1" t="s">
        <v>76</v>
      </c>
      <c r="C421" s="1" t="s">
        <v>186</v>
      </c>
      <c r="D421" s="2">
        <v>7907</v>
      </c>
      <c r="E421" s="1" t="s">
        <v>33</v>
      </c>
      <c r="F421" s="11" t="s">
        <v>624</v>
      </c>
      <c r="G42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21" s="1" t="str">
        <f>TEXT(VENTAS_PJ[[#This Row],[Fecha]],"mmmm")</f>
        <v>agosto</v>
      </c>
      <c r="I421" s="2">
        <f>VENTAS_PJ[[#This Row],[Total con iva]]/1.12</f>
        <v>7059.8214285714275</v>
      </c>
    </row>
    <row r="422" spans="1:9" x14ac:dyDescent="0.25">
      <c r="A422" s="1" t="s">
        <v>771</v>
      </c>
      <c r="B422" s="1" t="s">
        <v>78</v>
      </c>
      <c r="C422" s="1" t="s">
        <v>107</v>
      </c>
      <c r="D422" s="2">
        <v>10426</v>
      </c>
      <c r="E422" s="1" t="s">
        <v>42</v>
      </c>
      <c r="F422" s="11" t="s">
        <v>626</v>
      </c>
      <c r="G42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22" s="1" t="str">
        <f>TEXT(VENTAS_PJ[[#This Row],[Fecha]],"mmmm")</f>
        <v>octubre</v>
      </c>
      <c r="I422" s="2">
        <f>VENTAS_PJ[[#This Row],[Total con iva]]/1.12</f>
        <v>9308.9285714285706</v>
      </c>
    </row>
    <row r="423" spans="1:9" x14ac:dyDescent="0.25">
      <c r="A423" s="1" t="s">
        <v>772</v>
      </c>
      <c r="B423" s="1" t="s">
        <v>80</v>
      </c>
      <c r="C423" s="1" t="s">
        <v>193</v>
      </c>
      <c r="D423" s="2">
        <v>9807</v>
      </c>
      <c r="E423" s="1" t="s">
        <v>28</v>
      </c>
      <c r="F423" s="11" t="s">
        <v>628</v>
      </c>
      <c r="G42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23" s="1" t="str">
        <f>TEXT(VENTAS_PJ[[#This Row],[Fecha]],"mmmm")</f>
        <v>mayo</v>
      </c>
      <c r="I423" s="2">
        <f>VENTAS_PJ[[#This Row],[Total con iva]]/1.12</f>
        <v>8756.25</v>
      </c>
    </row>
    <row r="424" spans="1:9" x14ac:dyDescent="0.25">
      <c r="A424" s="1" t="s">
        <v>773</v>
      </c>
      <c r="B424" s="1" t="s">
        <v>83</v>
      </c>
      <c r="C424" s="1" t="s">
        <v>197</v>
      </c>
      <c r="D424" s="2">
        <v>5734</v>
      </c>
      <c r="E424" s="1" t="s">
        <v>33</v>
      </c>
      <c r="F424" s="11" t="s">
        <v>225</v>
      </c>
      <c r="G42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24" s="1" t="str">
        <f>TEXT(VENTAS_PJ[[#This Row],[Fecha]],"mmmm")</f>
        <v>febrero</v>
      </c>
      <c r="I424" s="2">
        <f>VENTAS_PJ[[#This Row],[Total con iva]]/1.12</f>
        <v>5119.6428571428569</v>
      </c>
    </row>
    <row r="425" spans="1:9" x14ac:dyDescent="0.25">
      <c r="A425" s="1" t="s">
        <v>774</v>
      </c>
      <c r="B425" s="1" t="s">
        <v>86</v>
      </c>
      <c r="C425" s="1" t="s">
        <v>99</v>
      </c>
      <c r="D425" s="2">
        <v>13009</v>
      </c>
      <c r="E425" s="1" t="s">
        <v>42</v>
      </c>
      <c r="F425" s="11" t="s">
        <v>631</v>
      </c>
      <c r="G42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25" s="1" t="str">
        <f>TEXT(VENTAS_PJ[[#This Row],[Fecha]],"mmmm")</f>
        <v>marzo</v>
      </c>
      <c r="I425" s="2">
        <f>VENTAS_PJ[[#This Row],[Total con iva]]/1.12</f>
        <v>11615.178571428571</v>
      </c>
    </row>
    <row r="426" spans="1:9" x14ac:dyDescent="0.25">
      <c r="A426" s="1" t="s">
        <v>775</v>
      </c>
      <c r="B426" s="1" t="s">
        <v>89</v>
      </c>
      <c r="C426" s="1" t="s">
        <v>103</v>
      </c>
      <c r="D426" s="2">
        <v>11389</v>
      </c>
      <c r="E426" s="1" t="s">
        <v>28</v>
      </c>
      <c r="F426" s="11" t="s">
        <v>633</v>
      </c>
      <c r="G42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26" s="1" t="str">
        <f>TEXT(VENTAS_PJ[[#This Row],[Fecha]],"mmmm")</f>
        <v>septiembre</v>
      </c>
      <c r="I426" s="2">
        <f>VENTAS_PJ[[#This Row],[Total con iva]]/1.12</f>
        <v>10168.749999999998</v>
      </c>
    </row>
    <row r="427" spans="1:9" x14ac:dyDescent="0.25">
      <c r="A427" s="1" t="s">
        <v>776</v>
      </c>
      <c r="B427" s="1" t="s">
        <v>92</v>
      </c>
      <c r="C427" s="1" t="s">
        <v>107</v>
      </c>
      <c r="D427" s="2">
        <v>11527</v>
      </c>
      <c r="E427" s="1" t="s">
        <v>33</v>
      </c>
      <c r="F427" s="11" t="s">
        <v>397</v>
      </c>
      <c r="G42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27" s="1" t="str">
        <f>TEXT(VENTAS_PJ[[#This Row],[Fecha]],"mmmm")</f>
        <v>septiembre</v>
      </c>
      <c r="I427" s="2">
        <f>VENTAS_PJ[[#This Row],[Total con iva]]/1.12</f>
        <v>10291.964285714284</v>
      </c>
    </row>
    <row r="428" spans="1:9" x14ac:dyDescent="0.25">
      <c r="A428" s="1" t="s">
        <v>777</v>
      </c>
      <c r="B428" s="1" t="s">
        <v>95</v>
      </c>
      <c r="C428" s="1" t="s">
        <v>186</v>
      </c>
      <c r="D428" s="2">
        <v>12939</v>
      </c>
      <c r="E428" s="1" t="s">
        <v>42</v>
      </c>
      <c r="F428" s="11" t="s">
        <v>335</v>
      </c>
      <c r="G42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28" s="1" t="str">
        <f>TEXT(VENTAS_PJ[[#This Row],[Fecha]],"mmmm")</f>
        <v>noviembre</v>
      </c>
      <c r="I428" s="2">
        <f>VENTAS_PJ[[#This Row],[Total con iva]]/1.12</f>
        <v>11552.678571428571</v>
      </c>
    </row>
    <row r="429" spans="1:9" x14ac:dyDescent="0.25">
      <c r="A429" s="1" t="s">
        <v>778</v>
      </c>
      <c r="B429" s="1" t="s">
        <v>98</v>
      </c>
      <c r="C429" s="1" t="s">
        <v>193</v>
      </c>
      <c r="D429" s="2">
        <v>8304</v>
      </c>
      <c r="E429" s="1" t="s">
        <v>28</v>
      </c>
      <c r="F429" s="11" t="s">
        <v>637</v>
      </c>
      <c r="G42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29" s="1" t="str">
        <f>TEXT(VENTAS_PJ[[#This Row],[Fecha]],"mmmm")</f>
        <v>agosto</v>
      </c>
      <c r="I429" s="2">
        <f>VENTAS_PJ[[#This Row],[Total con iva]]/1.12</f>
        <v>7414.2857142857138</v>
      </c>
    </row>
    <row r="430" spans="1:9" x14ac:dyDescent="0.25">
      <c r="A430" s="1" t="s">
        <v>779</v>
      </c>
      <c r="B430" s="1" t="s">
        <v>102</v>
      </c>
      <c r="C430" s="1" t="s">
        <v>197</v>
      </c>
      <c r="D430" s="2">
        <v>14795</v>
      </c>
      <c r="E430" s="1" t="s">
        <v>33</v>
      </c>
      <c r="F430" s="11" t="s">
        <v>201</v>
      </c>
      <c r="G43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30" s="1" t="str">
        <f>TEXT(VENTAS_PJ[[#This Row],[Fecha]],"mmmm")</f>
        <v>abril</v>
      </c>
      <c r="I430" s="2">
        <f>VENTAS_PJ[[#This Row],[Total con iva]]/1.12</f>
        <v>13209.821428571428</v>
      </c>
    </row>
    <row r="431" spans="1:9" x14ac:dyDescent="0.25">
      <c r="A431" s="1" t="s">
        <v>780</v>
      </c>
      <c r="B431" s="1" t="s">
        <v>106</v>
      </c>
      <c r="C431" s="1" t="s">
        <v>178</v>
      </c>
      <c r="D431" s="2">
        <v>5734</v>
      </c>
      <c r="E431" s="1" t="s">
        <v>42</v>
      </c>
      <c r="F431" s="11" t="s">
        <v>640</v>
      </c>
      <c r="G43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31" s="1" t="str">
        <f>TEXT(VENTAS_PJ[[#This Row],[Fecha]],"mmmm")</f>
        <v>enero</v>
      </c>
      <c r="I431" s="2">
        <f>VENTAS_PJ[[#This Row],[Total con iva]]/1.12</f>
        <v>5119.6428571428569</v>
      </c>
    </row>
    <row r="432" spans="1:9" x14ac:dyDescent="0.25">
      <c r="A432" s="1" t="s">
        <v>781</v>
      </c>
      <c r="B432" s="1" t="s">
        <v>110</v>
      </c>
      <c r="C432" s="1" t="s">
        <v>182</v>
      </c>
      <c r="D432" s="2">
        <v>11520</v>
      </c>
      <c r="E432" s="1" t="s">
        <v>28</v>
      </c>
      <c r="F432" s="11" t="s">
        <v>637</v>
      </c>
      <c r="G43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32" s="1" t="str">
        <f>TEXT(VENTAS_PJ[[#This Row],[Fecha]],"mmmm")</f>
        <v>agosto</v>
      </c>
      <c r="I432" s="2">
        <f>VENTAS_PJ[[#This Row],[Total con iva]]/1.12</f>
        <v>10285.714285714284</v>
      </c>
    </row>
    <row r="433" spans="1:9" x14ac:dyDescent="0.25">
      <c r="A433" s="1" t="s">
        <v>782</v>
      </c>
      <c r="B433" s="1" t="s">
        <v>114</v>
      </c>
      <c r="C433" s="1" t="s">
        <v>186</v>
      </c>
      <c r="D433" s="2">
        <v>10607</v>
      </c>
      <c r="E433" s="1" t="s">
        <v>33</v>
      </c>
      <c r="F433" s="11" t="s">
        <v>643</v>
      </c>
      <c r="G43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33" s="1" t="str">
        <f>TEXT(VENTAS_PJ[[#This Row],[Fecha]],"mmmm")</f>
        <v>marzo</v>
      </c>
      <c r="I433" s="2">
        <f>VENTAS_PJ[[#This Row],[Total con iva]]/1.12</f>
        <v>9470.5357142857138</v>
      </c>
    </row>
    <row r="434" spans="1:9" x14ac:dyDescent="0.25">
      <c r="A434" s="1" t="s">
        <v>783</v>
      </c>
      <c r="B434" s="1" t="s">
        <v>118</v>
      </c>
      <c r="C434" s="1" t="s">
        <v>107</v>
      </c>
      <c r="D434" s="2">
        <v>10702</v>
      </c>
      <c r="E434" s="1" t="s">
        <v>42</v>
      </c>
      <c r="F434" s="11" t="s">
        <v>645</v>
      </c>
      <c r="G43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34" s="1" t="str">
        <f>TEXT(VENTAS_PJ[[#This Row],[Fecha]],"mmmm")</f>
        <v>enero</v>
      </c>
      <c r="I434" s="2">
        <f>VENTAS_PJ[[#This Row],[Total con iva]]/1.12</f>
        <v>9555.3571428571413</v>
      </c>
    </row>
    <row r="435" spans="1:9" x14ac:dyDescent="0.25">
      <c r="A435" s="1" t="s">
        <v>784</v>
      </c>
      <c r="B435" s="1" t="s">
        <v>122</v>
      </c>
      <c r="C435" s="1" t="s">
        <v>193</v>
      </c>
      <c r="D435" s="2">
        <v>12473</v>
      </c>
      <c r="E435" s="1" t="s">
        <v>28</v>
      </c>
      <c r="F435" s="11" t="s">
        <v>647</v>
      </c>
      <c r="G43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35" s="1" t="str">
        <f>TEXT(VENTAS_PJ[[#This Row],[Fecha]],"mmmm")</f>
        <v>febrero</v>
      </c>
      <c r="I435" s="2">
        <f>VENTAS_PJ[[#This Row],[Total con iva]]/1.12</f>
        <v>11136.607142857141</v>
      </c>
    </row>
    <row r="436" spans="1:9" x14ac:dyDescent="0.25">
      <c r="A436" s="1" t="s">
        <v>785</v>
      </c>
      <c r="B436" s="1" t="s">
        <v>126</v>
      </c>
      <c r="C436" s="1" t="s">
        <v>197</v>
      </c>
      <c r="D436" s="2">
        <v>14906</v>
      </c>
      <c r="E436" s="1" t="s">
        <v>33</v>
      </c>
      <c r="F436" s="11" t="s">
        <v>144</v>
      </c>
      <c r="G43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36" s="1" t="str">
        <f>TEXT(VENTAS_PJ[[#This Row],[Fecha]],"mmmm")</f>
        <v>junio</v>
      </c>
      <c r="I436" s="2">
        <f>VENTAS_PJ[[#This Row],[Total con iva]]/1.12</f>
        <v>13308.928571428571</v>
      </c>
    </row>
    <row r="437" spans="1:9" x14ac:dyDescent="0.25">
      <c r="A437" s="1" t="s">
        <v>786</v>
      </c>
      <c r="B437" s="1" t="s">
        <v>130</v>
      </c>
      <c r="C437" s="1" t="s">
        <v>99</v>
      </c>
      <c r="D437" s="2">
        <v>12646</v>
      </c>
      <c r="E437" s="1" t="s">
        <v>42</v>
      </c>
      <c r="F437" s="11" t="s">
        <v>650</v>
      </c>
      <c r="G43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37" s="1" t="str">
        <f>TEXT(VENTAS_PJ[[#This Row],[Fecha]],"mmmm")</f>
        <v>enero</v>
      </c>
      <c r="I437" s="2">
        <f>VENTAS_PJ[[#This Row],[Total con iva]]/1.12</f>
        <v>11291.071428571428</v>
      </c>
    </row>
    <row r="438" spans="1:9" x14ac:dyDescent="0.25">
      <c r="A438" s="1" t="s">
        <v>787</v>
      </c>
      <c r="B438" s="1" t="s">
        <v>134</v>
      </c>
      <c r="C438" s="1" t="s">
        <v>103</v>
      </c>
      <c r="D438" s="2">
        <v>8815</v>
      </c>
      <c r="E438" s="1" t="s">
        <v>28</v>
      </c>
      <c r="F438" s="11" t="s">
        <v>652</v>
      </c>
      <c r="G43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38" s="1" t="str">
        <f>TEXT(VENTAS_PJ[[#This Row],[Fecha]],"mmmm")</f>
        <v>julio</v>
      </c>
      <c r="I438" s="2">
        <f>VENTAS_PJ[[#This Row],[Total con iva]]/1.12</f>
        <v>7870.5357142857138</v>
      </c>
    </row>
    <row r="439" spans="1:9" x14ac:dyDescent="0.25">
      <c r="A439" s="1" t="s">
        <v>788</v>
      </c>
      <c r="B439" s="1" t="s">
        <v>138</v>
      </c>
      <c r="C439" s="1" t="s">
        <v>107</v>
      </c>
      <c r="D439" s="2">
        <v>12853</v>
      </c>
      <c r="E439" s="1" t="s">
        <v>33</v>
      </c>
      <c r="F439" s="11" t="s">
        <v>439</v>
      </c>
      <c r="G43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39" s="1" t="str">
        <f>TEXT(VENTAS_PJ[[#This Row],[Fecha]],"mmmm")</f>
        <v>julio</v>
      </c>
      <c r="I439" s="2">
        <f>VENTAS_PJ[[#This Row],[Total con iva]]/1.12</f>
        <v>11475.892857142857</v>
      </c>
    </row>
    <row r="440" spans="1:9" x14ac:dyDescent="0.25">
      <c r="A440" s="1" t="s">
        <v>789</v>
      </c>
      <c r="B440" s="1" t="s">
        <v>142</v>
      </c>
      <c r="C440" s="1" t="s">
        <v>111</v>
      </c>
      <c r="D440" s="2">
        <v>11646</v>
      </c>
      <c r="E440" s="1" t="s">
        <v>42</v>
      </c>
      <c r="F440" s="11" t="s">
        <v>512</v>
      </c>
      <c r="G44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40" s="1" t="str">
        <f>TEXT(VENTAS_PJ[[#This Row],[Fecha]],"mmmm")</f>
        <v>noviembre</v>
      </c>
      <c r="I440" s="2">
        <f>VENTAS_PJ[[#This Row],[Total con iva]]/1.12</f>
        <v>10398.214285714284</v>
      </c>
    </row>
    <row r="441" spans="1:9" x14ac:dyDescent="0.25">
      <c r="A441" s="1" t="s">
        <v>790</v>
      </c>
      <c r="B441" s="1" t="s">
        <v>146</v>
      </c>
      <c r="C441" s="1" t="s">
        <v>115</v>
      </c>
      <c r="D441" s="2">
        <v>14498</v>
      </c>
      <c r="E441" s="1" t="s">
        <v>28</v>
      </c>
      <c r="F441" s="11" t="s">
        <v>569</v>
      </c>
      <c r="G44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41" s="1" t="str">
        <f>TEXT(VENTAS_PJ[[#This Row],[Fecha]],"mmmm")</f>
        <v>octubre</v>
      </c>
      <c r="I441" s="2">
        <f>VENTAS_PJ[[#This Row],[Total con iva]]/1.12</f>
        <v>12944.642857142855</v>
      </c>
    </row>
    <row r="442" spans="1:9" x14ac:dyDescent="0.25">
      <c r="A442" s="1" t="s">
        <v>791</v>
      </c>
      <c r="B442" s="1" t="s">
        <v>150</v>
      </c>
      <c r="C442" s="1" t="s">
        <v>119</v>
      </c>
      <c r="D442" s="2">
        <v>8537</v>
      </c>
      <c r="E442" s="1" t="s">
        <v>33</v>
      </c>
      <c r="F442" s="11" t="s">
        <v>657</v>
      </c>
      <c r="G44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42" s="1" t="str">
        <f>TEXT(VENTAS_PJ[[#This Row],[Fecha]],"mmmm")</f>
        <v>septiembre</v>
      </c>
      <c r="I442" s="2">
        <f>VENTAS_PJ[[#This Row],[Total con iva]]/1.12</f>
        <v>7622.3214285714275</v>
      </c>
    </row>
    <row r="443" spans="1:9" x14ac:dyDescent="0.25">
      <c r="A443" s="1" t="s">
        <v>792</v>
      </c>
      <c r="B443" s="1" t="s">
        <v>154</v>
      </c>
      <c r="C443" s="1" t="s">
        <v>123</v>
      </c>
      <c r="D443" s="2">
        <v>11779</v>
      </c>
      <c r="E443" s="1" t="s">
        <v>42</v>
      </c>
      <c r="F443" s="11" t="s">
        <v>363</v>
      </c>
      <c r="G44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43" s="1" t="str">
        <f>TEXT(VENTAS_PJ[[#This Row],[Fecha]],"mmmm")</f>
        <v>abril</v>
      </c>
      <c r="I443" s="2">
        <f>VENTAS_PJ[[#This Row],[Total con iva]]/1.12</f>
        <v>10516.964285714284</v>
      </c>
    </row>
    <row r="444" spans="1:9" x14ac:dyDescent="0.25">
      <c r="A444" s="1" t="s">
        <v>793</v>
      </c>
      <c r="B444" s="1" t="s">
        <v>158</v>
      </c>
      <c r="C444" s="1" t="s">
        <v>127</v>
      </c>
      <c r="D444" s="2">
        <v>5824</v>
      </c>
      <c r="E444" s="1" t="s">
        <v>28</v>
      </c>
      <c r="F444" s="11" t="s">
        <v>333</v>
      </c>
      <c r="G44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44" s="1" t="str">
        <f>TEXT(VENTAS_PJ[[#This Row],[Fecha]],"mmmm")</f>
        <v>enero</v>
      </c>
      <c r="I444" s="2">
        <f>VENTAS_PJ[[#This Row],[Total con iva]]/1.12</f>
        <v>5199.9999999999991</v>
      </c>
    </row>
    <row r="445" spans="1:9" x14ac:dyDescent="0.25">
      <c r="A445" s="1" t="s">
        <v>794</v>
      </c>
      <c r="B445" s="1" t="s">
        <v>162</v>
      </c>
      <c r="C445" s="1" t="s">
        <v>131</v>
      </c>
      <c r="D445" s="2">
        <v>9088</v>
      </c>
      <c r="E445" s="1" t="s">
        <v>33</v>
      </c>
      <c r="F445" s="11" t="s">
        <v>271</v>
      </c>
      <c r="G44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45" s="1" t="str">
        <f>TEXT(VENTAS_PJ[[#This Row],[Fecha]],"mmmm")</f>
        <v>febrero</v>
      </c>
      <c r="I445" s="2">
        <f>VENTAS_PJ[[#This Row],[Total con iva]]/1.12</f>
        <v>8114.2857142857138</v>
      </c>
    </row>
    <row r="446" spans="1:9" x14ac:dyDescent="0.25">
      <c r="A446" s="1" t="s">
        <v>795</v>
      </c>
      <c r="B446" s="1" t="s">
        <v>165</v>
      </c>
      <c r="C446" s="1" t="s">
        <v>135</v>
      </c>
      <c r="D446" s="2">
        <v>9583</v>
      </c>
      <c r="E446" s="1" t="s">
        <v>42</v>
      </c>
      <c r="F446" s="11" t="s">
        <v>65</v>
      </c>
      <c r="G44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46" s="1" t="str">
        <f>TEXT(VENTAS_PJ[[#This Row],[Fecha]],"mmmm")</f>
        <v>abril</v>
      </c>
      <c r="I446" s="2">
        <f>VENTAS_PJ[[#This Row],[Total con iva]]/1.12</f>
        <v>8556.25</v>
      </c>
    </row>
    <row r="447" spans="1:9" x14ac:dyDescent="0.25">
      <c r="A447" s="1" t="s">
        <v>796</v>
      </c>
      <c r="B447" s="1" t="s">
        <v>169</v>
      </c>
      <c r="C447" s="1" t="s">
        <v>139</v>
      </c>
      <c r="D447" s="2">
        <v>7752</v>
      </c>
      <c r="E447" s="1" t="s">
        <v>28</v>
      </c>
      <c r="F447" s="11" t="s">
        <v>204</v>
      </c>
      <c r="G44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47" s="1" t="str">
        <f>TEXT(VENTAS_PJ[[#This Row],[Fecha]],"mmmm")</f>
        <v>julio</v>
      </c>
      <c r="I447" s="2">
        <f>VENTAS_PJ[[#This Row],[Total con iva]]/1.12</f>
        <v>6921.4285714285706</v>
      </c>
    </row>
    <row r="448" spans="1:9" x14ac:dyDescent="0.25">
      <c r="A448" s="1" t="s">
        <v>797</v>
      </c>
      <c r="B448" s="1" t="s">
        <v>173</v>
      </c>
      <c r="C448" s="1" t="s">
        <v>143</v>
      </c>
      <c r="D448" s="2">
        <v>9089</v>
      </c>
      <c r="E448" s="1" t="s">
        <v>33</v>
      </c>
      <c r="F448" s="11" t="s">
        <v>664</v>
      </c>
      <c r="G44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48" s="1" t="str">
        <f>TEXT(VENTAS_PJ[[#This Row],[Fecha]],"mmmm")</f>
        <v>junio</v>
      </c>
      <c r="I448" s="2">
        <f>VENTAS_PJ[[#This Row],[Total con iva]]/1.12</f>
        <v>8115.1785714285706</v>
      </c>
    </row>
    <row r="449" spans="1:9" x14ac:dyDescent="0.25">
      <c r="A449" s="1" t="s">
        <v>798</v>
      </c>
      <c r="B449" s="1" t="s">
        <v>177</v>
      </c>
      <c r="C449" s="1" t="s">
        <v>147</v>
      </c>
      <c r="D449" s="2">
        <v>11080</v>
      </c>
      <c r="E449" s="1" t="s">
        <v>42</v>
      </c>
      <c r="F449" s="11" t="s">
        <v>522</v>
      </c>
      <c r="G44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49" s="1" t="str">
        <f>TEXT(VENTAS_PJ[[#This Row],[Fecha]],"mmmm")</f>
        <v>septiembre</v>
      </c>
      <c r="I449" s="2">
        <f>VENTAS_PJ[[#This Row],[Total con iva]]/1.12</f>
        <v>9892.8571428571413</v>
      </c>
    </row>
    <row r="450" spans="1:9" x14ac:dyDescent="0.25">
      <c r="A450" s="1" t="s">
        <v>799</v>
      </c>
      <c r="B450" s="1" t="s">
        <v>181</v>
      </c>
      <c r="C450" s="1" t="s">
        <v>151</v>
      </c>
      <c r="D450" s="2">
        <v>6308</v>
      </c>
      <c r="E450" s="1" t="s">
        <v>28</v>
      </c>
      <c r="F450" s="11" t="s">
        <v>667</v>
      </c>
      <c r="G450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50" s="1" t="str">
        <f>TEXT(VENTAS_PJ[[#This Row],[Fecha]],"mmmm")</f>
        <v>marzo</v>
      </c>
      <c r="I450" s="2">
        <f>VENTAS_PJ[[#This Row],[Total con iva]]/1.12</f>
        <v>5632.1428571428569</v>
      </c>
    </row>
    <row r="451" spans="1:9" x14ac:dyDescent="0.25">
      <c r="A451" s="1" t="s">
        <v>800</v>
      </c>
      <c r="B451" s="1" t="s">
        <v>185</v>
      </c>
      <c r="C451" s="1" t="s">
        <v>155</v>
      </c>
      <c r="D451" s="2">
        <v>8825</v>
      </c>
      <c r="E451" s="1" t="s">
        <v>33</v>
      </c>
      <c r="F451" s="11" t="s">
        <v>210</v>
      </c>
      <c r="G451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51" s="1" t="str">
        <f>TEXT(VENTAS_PJ[[#This Row],[Fecha]],"mmmm")</f>
        <v>febrero</v>
      </c>
      <c r="I451" s="2">
        <f>VENTAS_PJ[[#This Row],[Total con iva]]/1.12</f>
        <v>7879.4642857142853</v>
      </c>
    </row>
    <row r="452" spans="1:9" x14ac:dyDescent="0.25">
      <c r="A452" s="1" t="s">
        <v>801</v>
      </c>
      <c r="B452" s="1" t="s">
        <v>189</v>
      </c>
      <c r="C452" s="1" t="s">
        <v>159</v>
      </c>
      <c r="D452" s="2">
        <v>8612</v>
      </c>
      <c r="E452" s="1" t="s">
        <v>42</v>
      </c>
      <c r="F452" s="11" t="s">
        <v>81</v>
      </c>
      <c r="G452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52" s="1" t="str">
        <f>TEXT(VENTAS_PJ[[#This Row],[Fecha]],"mmmm")</f>
        <v>octubre</v>
      </c>
      <c r="I452" s="2">
        <f>VENTAS_PJ[[#This Row],[Total con iva]]/1.12</f>
        <v>7689.2857142857138</v>
      </c>
    </row>
    <row r="453" spans="1:9" x14ac:dyDescent="0.25">
      <c r="A453" s="1" t="s">
        <v>802</v>
      </c>
      <c r="B453" s="1" t="s">
        <v>192</v>
      </c>
      <c r="C453" s="1" t="s">
        <v>163</v>
      </c>
      <c r="D453" s="2">
        <v>7722</v>
      </c>
      <c r="E453" s="1" t="s">
        <v>28</v>
      </c>
      <c r="F453" s="11" t="s">
        <v>62</v>
      </c>
      <c r="G453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53" s="1" t="str">
        <f>TEXT(VENTAS_PJ[[#This Row],[Fecha]],"mmmm")</f>
        <v>abril</v>
      </c>
      <c r="I453" s="2">
        <f>VENTAS_PJ[[#This Row],[Total con iva]]/1.12</f>
        <v>6894.6428571428569</v>
      </c>
    </row>
    <row r="454" spans="1:9" x14ac:dyDescent="0.25">
      <c r="A454" s="1" t="s">
        <v>803</v>
      </c>
      <c r="B454" s="1" t="s">
        <v>196</v>
      </c>
      <c r="C454" s="1" t="s">
        <v>166</v>
      </c>
      <c r="D454" s="2">
        <v>5341</v>
      </c>
      <c r="E454" s="1" t="s">
        <v>33</v>
      </c>
      <c r="F454" s="11" t="s">
        <v>389</v>
      </c>
      <c r="G454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54" s="1" t="str">
        <f>TEXT(VENTAS_PJ[[#This Row],[Fecha]],"mmmm")</f>
        <v>julio</v>
      </c>
      <c r="I454" s="2">
        <f>VENTAS_PJ[[#This Row],[Total con iva]]/1.12</f>
        <v>4768.75</v>
      </c>
    </row>
    <row r="455" spans="1:9" x14ac:dyDescent="0.25">
      <c r="A455" s="1" t="s">
        <v>804</v>
      </c>
      <c r="B455" s="1" t="s">
        <v>200</v>
      </c>
      <c r="C455" s="1" t="s">
        <v>170</v>
      </c>
      <c r="D455" s="2">
        <v>11167</v>
      </c>
      <c r="E455" s="1" t="s">
        <v>42</v>
      </c>
      <c r="F455" s="11" t="s">
        <v>317</v>
      </c>
      <c r="G455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1</v>
      </c>
      <c r="H455" s="1" t="str">
        <f>TEXT(VENTAS_PJ[[#This Row],[Fecha]],"mmmm")</f>
        <v>febrero</v>
      </c>
      <c r="I455" s="2">
        <f>VENTAS_PJ[[#This Row],[Total con iva]]/1.12</f>
        <v>9970.5357142857138</v>
      </c>
    </row>
    <row r="456" spans="1:9" x14ac:dyDescent="0.25">
      <c r="A456" s="1" t="s">
        <v>805</v>
      </c>
      <c r="B456" s="1" t="s">
        <v>203</v>
      </c>
      <c r="C456" s="1" t="s">
        <v>174</v>
      </c>
      <c r="D456" s="2">
        <v>13965</v>
      </c>
      <c r="E456" s="1" t="s">
        <v>28</v>
      </c>
      <c r="F456" s="11" t="s">
        <v>204</v>
      </c>
      <c r="G456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56" s="1" t="str">
        <f>TEXT(VENTAS_PJ[[#This Row],[Fecha]],"mmmm")</f>
        <v>julio</v>
      </c>
      <c r="I456" s="2">
        <f>VENTAS_PJ[[#This Row],[Total con iva]]/1.12</f>
        <v>12468.749999999998</v>
      </c>
    </row>
    <row r="457" spans="1:9" x14ac:dyDescent="0.25">
      <c r="A457" s="1" t="s">
        <v>806</v>
      </c>
      <c r="B457" s="1" t="s">
        <v>206</v>
      </c>
      <c r="C457" s="1" t="s">
        <v>290</v>
      </c>
      <c r="D457" s="2">
        <v>6289</v>
      </c>
      <c r="E457" s="1" t="s">
        <v>33</v>
      </c>
      <c r="F457" s="11" t="s">
        <v>675</v>
      </c>
      <c r="G457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3</v>
      </c>
      <c r="H457" s="1" t="str">
        <f>TEXT(VENTAS_PJ[[#This Row],[Fecha]],"mmmm")</f>
        <v>agosto</v>
      </c>
      <c r="I457" s="2">
        <f>VENTAS_PJ[[#This Row],[Total con iva]]/1.12</f>
        <v>5615.1785714285706</v>
      </c>
    </row>
    <row r="458" spans="1:9" x14ac:dyDescent="0.25">
      <c r="A458" s="1" t="s">
        <v>807</v>
      </c>
      <c r="B458" s="1" t="s">
        <v>209</v>
      </c>
      <c r="C458" s="1" t="s">
        <v>294</v>
      </c>
      <c r="D458" s="2">
        <v>7430</v>
      </c>
      <c r="E458" s="1" t="s">
        <v>42</v>
      </c>
      <c r="F458" s="11" t="s">
        <v>677</v>
      </c>
      <c r="G458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4</v>
      </c>
      <c r="H458" s="1" t="str">
        <f>TEXT(VENTAS_PJ[[#This Row],[Fecha]],"mmmm")</f>
        <v>octubre</v>
      </c>
      <c r="I458" s="2">
        <f>VENTAS_PJ[[#This Row],[Total con iva]]/1.12</f>
        <v>6633.9285714285706</v>
      </c>
    </row>
    <row r="459" spans="1:9" x14ac:dyDescent="0.25">
      <c r="A459" s="1" t="s">
        <v>808</v>
      </c>
      <c r="B459" s="1" t="s">
        <v>212</v>
      </c>
      <c r="C459" s="1" t="s">
        <v>298</v>
      </c>
      <c r="D459" s="2">
        <v>14438</v>
      </c>
      <c r="E459" s="1" t="s">
        <v>28</v>
      </c>
      <c r="F459" s="11" t="s">
        <v>251</v>
      </c>
      <c r="G459" s="11" t="str">
        <f>IF(OR(MONTH(VENTAS_PJ[[#This Row],[Fecha]])=1,MONTH(VENTAS_PJ[[#This Row],[Fecha]])=2,MONTH(VENTAS_PJ[[#This Row],[Fecha]])=3),"Trimestre 1",IF(OR(MONTH(VENTAS_PJ[[#This Row],[Fecha]])=4,MONTH(VENTAS_PJ[[#This Row],[Fecha]])=5,MONTH(VENTAS_PJ[[#This Row],[Fecha]])=6),"Trimestre 2", IF(OR(MONTH(VENTAS_PJ[[#This Row],[Fecha]])=7,MONTH(VENTAS_PJ[[#This Row],[Fecha]])=8,MONTH(VENTAS_PJ[[#This Row],[Fecha]])=9),"Trimestre 3","Trimestre 4")))</f>
        <v>Trimestre 2</v>
      </c>
      <c r="H459" s="1" t="str">
        <f>TEXT(VENTAS_PJ[[#This Row],[Fecha]],"mmmm")</f>
        <v>abril</v>
      </c>
      <c r="I459" s="2">
        <f>VENTAS_PJ[[#This Row],[Total con iva]]/1.12</f>
        <v>12891.071428571428</v>
      </c>
    </row>
  </sheetData>
  <pageMargins left="0.7" right="0.7" top="0.75" bottom="0.75" header="0.3" footer="0.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H7" sqref="H7"/>
    </sheetView>
  </sheetViews>
  <sheetFormatPr baseColWidth="10" defaultRowHeight="15" x14ac:dyDescent="0.25"/>
  <cols>
    <col min="1" max="1" width="6.28515625" bestFit="1" customWidth="1"/>
    <col min="2" max="2" width="45.7109375" bestFit="1" customWidth="1"/>
    <col min="3" max="3" width="10.28515625" style="2" bestFit="1" customWidth="1"/>
    <col min="4" max="4" width="10.7109375" bestFit="1" customWidth="1"/>
  </cols>
  <sheetData>
    <row r="1" spans="1:4" x14ac:dyDescent="0.25">
      <c r="A1" s="1" t="s">
        <v>809</v>
      </c>
      <c r="B1" s="1" t="s">
        <v>810</v>
      </c>
      <c r="C1" s="3" t="s">
        <v>811</v>
      </c>
      <c r="D1" s="1" t="s">
        <v>24</v>
      </c>
    </row>
    <row r="2" spans="1:4" x14ac:dyDescent="0.25">
      <c r="A2" s="1">
        <v>1</v>
      </c>
      <c r="B2" s="1" t="s">
        <v>812</v>
      </c>
      <c r="C2" s="2">
        <v>1666</v>
      </c>
      <c r="D2" s="1" t="s">
        <v>813</v>
      </c>
    </row>
    <row r="3" spans="1:4" x14ac:dyDescent="0.25">
      <c r="A3" s="1">
        <v>2</v>
      </c>
      <c r="B3" s="1" t="s">
        <v>814</v>
      </c>
      <c r="C3" s="2">
        <v>2083</v>
      </c>
      <c r="D3" s="1" t="s">
        <v>813</v>
      </c>
    </row>
    <row r="4" spans="1:4" x14ac:dyDescent="0.25">
      <c r="A4" s="1">
        <v>3</v>
      </c>
      <c r="B4" s="1" t="s">
        <v>815</v>
      </c>
      <c r="C4" s="2">
        <v>1916</v>
      </c>
      <c r="D4" s="1" t="s">
        <v>813</v>
      </c>
    </row>
    <row r="5" spans="1:4" x14ac:dyDescent="0.25">
      <c r="A5" s="1">
        <v>4</v>
      </c>
      <c r="B5" s="1" t="s">
        <v>816</v>
      </c>
      <c r="C5" s="2">
        <v>1250</v>
      </c>
      <c r="D5" s="1" t="s">
        <v>813</v>
      </c>
    </row>
    <row r="6" spans="1:4" x14ac:dyDescent="0.25">
      <c r="A6" s="1">
        <v>5</v>
      </c>
      <c r="B6" s="1" t="s">
        <v>817</v>
      </c>
      <c r="C6" s="2">
        <v>1333</v>
      </c>
      <c r="D6" s="1" t="s">
        <v>813</v>
      </c>
    </row>
    <row r="7" spans="1:4" x14ac:dyDescent="0.25">
      <c r="A7" s="1">
        <v>6</v>
      </c>
      <c r="B7" s="1" t="s">
        <v>818</v>
      </c>
      <c r="C7" s="2">
        <v>1583</v>
      </c>
      <c r="D7" s="1" t="s">
        <v>813</v>
      </c>
    </row>
    <row r="8" spans="1:4" x14ac:dyDescent="0.25">
      <c r="A8" s="1">
        <v>7</v>
      </c>
      <c r="B8" s="1" t="s">
        <v>819</v>
      </c>
      <c r="C8" s="2">
        <v>1250</v>
      </c>
      <c r="D8" s="1" t="s">
        <v>813</v>
      </c>
    </row>
    <row r="9" spans="1:4" x14ac:dyDescent="0.25">
      <c r="A9" s="1">
        <v>8</v>
      </c>
      <c r="B9" s="1" t="s">
        <v>812</v>
      </c>
      <c r="C9" s="2">
        <v>1666</v>
      </c>
      <c r="D9" s="1" t="s">
        <v>820</v>
      </c>
    </row>
    <row r="10" spans="1:4" x14ac:dyDescent="0.25">
      <c r="A10" s="1">
        <v>9</v>
      </c>
      <c r="B10" s="1" t="s">
        <v>814</v>
      </c>
      <c r="C10" s="2">
        <v>2083</v>
      </c>
      <c r="D10" s="1" t="s">
        <v>820</v>
      </c>
    </row>
    <row r="11" spans="1:4" x14ac:dyDescent="0.25">
      <c r="A11" s="1">
        <v>10</v>
      </c>
      <c r="B11" s="1" t="s">
        <v>815</v>
      </c>
      <c r="C11" s="2">
        <v>1916</v>
      </c>
      <c r="D11" s="1" t="s">
        <v>820</v>
      </c>
    </row>
    <row r="12" spans="1:4" x14ac:dyDescent="0.25">
      <c r="A12" s="1">
        <v>11</v>
      </c>
      <c r="B12" s="1" t="s">
        <v>816</v>
      </c>
      <c r="C12" s="2">
        <v>1250</v>
      </c>
      <c r="D12" s="1" t="s">
        <v>820</v>
      </c>
    </row>
    <row r="13" spans="1:4" x14ac:dyDescent="0.25">
      <c r="A13" s="1">
        <v>12</v>
      </c>
      <c r="B13" s="1" t="s">
        <v>817</v>
      </c>
      <c r="C13" s="2">
        <v>1333</v>
      </c>
      <c r="D13" s="1" t="s">
        <v>820</v>
      </c>
    </row>
    <row r="14" spans="1:4" x14ac:dyDescent="0.25">
      <c r="A14" s="1">
        <v>13</v>
      </c>
      <c r="B14" s="1" t="s">
        <v>818</v>
      </c>
      <c r="C14" s="2">
        <v>1583</v>
      </c>
      <c r="D14" s="1" t="s">
        <v>820</v>
      </c>
    </row>
    <row r="15" spans="1:4" x14ac:dyDescent="0.25">
      <c r="A15" s="1">
        <v>14</v>
      </c>
      <c r="B15" s="1" t="s">
        <v>819</v>
      </c>
      <c r="C15" s="2">
        <v>1250</v>
      </c>
      <c r="D15" s="1" t="s">
        <v>820</v>
      </c>
    </row>
    <row r="16" spans="1:4" x14ac:dyDescent="0.25">
      <c r="A16" s="1">
        <v>15</v>
      </c>
      <c r="B16" s="1" t="s">
        <v>812</v>
      </c>
      <c r="C16" s="2">
        <v>1666</v>
      </c>
      <c r="D16" s="1" t="s">
        <v>821</v>
      </c>
    </row>
    <row r="17" spans="1:4" x14ac:dyDescent="0.25">
      <c r="A17" s="1">
        <v>16</v>
      </c>
      <c r="B17" s="1" t="s">
        <v>814</v>
      </c>
      <c r="C17" s="2">
        <v>2083</v>
      </c>
      <c r="D17" s="1" t="s">
        <v>821</v>
      </c>
    </row>
    <row r="18" spans="1:4" x14ac:dyDescent="0.25">
      <c r="A18" s="1">
        <v>17</v>
      </c>
      <c r="B18" s="1" t="s">
        <v>815</v>
      </c>
      <c r="C18" s="2">
        <v>1916</v>
      </c>
      <c r="D18" s="1" t="s">
        <v>821</v>
      </c>
    </row>
    <row r="19" spans="1:4" x14ac:dyDescent="0.25">
      <c r="A19" s="1">
        <v>18</v>
      </c>
      <c r="B19" s="1" t="s">
        <v>816</v>
      </c>
      <c r="C19" s="2">
        <v>1250</v>
      </c>
      <c r="D19" s="1" t="s">
        <v>821</v>
      </c>
    </row>
    <row r="20" spans="1:4" x14ac:dyDescent="0.25">
      <c r="A20" s="1">
        <v>19</v>
      </c>
      <c r="B20" s="1" t="s">
        <v>817</v>
      </c>
      <c r="C20" s="2">
        <v>1333</v>
      </c>
      <c r="D20" s="1" t="s">
        <v>821</v>
      </c>
    </row>
    <row r="21" spans="1:4" x14ac:dyDescent="0.25">
      <c r="A21" s="1">
        <v>20</v>
      </c>
      <c r="B21" s="1" t="s">
        <v>818</v>
      </c>
      <c r="C21" s="2">
        <v>1583</v>
      </c>
      <c r="D21" s="1" t="s">
        <v>821</v>
      </c>
    </row>
    <row r="22" spans="1:4" x14ac:dyDescent="0.25">
      <c r="A22" s="1">
        <v>21</v>
      </c>
      <c r="B22" s="1" t="s">
        <v>819</v>
      </c>
      <c r="C22" s="2">
        <v>1250</v>
      </c>
      <c r="D22" s="1" t="s">
        <v>821</v>
      </c>
    </row>
    <row r="23" spans="1:4" x14ac:dyDescent="0.25">
      <c r="A23" s="1">
        <v>22</v>
      </c>
      <c r="B23" s="1" t="s">
        <v>812</v>
      </c>
      <c r="C23" s="2">
        <v>1666</v>
      </c>
      <c r="D23" s="1" t="s">
        <v>822</v>
      </c>
    </row>
    <row r="24" spans="1:4" x14ac:dyDescent="0.25">
      <c r="A24" s="1">
        <v>23</v>
      </c>
      <c r="B24" s="1" t="s">
        <v>814</v>
      </c>
      <c r="C24" s="2">
        <v>2083</v>
      </c>
      <c r="D24" s="1" t="s">
        <v>822</v>
      </c>
    </row>
    <row r="25" spans="1:4" x14ac:dyDescent="0.25">
      <c r="A25" s="1">
        <v>24</v>
      </c>
      <c r="B25" s="1" t="s">
        <v>815</v>
      </c>
      <c r="C25" s="2">
        <v>1916</v>
      </c>
      <c r="D25" s="1" t="s">
        <v>822</v>
      </c>
    </row>
    <row r="26" spans="1:4" x14ac:dyDescent="0.25">
      <c r="A26" s="1">
        <v>25</v>
      </c>
      <c r="B26" s="1" t="s">
        <v>816</v>
      </c>
      <c r="C26" s="2">
        <v>1250</v>
      </c>
      <c r="D26" s="1" t="s">
        <v>822</v>
      </c>
    </row>
    <row r="27" spans="1:4" x14ac:dyDescent="0.25">
      <c r="A27" s="1">
        <v>26</v>
      </c>
      <c r="B27" s="1" t="s">
        <v>817</v>
      </c>
      <c r="C27" s="2">
        <v>1333</v>
      </c>
      <c r="D27" s="1" t="s">
        <v>822</v>
      </c>
    </row>
    <row r="28" spans="1:4" x14ac:dyDescent="0.25">
      <c r="A28" s="1">
        <v>27</v>
      </c>
      <c r="B28" s="1" t="s">
        <v>818</v>
      </c>
      <c r="C28" s="2">
        <v>1583</v>
      </c>
      <c r="D28" s="1" t="s">
        <v>822</v>
      </c>
    </row>
    <row r="29" spans="1:4" x14ac:dyDescent="0.25">
      <c r="A29" s="1">
        <v>28</v>
      </c>
      <c r="B29" s="1" t="s">
        <v>819</v>
      </c>
      <c r="C29" s="2">
        <v>1250</v>
      </c>
      <c r="D29" s="1" t="s">
        <v>822</v>
      </c>
    </row>
    <row r="30" spans="1:4" x14ac:dyDescent="0.25">
      <c r="A30" s="1">
        <v>29</v>
      </c>
      <c r="B30" s="1" t="s">
        <v>812</v>
      </c>
      <c r="C30" s="2">
        <v>1666</v>
      </c>
      <c r="D30" s="1" t="s">
        <v>823</v>
      </c>
    </row>
    <row r="31" spans="1:4" x14ac:dyDescent="0.25">
      <c r="A31" s="1">
        <v>30</v>
      </c>
      <c r="B31" s="1" t="s">
        <v>814</v>
      </c>
      <c r="C31" s="2">
        <v>2083</v>
      </c>
      <c r="D31" s="1" t="s">
        <v>823</v>
      </c>
    </row>
    <row r="32" spans="1:4" x14ac:dyDescent="0.25">
      <c r="A32" s="1">
        <v>31</v>
      </c>
      <c r="B32" s="1" t="s">
        <v>815</v>
      </c>
      <c r="C32" s="2">
        <v>1916</v>
      </c>
      <c r="D32" s="1" t="s">
        <v>823</v>
      </c>
    </row>
    <row r="33" spans="1:4" x14ac:dyDescent="0.25">
      <c r="A33" s="1">
        <v>32</v>
      </c>
      <c r="B33" s="1" t="s">
        <v>816</v>
      </c>
      <c r="C33" s="2">
        <v>1250</v>
      </c>
      <c r="D33" s="1" t="s">
        <v>823</v>
      </c>
    </row>
    <row r="34" spans="1:4" x14ac:dyDescent="0.25">
      <c r="A34" s="1">
        <v>33</v>
      </c>
      <c r="B34" s="1" t="s">
        <v>817</v>
      </c>
      <c r="C34" s="2">
        <v>1333</v>
      </c>
      <c r="D34" s="1" t="s">
        <v>823</v>
      </c>
    </row>
    <row r="35" spans="1:4" x14ac:dyDescent="0.25">
      <c r="A35" s="1">
        <v>34</v>
      </c>
      <c r="B35" s="1" t="s">
        <v>818</v>
      </c>
      <c r="C35" s="2">
        <v>1583</v>
      </c>
      <c r="D35" s="1" t="s">
        <v>823</v>
      </c>
    </row>
    <row r="36" spans="1:4" x14ac:dyDescent="0.25">
      <c r="A36" s="1">
        <v>35</v>
      </c>
      <c r="B36" s="1" t="s">
        <v>819</v>
      </c>
      <c r="C36" s="2">
        <v>1250</v>
      </c>
      <c r="D36" s="1" t="s">
        <v>823</v>
      </c>
    </row>
    <row r="37" spans="1:4" x14ac:dyDescent="0.25">
      <c r="A37" s="1">
        <v>36</v>
      </c>
      <c r="B37" s="1" t="s">
        <v>812</v>
      </c>
      <c r="C37" s="2">
        <v>1666</v>
      </c>
      <c r="D37" s="1" t="s">
        <v>824</v>
      </c>
    </row>
    <row r="38" spans="1:4" x14ac:dyDescent="0.25">
      <c r="A38" s="1">
        <v>37</v>
      </c>
      <c r="B38" s="1" t="s">
        <v>814</v>
      </c>
      <c r="C38" s="2">
        <v>2083</v>
      </c>
      <c r="D38" s="1" t="s">
        <v>824</v>
      </c>
    </row>
    <row r="39" spans="1:4" x14ac:dyDescent="0.25">
      <c r="A39" s="1">
        <v>38</v>
      </c>
      <c r="B39" s="1" t="s">
        <v>815</v>
      </c>
      <c r="C39" s="2">
        <v>1916</v>
      </c>
      <c r="D39" s="1" t="s">
        <v>824</v>
      </c>
    </row>
    <row r="40" spans="1:4" x14ac:dyDescent="0.25">
      <c r="A40" s="1">
        <v>39</v>
      </c>
      <c r="B40" s="1" t="s">
        <v>816</v>
      </c>
      <c r="C40" s="2">
        <v>1250</v>
      </c>
      <c r="D40" s="1" t="s">
        <v>824</v>
      </c>
    </row>
    <row r="41" spans="1:4" x14ac:dyDescent="0.25">
      <c r="A41" s="1">
        <v>40</v>
      </c>
      <c r="B41" s="1" t="s">
        <v>817</v>
      </c>
      <c r="C41" s="2">
        <v>1333</v>
      </c>
      <c r="D41" s="1" t="s">
        <v>824</v>
      </c>
    </row>
    <row r="42" spans="1:4" x14ac:dyDescent="0.25">
      <c r="A42" s="1">
        <v>41</v>
      </c>
      <c r="B42" s="1" t="s">
        <v>818</v>
      </c>
      <c r="C42" s="2">
        <v>1583</v>
      </c>
      <c r="D42" s="1" t="s">
        <v>824</v>
      </c>
    </row>
    <row r="43" spans="1:4" x14ac:dyDescent="0.25">
      <c r="A43" s="1">
        <v>42</v>
      </c>
      <c r="B43" s="1" t="s">
        <v>819</v>
      </c>
      <c r="C43" s="2">
        <v>1250</v>
      </c>
      <c r="D43" s="1" t="s">
        <v>824</v>
      </c>
    </row>
    <row r="44" spans="1:4" x14ac:dyDescent="0.25">
      <c r="A44" s="1">
        <v>43</v>
      </c>
      <c r="B44" s="1" t="s">
        <v>812</v>
      </c>
      <c r="C44" s="2">
        <v>1666</v>
      </c>
      <c r="D44" s="1" t="s">
        <v>825</v>
      </c>
    </row>
    <row r="45" spans="1:4" x14ac:dyDescent="0.25">
      <c r="A45" s="1">
        <v>44</v>
      </c>
      <c r="B45" s="1" t="s">
        <v>814</v>
      </c>
      <c r="C45" s="2">
        <v>2083</v>
      </c>
      <c r="D45" s="1" t="s">
        <v>825</v>
      </c>
    </row>
    <row r="46" spans="1:4" x14ac:dyDescent="0.25">
      <c r="A46" s="1">
        <v>45</v>
      </c>
      <c r="B46" s="1" t="s">
        <v>815</v>
      </c>
      <c r="C46" s="2">
        <v>1916</v>
      </c>
      <c r="D46" s="1" t="s">
        <v>825</v>
      </c>
    </row>
    <row r="47" spans="1:4" x14ac:dyDescent="0.25">
      <c r="A47" s="1">
        <v>46</v>
      </c>
      <c r="B47" s="1" t="s">
        <v>816</v>
      </c>
      <c r="C47" s="2">
        <v>1250</v>
      </c>
      <c r="D47" s="1" t="s">
        <v>825</v>
      </c>
    </row>
    <row r="48" spans="1:4" x14ac:dyDescent="0.25">
      <c r="A48" s="1">
        <v>47</v>
      </c>
      <c r="B48" s="1" t="s">
        <v>817</v>
      </c>
      <c r="C48" s="2">
        <v>1333</v>
      </c>
      <c r="D48" s="1" t="s">
        <v>825</v>
      </c>
    </row>
    <row r="49" spans="1:4" x14ac:dyDescent="0.25">
      <c r="A49" s="1">
        <v>48</v>
      </c>
      <c r="B49" s="1" t="s">
        <v>818</v>
      </c>
      <c r="C49" s="2">
        <v>1583</v>
      </c>
      <c r="D49" s="1" t="s">
        <v>825</v>
      </c>
    </row>
    <row r="50" spans="1:4" x14ac:dyDescent="0.25">
      <c r="A50" s="1">
        <v>49</v>
      </c>
      <c r="B50" s="1" t="s">
        <v>819</v>
      </c>
      <c r="C50" s="2">
        <v>1250</v>
      </c>
      <c r="D50" s="1" t="s">
        <v>825</v>
      </c>
    </row>
    <row r="51" spans="1:4" x14ac:dyDescent="0.25">
      <c r="A51" s="1">
        <v>50</v>
      </c>
      <c r="B51" s="1" t="s">
        <v>812</v>
      </c>
      <c r="C51" s="2">
        <v>1666</v>
      </c>
      <c r="D51" s="1" t="s">
        <v>826</v>
      </c>
    </row>
    <row r="52" spans="1:4" x14ac:dyDescent="0.25">
      <c r="A52" s="1">
        <v>51</v>
      </c>
      <c r="B52" s="1" t="s">
        <v>814</v>
      </c>
      <c r="C52" s="2">
        <v>2083</v>
      </c>
      <c r="D52" s="1" t="s">
        <v>826</v>
      </c>
    </row>
    <row r="53" spans="1:4" x14ac:dyDescent="0.25">
      <c r="A53" s="1">
        <v>52</v>
      </c>
      <c r="B53" s="1" t="s">
        <v>815</v>
      </c>
      <c r="C53" s="2">
        <v>1916</v>
      </c>
      <c r="D53" s="1" t="s">
        <v>826</v>
      </c>
    </row>
    <row r="54" spans="1:4" x14ac:dyDescent="0.25">
      <c r="A54" s="1">
        <v>53</v>
      </c>
      <c r="B54" s="1" t="s">
        <v>816</v>
      </c>
      <c r="C54" s="2">
        <v>1250</v>
      </c>
      <c r="D54" s="1" t="s">
        <v>826</v>
      </c>
    </row>
    <row r="55" spans="1:4" x14ac:dyDescent="0.25">
      <c r="A55" s="1">
        <v>54</v>
      </c>
      <c r="B55" s="1" t="s">
        <v>817</v>
      </c>
      <c r="C55" s="2">
        <v>1333</v>
      </c>
      <c r="D55" s="1" t="s">
        <v>826</v>
      </c>
    </row>
    <row r="56" spans="1:4" x14ac:dyDescent="0.25">
      <c r="A56" s="1">
        <v>55</v>
      </c>
      <c r="B56" s="1" t="s">
        <v>818</v>
      </c>
      <c r="C56" s="2">
        <v>1583</v>
      </c>
      <c r="D56" s="1" t="s">
        <v>826</v>
      </c>
    </row>
    <row r="57" spans="1:4" x14ac:dyDescent="0.25">
      <c r="A57" s="1">
        <v>56</v>
      </c>
      <c r="B57" s="1" t="s">
        <v>819</v>
      </c>
      <c r="C57" s="2">
        <v>1250</v>
      </c>
      <c r="D57" s="1" t="s">
        <v>826</v>
      </c>
    </row>
    <row r="58" spans="1:4" x14ac:dyDescent="0.25">
      <c r="A58" s="1">
        <v>57</v>
      </c>
      <c r="B58" s="1" t="s">
        <v>812</v>
      </c>
      <c r="C58" s="2">
        <v>1666</v>
      </c>
      <c r="D58" s="1" t="s">
        <v>827</v>
      </c>
    </row>
    <row r="59" spans="1:4" x14ac:dyDescent="0.25">
      <c r="A59" s="1">
        <v>58</v>
      </c>
      <c r="B59" s="1" t="s">
        <v>814</v>
      </c>
      <c r="C59" s="2">
        <v>2083</v>
      </c>
      <c r="D59" s="1" t="s">
        <v>827</v>
      </c>
    </row>
    <row r="60" spans="1:4" x14ac:dyDescent="0.25">
      <c r="A60" s="1">
        <v>59</v>
      </c>
      <c r="B60" s="1" t="s">
        <v>815</v>
      </c>
      <c r="C60" s="2">
        <v>1916</v>
      </c>
      <c r="D60" s="1" t="s">
        <v>827</v>
      </c>
    </row>
    <row r="61" spans="1:4" x14ac:dyDescent="0.25">
      <c r="A61" s="1">
        <v>60</v>
      </c>
      <c r="B61" s="1" t="s">
        <v>816</v>
      </c>
      <c r="C61" s="2">
        <v>1250</v>
      </c>
      <c r="D61" s="1" t="s">
        <v>827</v>
      </c>
    </row>
    <row r="62" spans="1:4" x14ac:dyDescent="0.25">
      <c r="A62" s="1">
        <v>61</v>
      </c>
      <c r="B62" s="1" t="s">
        <v>817</v>
      </c>
      <c r="C62" s="2">
        <v>1333</v>
      </c>
      <c r="D62" s="1" t="s">
        <v>827</v>
      </c>
    </row>
    <row r="63" spans="1:4" x14ac:dyDescent="0.25">
      <c r="A63" s="1">
        <v>62</v>
      </c>
      <c r="B63" s="1" t="s">
        <v>818</v>
      </c>
      <c r="C63" s="2">
        <v>1583</v>
      </c>
      <c r="D63" s="1" t="s">
        <v>827</v>
      </c>
    </row>
    <row r="64" spans="1:4" x14ac:dyDescent="0.25">
      <c r="A64" s="1">
        <v>63</v>
      </c>
      <c r="B64" s="1" t="s">
        <v>819</v>
      </c>
      <c r="C64" s="2">
        <v>1250</v>
      </c>
      <c r="D64" s="1" t="s">
        <v>827</v>
      </c>
    </row>
    <row r="65" spans="1:4" x14ac:dyDescent="0.25">
      <c r="A65" s="1">
        <v>64</v>
      </c>
      <c r="B65" s="1" t="s">
        <v>812</v>
      </c>
      <c r="C65" s="2">
        <v>1666</v>
      </c>
      <c r="D65" s="1" t="s">
        <v>828</v>
      </c>
    </row>
    <row r="66" spans="1:4" x14ac:dyDescent="0.25">
      <c r="A66" s="1">
        <v>65</v>
      </c>
      <c r="B66" s="1" t="s">
        <v>814</v>
      </c>
      <c r="C66" s="2">
        <v>2083</v>
      </c>
      <c r="D66" s="1" t="s">
        <v>828</v>
      </c>
    </row>
    <row r="67" spans="1:4" x14ac:dyDescent="0.25">
      <c r="A67" s="1">
        <v>66</v>
      </c>
      <c r="B67" s="1" t="s">
        <v>815</v>
      </c>
      <c r="C67" s="2">
        <v>1916</v>
      </c>
      <c r="D67" s="1" t="s">
        <v>828</v>
      </c>
    </row>
    <row r="68" spans="1:4" x14ac:dyDescent="0.25">
      <c r="A68" s="1">
        <v>67</v>
      </c>
      <c r="B68" s="1" t="s">
        <v>816</v>
      </c>
      <c r="C68" s="2">
        <v>1250</v>
      </c>
      <c r="D68" s="1" t="s">
        <v>828</v>
      </c>
    </row>
    <row r="69" spans="1:4" x14ac:dyDescent="0.25">
      <c r="A69" s="1">
        <v>68</v>
      </c>
      <c r="B69" s="1" t="s">
        <v>817</v>
      </c>
      <c r="C69" s="2">
        <v>1333</v>
      </c>
      <c r="D69" s="1" t="s">
        <v>828</v>
      </c>
    </row>
    <row r="70" spans="1:4" x14ac:dyDescent="0.25">
      <c r="A70" s="1">
        <v>69</v>
      </c>
      <c r="B70" s="1" t="s">
        <v>818</v>
      </c>
      <c r="C70" s="2">
        <v>1583</v>
      </c>
      <c r="D70" s="1" t="s">
        <v>828</v>
      </c>
    </row>
    <row r="71" spans="1:4" x14ac:dyDescent="0.25">
      <c r="A71" s="1">
        <v>70</v>
      </c>
      <c r="B71" s="1" t="s">
        <v>819</v>
      </c>
      <c r="C71" s="2">
        <v>1250</v>
      </c>
      <c r="D71" s="1" t="s">
        <v>828</v>
      </c>
    </row>
    <row r="72" spans="1:4" x14ac:dyDescent="0.25">
      <c r="A72" s="1">
        <v>71</v>
      </c>
      <c r="B72" s="1" t="s">
        <v>812</v>
      </c>
      <c r="C72" s="2">
        <v>1666</v>
      </c>
      <c r="D72" s="1" t="s">
        <v>829</v>
      </c>
    </row>
    <row r="73" spans="1:4" x14ac:dyDescent="0.25">
      <c r="A73" s="1">
        <v>72</v>
      </c>
      <c r="B73" s="1" t="s">
        <v>814</v>
      </c>
      <c r="C73" s="2">
        <v>2083</v>
      </c>
      <c r="D73" s="1" t="s">
        <v>829</v>
      </c>
    </row>
    <row r="74" spans="1:4" x14ac:dyDescent="0.25">
      <c r="A74" s="1">
        <v>73</v>
      </c>
      <c r="B74" s="1" t="s">
        <v>815</v>
      </c>
      <c r="C74" s="2">
        <v>1916</v>
      </c>
      <c r="D74" s="1" t="s">
        <v>829</v>
      </c>
    </row>
    <row r="75" spans="1:4" x14ac:dyDescent="0.25">
      <c r="A75" s="1">
        <v>74</v>
      </c>
      <c r="B75" s="1" t="s">
        <v>816</v>
      </c>
      <c r="C75" s="2">
        <v>1250</v>
      </c>
      <c r="D75" s="1" t="s">
        <v>829</v>
      </c>
    </row>
    <row r="76" spans="1:4" x14ac:dyDescent="0.25">
      <c r="A76" s="1">
        <v>75</v>
      </c>
      <c r="B76" s="1" t="s">
        <v>817</v>
      </c>
      <c r="C76" s="2">
        <v>1333</v>
      </c>
      <c r="D76" s="1" t="s">
        <v>829</v>
      </c>
    </row>
    <row r="77" spans="1:4" x14ac:dyDescent="0.25">
      <c r="A77" s="1">
        <v>76</v>
      </c>
      <c r="B77" s="1" t="s">
        <v>818</v>
      </c>
      <c r="C77" s="2">
        <v>1583</v>
      </c>
      <c r="D77" s="1" t="s">
        <v>829</v>
      </c>
    </row>
    <row r="78" spans="1:4" x14ac:dyDescent="0.25">
      <c r="A78" s="1">
        <v>77</v>
      </c>
      <c r="B78" s="1" t="s">
        <v>819</v>
      </c>
      <c r="C78" s="2">
        <v>1250</v>
      </c>
      <c r="D78" s="1" t="s">
        <v>829</v>
      </c>
    </row>
    <row r="79" spans="1:4" x14ac:dyDescent="0.25">
      <c r="A79" s="1">
        <v>78</v>
      </c>
      <c r="B79" s="1" t="s">
        <v>812</v>
      </c>
      <c r="C79" s="2">
        <v>1666</v>
      </c>
      <c r="D79" s="1" t="s">
        <v>830</v>
      </c>
    </row>
    <row r="80" spans="1:4" x14ac:dyDescent="0.25">
      <c r="A80" s="1">
        <v>79</v>
      </c>
      <c r="B80" s="1" t="s">
        <v>814</v>
      </c>
      <c r="C80" s="2">
        <v>2083</v>
      </c>
      <c r="D80" s="1" t="s">
        <v>830</v>
      </c>
    </row>
    <row r="81" spans="1:4" x14ac:dyDescent="0.25">
      <c r="A81" s="1">
        <v>80</v>
      </c>
      <c r="B81" s="1" t="s">
        <v>815</v>
      </c>
      <c r="C81" s="2">
        <v>1916</v>
      </c>
      <c r="D81" s="1" t="s">
        <v>830</v>
      </c>
    </row>
    <row r="82" spans="1:4" x14ac:dyDescent="0.25">
      <c r="A82" s="1">
        <v>81</v>
      </c>
      <c r="B82" s="1" t="s">
        <v>816</v>
      </c>
      <c r="C82" s="2">
        <v>1250</v>
      </c>
      <c r="D82" s="1" t="s">
        <v>830</v>
      </c>
    </row>
    <row r="83" spans="1:4" x14ac:dyDescent="0.25">
      <c r="A83" s="1">
        <v>82</v>
      </c>
      <c r="B83" s="1" t="s">
        <v>817</v>
      </c>
      <c r="C83" s="2">
        <v>1333</v>
      </c>
      <c r="D83" s="1" t="s">
        <v>830</v>
      </c>
    </row>
    <row r="84" spans="1:4" x14ac:dyDescent="0.25">
      <c r="A84" s="1">
        <v>83</v>
      </c>
      <c r="B84" s="1" t="s">
        <v>818</v>
      </c>
      <c r="C84" s="2">
        <v>1583</v>
      </c>
      <c r="D84" s="1" t="s">
        <v>830</v>
      </c>
    </row>
    <row r="85" spans="1:4" x14ac:dyDescent="0.25">
      <c r="A85" s="1">
        <v>84</v>
      </c>
      <c r="B85" s="1" t="s">
        <v>819</v>
      </c>
      <c r="C85" s="2">
        <v>1250</v>
      </c>
      <c r="D85" s="1" t="s">
        <v>830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8"/>
  <sheetViews>
    <sheetView workbookViewId="0">
      <selection activeCell="A4" sqref="A4"/>
    </sheetView>
  </sheetViews>
  <sheetFormatPr baseColWidth="10" defaultRowHeight="15" x14ac:dyDescent="0.25"/>
  <cols>
    <col min="1" max="1" width="17.42578125" customWidth="1"/>
    <col min="2" max="2" width="21.42578125" customWidth="1"/>
    <col min="3" max="3" width="45.7109375" bestFit="1" customWidth="1"/>
    <col min="4" max="4" width="26.85546875" customWidth="1"/>
    <col min="5" max="5" width="12.28515625" bestFit="1" customWidth="1"/>
    <col min="7" max="7" width="17.42578125" customWidth="1"/>
    <col min="8" max="8" width="21.42578125" customWidth="1"/>
  </cols>
  <sheetData>
    <row r="3" spans="1:9" x14ac:dyDescent="0.25">
      <c r="A3" t="s">
        <v>844</v>
      </c>
      <c r="D3" t="s">
        <v>846</v>
      </c>
    </row>
    <row r="4" spans="1:9" x14ac:dyDescent="0.25">
      <c r="A4" s="8">
        <v>1556682.1428571432</v>
      </c>
      <c r="B4" s="2">
        <f>GETPIVOTDATA("[Measures].[Suma de Ventas sin iva]",$A$3)</f>
        <v>1556682.1428571432</v>
      </c>
      <c r="D4" s="2">
        <v>734000</v>
      </c>
      <c r="E4" s="2">
        <f>GETPIVOTDATA("MONTO",$D$3)</f>
        <v>734000</v>
      </c>
      <c r="G4" s="9" t="s">
        <v>847</v>
      </c>
      <c r="H4" t="s">
        <v>844</v>
      </c>
      <c r="I4" s="12"/>
    </row>
    <row r="5" spans="1:9" x14ac:dyDescent="0.25">
      <c r="G5" s="10" t="s">
        <v>861</v>
      </c>
      <c r="H5" s="8">
        <v>158694.64285714281</v>
      </c>
      <c r="I5" s="12"/>
    </row>
    <row r="6" spans="1:9" x14ac:dyDescent="0.25">
      <c r="G6" s="10" t="s">
        <v>862</v>
      </c>
      <c r="H6" s="8">
        <v>119281.25</v>
      </c>
      <c r="I6" s="12"/>
    </row>
    <row r="7" spans="1:9" x14ac:dyDescent="0.25">
      <c r="A7" t="s">
        <v>845</v>
      </c>
      <c r="G7" s="10" t="s">
        <v>865</v>
      </c>
      <c r="H7" s="8">
        <v>160495.53571428574</v>
      </c>
      <c r="I7" s="12"/>
    </row>
    <row r="8" spans="1:9" x14ac:dyDescent="0.25">
      <c r="A8" s="2">
        <v>132972</v>
      </c>
      <c r="B8" s="2">
        <f>GETPIVOTDATA("Monto",$A$7)</f>
        <v>132972</v>
      </c>
      <c r="D8" s="10"/>
      <c r="G8" s="10" t="s">
        <v>858</v>
      </c>
      <c r="H8" s="8">
        <v>210751.78571428568</v>
      </c>
      <c r="I8" s="12"/>
    </row>
    <row r="9" spans="1:9" x14ac:dyDescent="0.25">
      <c r="D9" s="10"/>
      <c r="G9" s="10" t="s">
        <v>866</v>
      </c>
      <c r="H9" s="8">
        <v>91247.32142857142</v>
      </c>
      <c r="I9" s="12"/>
    </row>
    <row r="10" spans="1:9" x14ac:dyDescent="0.25">
      <c r="D10" s="10"/>
      <c r="G10" s="10" t="s">
        <v>864</v>
      </c>
      <c r="H10" s="8">
        <v>109487.49999999997</v>
      </c>
      <c r="I10" s="12"/>
    </row>
    <row r="11" spans="1:9" x14ac:dyDescent="0.25">
      <c r="A11" s="4" t="s">
        <v>854</v>
      </c>
      <c r="D11" s="10"/>
      <c r="G11" s="10" t="s">
        <v>863</v>
      </c>
      <c r="H11" s="8">
        <v>190748.21428571432</v>
      </c>
      <c r="I11" s="12"/>
    </row>
    <row r="12" spans="1:9" x14ac:dyDescent="0.25">
      <c r="A12" s="9" t="s">
        <v>847</v>
      </c>
      <c r="B12" t="s">
        <v>845</v>
      </c>
      <c r="G12" s="10" t="s">
        <v>859</v>
      </c>
      <c r="H12" s="8">
        <v>117170.5357142857</v>
      </c>
      <c r="I12" s="12"/>
    </row>
    <row r="13" spans="1:9" x14ac:dyDescent="0.25">
      <c r="A13" s="10" t="s">
        <v>814</v>
      </c>
      <c r="B13" s="2">
        <v>24996</v>
      </c>
      <c r="C13" t="str">
        <f>A13</f>
        <v>Bonificaciones de ventas</v>
      </c>
      <c r="D13" s="2">
        <f>GETPIVOTDATA("Monto",$A$12,"Gasto","Bonificaciones de ventas")</f>
        <v>24996</v>
      </c>
      <c r="G13" s="10" t="s">
        <v>869</v>
      </c>
      <c r="H13" s="8">
        <v>147217.85714285713</v>
      </c>
      <c r="I13" s="12"/>
    </row>
    <row r="14" spans="1:9" x14ac:dyDescent="0.25">
      <c r="A14" s="10" t="s">
        <v>815</v>
      </c>
      <c r="B14" s="2">
        <v>22992</v>
      </c>
      <c r="C14" t="str">
        <f t="shared" ref="C14:C19" si="0">A14</f>
        <v>Gastos de viaje y viáticos de los vendedores</v>
      </c>
      <c r="D14" s="2">
        <f>GETPIVOTDATA("Monto",$A$12,"Gasto","Gastos de viaje y viáticos de los vendedores")</f>
        <v>22992</v>
      </c>
      <c r="G14" s="10" t="s">
        <v>868</v>
      </c>
      <c r="H14" s="8">
        <v>137708.92857142858</v>
      </c>
      <c r="I14" s="12"/>
    </row>
    <row r="15" spans="1:9" x14ac:dyDescent="0.25">
      <c r="A15" s="10" t="s">
        <v>812</v>
      </c>
      <c r="B15" s="2">
        <v>19992</v>
      </c>
      <c r="C15" t="str">
        <f t="shared" si="0"/>
        <v>Comisiones de venta</v>
      </c>
      <c r="D15" s="2">
        <f>GETPIVOTDATA("Monto",$A$12,"Gasto","Comisiones de venta")</f>
        <v>19992</v>
      </c>
      <c r="G15" s="10" t="s">
        <v>867</v>
      </c>
      <c r="H15" s="8">
        <v>112117.85714285714</v>
      </c>
      <c r="I15" s="12"/>
    </row>
    <row r="16" spans="1:9" x14ac:dyDescent="0.25">
      <c r="A16" s="10" t="s">
        <v>818</v>
      </c>
      <c r="B16" s="2">
        <v>18996</v>
      </c>
      <c r="C16" t="str">
        <f t="shared" si="0"/>
        <v>Honorarios de agencias de publicidad o marketing</v>
      </c>
      <c r="D16" s="2">
        <f>GETPIVOTDATA("Monto",$A$12,"Gasto","Honorarios de agencias de publicidad o marketing")</f>
        <v>18996</v>
      </c>
      <c r="G16" s="10" t="s">
        <v>860</v>
      </c>
      <c r="H16" s="8">
        <v>1760.7142857142856</v>
      </c>
      <c r="I16" s="12"/>
    </row>
    <row r="17" spans="1:9" x14ac:dyDescent="0.25">
      <c r="A17" s="10" t="s">
        <v>817</v>
      </c>
      <c r="B17" s="2">
        <v>15996</v>
      </c>
      <c r="C17" t="str">
        <f t="shared" si="0"/>
        <v>Gastos de promoción de ventas</v>
      </c>
      <c r="D17" s="2">
        <f>GETPIVOTDATA("Monto",$A$12,"Gasto","Gastos de promoción de ventas")</f>
        <v>15996</v>
      </c>
      <c r="G17" s="10" t="s">
        <v>848</v>
      </c>
      <c r="H17" s="5">
        <v>1556682.1428571432</v>
      </c>
      <c r="I17" s="12"/>
    </row>
    <row r="18" spans="1:9" x14ac:dyDescent="0.25">
      <c r="A18" s="10" t="s">
        <v>848</v>
      </c>
      <c r="B18" s="1">
        <v>102972</v>
      </c>
      <c r="C18" t="str">
        <f t="shared" si="0"/>
        <v>Total general</v>
      </c>
      <c r="D18" s="2"/>
      <c r="G18" s="12"/>
      <c r="H18" s="12"/>
      <c r="I18" s="12"/>
    </row>
    <row r="19" spans="1:9" x14ac:dyDescent="0.25">
      <c r="C19">
        <f t="shared" si="0"/>
        <v>0</v>
      </c>
      <c r="G19" s="12"/>
      <c r="H19" s="12"/>
      <c r="I19" s="12"/>
    </row>
    <row r="20" spans="1:9" x14ac:dyDescent="0.25">
      <c r="G20" s="12"/>
      <c r="H20" s="12"/>
      <c r="I20" s="12"/>
    </row>
    <row r="21" spans="1:9" x14ac:dyDescent="0.25">
      <c r="A21" s="4" t="s">
        <v>855</v>
      </c>
      <c r="G21" s="9" t="s">
        <v>847</v>
      </c>
      <c r="H21" t="s">
        <v>845</v>
      </c>
    </row>
    <row r="22" spans="1:9" x14ac:dyDescent="0.25">
      <c r="A22" s="9" t="s">
        <v>847</v>
      </c>
      <c r="B22" t="s">
        <v>856</v>
      </c>
      <c r="G22" s="10" t="s">
        <v>814</v>
      </c>
      <c r="H22" s="2">
        <v>24996</v>
      </c>
    </row>
    <row r="23" spans="1:9" x14ac:dyDescent="0.25">
      <c r="A23" s="10" t="s">
        <v>8</v>
      </c>
      <c r="B23" s="2">
        <v>120000</v>
      </c>
      <c r="G23" s="10" t="s">
        <v>815</v>
      </c>
      <c r="H23" s="2">
        <v>22992</v>
      </c>
    </row>
    <row r="24" spans="1:9" x14ac:dyDescent="0.25">
      <c r="A24" s="10" t="s">
        <v>12</v>
      </c>
      <c r="B24" s="2">
        <v>110000</v>
      </c>
      <c r="G24" s="10" t="s">
        <v>812</v>
      </c>
      <c r="H24" s="2">
        <v>19992</v>
      </c>
    </row>
    <row r="25" spans="1:9" x14ac:dyDescent="0.25">
      <c r="A25" s="10" t="s">
        <v>3</v>
      </c>
      <c r="B25" s="2">
        <v>85000</v>
      </c>
      <c r="G25" s="10" t="s">
        <v>818</v>
      </c>
      <c r="H25" s="2">
        <v>18996</v>
      </c>
    </row>
    <row r="26" spans="1:9" x14ac:dyDescent="0.25">
      <c r="A26" s="10" t="s">
        <v>15</v>
      </c>
      <c r="B26" s="2">
        <v>75000</v>
      </c>
      <c r="G26" s="10" t="s">
        <v>817</v>
      </c>
      <c r="H26" s="2">
        <v>15996</v>
      </c>
    </row>
    <row r="27" spans="1:9" x14ac:dyDescent="0.25">
      <c r="A27" s="10" t="s">
        <v>4</v>
      </c>
      <c r="B27" s="2">
        <v>65000</v>
      </c>
      <c r="G27" s="10" t="s">
        <v>819</v>
      </c>
      <c r="H27" s="2">
        <v>15000</v>
      </c>
    </row>
    <row r="28" spans="1:9" x14ac:dyDescent="0.25">
      <c r="A28" s="10" t="s">
        <v>6</v>
      </c>
      <c r="B28" s="2">
        <v>50000</v>
      </c>
      <c r="G28" s="10" t="s">
        <v>816</v>
      </c>
      <c r="H28" s="2">
        <v>15000</v>
      </c>
    </row>
    <row r="29" spans="1:9" x14ac:dyDescent="0.25">
      <c r="A29" s="10" t="s">
        <v>9</v>
      </c>
      <c r="B29" s="2">
        <v>50000</v>
      </c>
      <c r="G29" s="10" t="s">
        <v>848</v>
      </c>
      <c r="H29" s="2">
        <v>132972</v>
      </c>
    </row>
    <row r="30" spans="1:9" x14ac:dyDescent="0.25">
      <c r="A30" s="10" t="s">
        <v>7</v>
      </c>
      <c r="B30" s="2">
        <v>40000</v>
      </c>
    </row>
    <row r="31" spans="1:9" x14ac:dyDescent="0.25">
      <c r="A31" s="10" t="s">
        <v>14</v>
      </c>
      <c r="B31" s="2">
        <v>35000</v>
      </c>
    </row>
    <row r="32" spans="1:9" x14ac:dyDescent="0.25">
      <c r="A32" s="10" t="s">
        <v>13</v>
      </c>
      <c r="B32" s="2">
        <v>25000</v>
      </c>
    </row>
    <row r="33" spans="1:8" x14ac:dyDescent="0.25">
      <c r="A33" s="10" t="s">
        <v>10</v>
      </c>
      <c r="B33" s="2">
        <v>25000</v>
      </c>
    </row>
    <row r="34" spans="1:8" x14ac:dyDescent="0.25">
      <c r="A34" s="10" t="s">
        <v>848</v>
      </c>
      <c r="B34" s="2">
        <v>680000</v>
      </c>
      <c r="G34" s="9" t="s">
        <v>847</v>
      </c>
      <c r="H34" t="s">
        <v>856</v>
      </c>
    </row>
    <row r="35" spans="1:8" x14ac:dyDescent="0.25">
      <c r="G35" s="10" t="s">
        <v>8</v>
      </c>
      <c r="H35" s="2">
        <v>120000</v>
      </c>
    </row>
    <row r="36" spans="1:8" x14ac:dyDescent="0.25">
      <c r="G36" s="10" t="s">
        <v>12</v>
      </c>
      <c r="H36" s="2">
        <v>110000</v>
      </c>
    </row>
    <row r="37" spans="1:8" x14ac:dyDescent="0.25">
      <c r="A37" s="4" t="s">
        <v>870</v>
      </c>
      <c r="G37" s="10" t="s">
        <v>3</v>
      </c>
      <c r="H37" s="2">
        <v>85000</v>
      </c>
    </row>
    <row r="38" spans="1:8" x14ac:dyDescent="0.25">
      <c r="A38" s="9" t="s">
        <v>847</v>
      </c>
      <c r="B38" t="s">
        <v>844</v>
      </c>
      <c r="G38" s="10" t="s">
        <v>15</v>
      </c>
      <c r="H38" s="2">
        <v>75000</v>
      </c>
    </row>
    <row r="39" spans="1:8" x14ac:dyDescent="0.25">
      <c r="A39" s="10" t="s">
        <v>858</v>
      </c>
      <c r="B39" s="8">
        <v>210751.78571428568</v>
      </c>
      <c r="G39" s="10" t="s">
        <v>4</v>
      </c>
      <c r="H39" s="2">
        <v>65000</v>
      </c>
    </row>
    <row r="40" spans="1:8" x14ac:dyDescent="0.25">
      <c r="A40" s="10" t="s">
        <v>863</v>
      </c>
      <c r="B40" s="8">
        <v>190748.21428571432</v>
      </c>
      <c r="G40" s="10" t="s">
        <v>9</v>
      </c>
      <c r="H40" s="2">
        <v>50000</v>
      </c>
    </row>
    <row r="41" spans="1:8" x14ac:dyDescent="0.25">
      <c r="A41" s="10" t="s">
        <v>865</v>
      </c>
      <c r="B41" s="8">
        <v>160495.53571428574</v>
      </c>
      <c r="G41" s="10" t="s">
        <v>6</v>
      </c>
      <c r="H41" s="2">
        <v>50000</v>
      </c>
    </row>
    <row r="42" spans="1:8" x14ac:dyDescent="0.25">
      <c r="A42" s="10" t="s">
        <v>861</v>
      </c>
      <c r="B42" s="8">
        <v>158694.64285714281</v>
      </c>
      <c r="G42" s="10" t="s">
        <v>7</v>
      </c>
      <c r="H42" s="2">
        <v>40000</v>
      </c>
    </row>
    <row r="43" spans="1:8" x14ac:dyDescent="0.25">
      <c r="A43" s="10" t="s">
        <v>869</v>
      </c>
      <c r="B43" s="8">
        <v>147217.85714285713</v>
      </c>
      <c r="G43" s="10" t="s">
        <v>14</v>
      </c>
      <c r="H43" s="2">
        <v>35000</v>
      </c>
    </row>
    <row r="44" spans="1:8" x14ac:dyDescent="0.25">
      <c r="A44" s="10" t="s">
        <v>848</v>
      </c>
      <c r="B44" s="5">
        <v>867908.0357142858</v>
      </c>
      <c r="G44" s="10" t="s">
        <v>13</v>
      </c>
      <c r="H44" s="2">
        <v>25000</v>
      </c>
    </row>
    <row r="45" spans="1:8" x14ac:dyDescent="0.25">
      <c r="G45" s="10" t="s">
        <v>10</v>
      </c>
      <c r="H45" s="2">
        <v>25000</v>
      </c>
    </row>
    <row r="46" spans="1:8" x14ac:dyDescent="0.25">
      <c r="A46" s="4" t="s">
        <v>871</v>
      </c>
      <c r="G46" s="10" t="s">
        <v>11</v>
      </c>
      <c r="H46" s="2">
        <v>15000</v>
      </c>
    </row>
    <row r="47" spans="1:8" x14ac:dyDescent="0.25">
      <c r="A47" s="9" t="s">
        <v>847</v>
      </c>
      <c r="B47" t="s">
        <v>844</v>
      </c>
      <c r="G47" s="10" t="s">
        <v>16</v>
      </c>
      <c r="H47" s="2">
        <v>14000</v>
      </c>
    </row>
    <row r="48" spans="1:8" x14ac:dyDescent="0.25">
      <c r="A48" s="10" t="s">
        <v>866</v>
      </c>
      <c r="B48" s="8">
        <v>91247.32142857142</v>
      </c>
      <c r="G48" s="10" t="s">
        <v>18</v>
      </c>
      <c r="H48" s="2">
        <v>10000</v>
      </c>
    </row>
    <row r="49" spans="1:8" x14ac:dyDescent="0.25">
      <c r="A49" s="10" t="s">
        <v>860</v>
      </c>
      <c r="B49" s="8">
        <v>1760.7142857142856</v>
      </c>
      <c r="G49" s="10" t="s">
        <v>5</v>
      </c>
      <c r="H49" s="2">
        <v>10000</v>
      </c>
    </row>
    <row r="50" spans="1:8" x14ac:dyDescent="0.25">
      <c r="A50" s="10" t="s">
        <v>848</v>
      </c>
      <c r="B50" s="5">
        <v>93008.035714285696</v>
      </c>
      <c r="G50" s="10" t="s">
        <v>17</v>
      </c>
      <c r="H50" s="2">
        <v>5000</v>
      </c>
    </row>
    <row r="51" spans="1:8" x14ac:dyDescent="0.25">
      <c r="G51" s="10" t="s">
        <v>848</v>
      </c>
      <c r="H51" s="2">
        <v>734000</v>
      </c>
    </row>
    <row r="53" spans="1:8" x14ac:dyDescent="0.25">
      <c r="A53" s="4"/>
      <c r="C53" s="12"/>
    </row>
    <row r="54" spans="1:8" x14ac:dyDescent="0.25">
      <c r="A54" s="9" t="s">
        <v>847</v>
      </c>
      <c r="B54" t="s">
        <v>844</v>
      </c>
    </row>
    <row r="55" spans="1:8" x14ac:dyDescent="0.25">
      <c r="A55" s="10" t="s">
        <v>28</v>
      </c>
      <c r="B55" s="8">
        <v>513246.42857142858</v>
      </c>
    </row>
    <row r="56" spans="1:8" x14ac:dyDescent="0.25">
      <c r="A56" s="10" t="s">
        <v>33</v>
      </c>
      <c r="B56" s="8">
        <v>502728.57142857142</v>
      </c>
    </row>
    <row r="57" spans="1:8" x14ac:dyDescent="0.25">
      <c r="A57" s="10" t="s">
        <v>42</v>
      </c>
      <c r="B57" s="8">
        <v>540707.14285714296</v>
      </c>
    </row>
    <row r="58" spans="1:8" x14ac:dyDescent="0.25">
      <c r="A58" s="10" t="s">
        <v>848</v>
      </c>
      <c r="B58" s="5">
        <v>1556682.1428571432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373A3780-6C1A-4085-ADCF-6F6A927B8B50}">
  <ds:schemaRefs/>
</ds:datastoreItem>
</file>

<file path=customXml/itemProps2.xml><?xml version="1.0" encoding="utf-8"?>
<ds:datastoreItem xmlns:ds="http://schemas.openxmlformats.org/officeDocument/2006/customXml" ds:itemID="{AE10E063-17B9-452F-BC04-44F88FBB24DA}">
  <ds:schemaRefs/>
</ds:datastoreItem>
</file>

<file path=customXml/itemProps3.xml><?xml version="1.0" encoding="utf-8"?>
<ds:datastoreItem xmlns:ds="http://schemas.openxmlformats.org/officeDocument/2006/customXml" ds:itemID="{ADF023F1-44C5-491C-A18E-4E7B28FCD961}">
  <ds:schemaRefs/>
</ds:datastoreItem>
</file>

<file path=customXml/itemProps4.xml><?xml version="1.0" encoding="utf-8"?>
<ds:datastoreItem xmlns:ds="http://schemas.openxmlformats.org/officeDocument/2006/customXml" ds:itemID="{495E733D-6486-41B6-9EEF-DB50CA54EFF7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9D2B83DE-5B2F-4D22-A0FB-4E68273DBF1A}">
  <ds:schemaRefs/>
</ds:datastoreItem>
</file>

<file path=customXml/itemProps6.xml><?xml version="1.0" encoding="utf-8"?>
<ds:datastoreItem xmlns:ds="http://schemas.openxmlformats.org/officeDocument/2006/customXml" ds:itemID="{E1FF2182-9C8B-4B2A-A1E1-28C94256C9ED}">
  <ds:schemaRefs/>
</ds:datastoreItem>
</file>

<file path=customXml/itemProps7.xml><?xml version="1.0" encoding="utf-8"?>
<ds:datastoreItem xmlns:ds="http://schemas.openxmlformats.org/officeDocument/2006/customXml" ds:itemID="{65E878BB-9DEA-4319-ACD4-F024D12CD947}">
  <ds:schemaRefs/>
</ds:datastoreItem>
</file>

<file path=customXml/itemProps8.xml><?xml version="1.0" encoding="utf-8"?>
<ds:datastoreItem xmlns:ds="http://schemas.openxmlformats.org/officeDocument/2006/customXml" ds:itemID="{B1EA2EEF-05DD-42E2-A732-871E4AE3B2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Presentación</vt:lpstr>
      <vt:lpstr>Estado de resultados</vt:lpstr>
      <vt:lpstr>Recomendaciones</vt:lpstr>
      <vt:lpstr>Costos Operativos</vt:lpstr>
      <vt:lpstr>Ventas</vt:lpstr>
      <vt:lpstr>Costos de venta</vt:lpstr>
      <vt:lpstr>Calculos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</dc:creator>
  <cp:lastModifiedBy>Joc</cp:lastModifiedBy>
  <dcterms:created xsi:type="dcterms:W3CDTF">2023-07-02T15:33:06Z</dcterms:created>
  <dcterms:modified xsi:type="dcterms:W3CDTF">2023-07-03T03:36:10Z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437d89a8-0920-46cf-8eab-f05ef28298ae</vt:lpwstr>
  </property>
</Properties>
</file>