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1 건축\[완료]기숙사 및 사택 긴급보수 작업(건축)-1차\"/>
    </mc:Choice>
  </mc:AlternateContent>
  <xr:revisionPtr revIDLastSave="0" documentId="13_ncr:1_{FEFB4FE2-4EC4-48F5-865C-70E198EB4E2C}" xr6:coauthVersionLast="47" xr6:coauthVersionMax="47" xr10:uidLastSave="{00000000-0000-0000-0000-000000000000}"/>
  <bookViews>
    <workbookView xWindow="-60" yWindow="-60" windowWidth="28920" windowHeight="16320" activeTab="2" xr2:uid="{00000000-000D-0000-FFFF-FFFF00000000}"/>
  </bookViews>
  <sheets>
    <sheet name="갑지" sheetId="5" r:id="rId1"/>
    <sheet name="내역서(표준단가)" sheetId="4" r:id="rId2"/>
    <sheet name="관리소 접수 입력" sheetId="12" r:id="rId3"/>
    <sheet name="시중가 근거서류" sheetId="13" r:id="rId4"/>
    <sheet name="Upload" sheetId="10" r:id="rId5"/>
    <sheet name="Upload(시중가)-별도입력" sheetId="15" r:id="rId6"/>
  </sheets>
  <externalReferences>
    <externalReference r:id="rId7"/>
    <externalReference r:id="rId8"/>
    <externalReference r:id="rId9"/>
    <externalReference r:id="rId10"/>
    <externalReference r:id="rId11"/>
    <externalReference r:id="rId12"/>
    <externalReference r:id="rId13"/>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[3]수량산출!#REF!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[4]수량산출!$A$1:$A$8561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[5]수량산출!#REF!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9" i="12" l="1"/>
  <c r="F6" i="10"/>
  <c r="E6" i="10"/>
  <c r="D6" i="10"/>
  <c r="C6" i="10"/>
  <c r="B6" i="10"/>
  <c r="F5" i="10"/>
  <c r="E5" i="10"/>
  <c r="D5" i="10"/>
  <c r="C5" i="10"/>
  <c r="B5" i="10"/>
  <c r="F4" i="10"/>
  <c r="E4" i="10"/>
  <c r="D4" i="10"/>
  <c r="C4" i="10"/>
  <c r="B4" i="10"/>
  <c r="F3" i="10"/>
  <c r="E3" i="10"/>
  <c r="D3" i="10"/>
  <c r="C3" i="10"/>
  <c r="B3" i="10"/>
  <c r="U5" i="4"/>
  <c r="S5" i="4"/>
  <c r="U10" i="4"/>
  <c r="S10" i="4"/>
  <c r="Q10" i="4"/>
  <c r="U9" i="4"/>
  <c r="S9" i="4"/>
  <c r="Q9" i="4"/>
  <c r="U8" i="4"/>
  <c r="S8" i="4"/>
  <c r="Q8" i="4"/>
  <c r="U7" i="4"/>
  <c r="S7" i="4"/>
  <c r="Q7" i="4"/>
  <c r="U6" i="4"/>
  <c r="S6" i="4"/>
  <c r="Q6" i="4"/>
  <c r="O10" i="4" l="1"/>
  <c r="V10" i="4" s="1"/>
  <c r="S18" i="12"/>
  <c r="R18" i="12"/>
  <c r="Q18" i="12"/>
  <c r="P18" i="12"/>
  <c r="O18" i="12"/>
  <c r="D18" i="12"/>
  <c r="I17" i="12"/>
  <c r="J17" i="12" s="1"/>
  <c r="I16" i="12"/>
  <c r="J16" i="12" s="1"/>
  <c r="I15" i="12"/>
  <c r="J15" i="12" s="1"/>
  <c r="I14" i="12"/>
  <c r="J14" i="12" s="1"/>
  <c r="I13" i="12"/>
  <c r="J13" i="12" s="1"/>
  <c r="I12" i="12"/>
  <c r="J12" i="12" s="1"/>
  <c r="I11" i="12"/>
  <c r="J11" i="12" s="1"/>
  <c r="I10" i="12"/>
  <c r="J10" i="12" s="1"/>
  <c r="I9" i="12"/>
  <c r="J9" i="12" s="1"/>
  <c r="I8" i="12"/>
  <c r="J8" i="12" s="1"/>
  <c r="I7" i="12"/>
  <c r="J7" i="12" s="1"/>
  <c r="I6" i="12"/>
  <c r="I18" i="12" l="1"/>
  <c r="J6" i="12"/>
  <c r="J18" i="12" s="1"/>
  <c r="A9" i="4" l="1"/>
  <c r="A6" i="10" s="1"/>
  <c r="A8" i="4"/>
  <c r="A5" i="10" s="1"/>
  <c r="A7" i="4"/>
  <c r="A4" i="10" s="1"/>
  <c r="A6" i="4"/>
  <c r="A3" i="10" s="1"/>
  <c r="O8" i="4"/>
  <c r="V8" i="4" l="1"/>
  <c r="O7" i="4"/>
  <c r="V7" i="4" s="1"/>
  <c r="O9" i="4"/>
  <c r="V9" i="4" l="1"/>
  <c r="O13" i="4"/>
  <c r="O12" i="4"/>
  <c r="O11" i="4"/>
  <c r="F2" i="10" l="1"/>
  <c r="E2" i="10"/>
  <c r="D2" i="10"/>
  <c r="C2" i="10"/>
  <c r="B2" i="10"/>
  <c r="Q5" i="4" l="1"/>
  <c r="O5" i="4"/>
  <c r="A5" i="4"/>
  <c r="A2" i="10" s="1"/>
  <c r="V5" i="4" l="1"/>
  <c r="U13" i="4" l="1"/>
  <c r="S13" i="4"/>
  <c r="Q13" i="4"/>
  <c r="O6" i="4"/>
  <c r="V6" i="4" s="1"/>
  <c r="V13" i="4" l="1"/>
  <c r="U12" i="4" l="1"/>
  <c r="S12" i="4"/>
  <c r="Q12" i="4"/>
  <c r="U11" i="4"/>
  <c r="U14" i="4" s="1"/>
  <c r="S11" i="4"/>
  <c r="S14" i="4" s="1"/>
  <c r="Q11" i="4"/>
  <c r="Q14" i="4" l="1"/>
  <c r="F17" i="5" s="1"/>
  <c r="V12" i="4"/>
  <c r="V11" i="4"/>
  <c r="O14" i="4" l="1"/>
  <c r="F16" i="5" l="1"/>
  <c r="F26" i="5" s="1"/>
  <c r="F18" i="5"/>
  <c r="V14" i="4"/>
  <c r="F19" i="5" l="1"/>
  <c r="F21" i="5"/>
  <c r="F24" i="5"/>
  <c r="F25" i="5"/>
  <c r="F22" i="5"/>
  <c r="F23" i="5" s="1"/>
  <c r="F27" i="5" l="1"/>
  <c r="F28" i="5" s="1"/>
  <c r="F30" i="5" s="1"/>
  <c r="F31" i="5" s="1"/>
  <c r="B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<sst xmlns="http://schemas.openxmlformats.org/spreadsheetml/2006/main" count="265" uniqueCount="194">
  <si>
    <t>수량</t>
  </si>
  <si>
    <t>견 적 서</t>
    <phoneticPr fontId="13" type="noConversion"/>
  </si>
  <si>
    <t xml:space="preserve">금액: </t>
    <phoneticPr fontId="13" type="noConversion"/>
  </si>
  <si>
    <t>원정</t>
    <phoneticPr fontId="15" type="noConversion"/>
  </si>
  <si>
    <t xml:space="preserve">  </t>
  </si>
  <si>
    <t>NO</t>
  </si>
  <si>
    <t>품명</t>
    <phoneticPr fontId="15" type="noConversion"/>
  </si>
  <si>
    <t>규격</t>
    <phoneticPr fontId="15" type="noConversion"/>
  </si>
  <si>
    <t>수량</t>
    <phoneticPr fontId="15" type="noConversion"/>
  </si>
  <si>
    <t>단위</t>
    <phoneticPr fontId="15" type="noConversion"/>
  </si>
  <si>
    <t>금액</t>
    <phoneticPr fontId="15" type="noConversion"/>
  </si>
  <si>
    <t>비고</t>
    <phoneticPr fontId="15" type="noConversion"/>
  </si>
  <si>
    <t>직접비</t>
    <phoneticPr fontId="13" type="noConversion"/>
  </si>
  <si>
    <t>재료비</t>
    <phoneticPr fontId="13" type="noConversion"/>
  </si>
  <si>
    <t>노무비</t>
    <phoneticPr fontId="15" type="noConversion"/>
  </si>
  <si>
    <t>기계/기타경비</t>
    <phoneticPr fontId="13" type="noConversion"/>
  </si>
  <si>
    <t>소계</t>
    <phoneticPr fontId="13" type="noConversion"/>
  </si>
  <si>
    <t>간접비</t>
    <phoneticPr fontId="13" type="noConversion"/>
  </si>
  <si>
    <t>  국민연금</t>
    <phoneticPr fontId="15" type="noConversion"/>
  </si>
  <si>
    <t> 노무비*4.5%</t>
    <phoneticPr fontId="15" type="noConversion"/>
  </si>
  <si>
    <t>식</t>
    <phoneticPr fontId="15" type="noConversion"/>
  </si>
  <si>
    <t>모든공사에 적용</t>
    <phoneticPr fontId="15" type="noConversion"/>
  </si>
  <si>
    <t>  건강보험료</t>
    <phoneticPr fontId="15" type="noConversion"/>
  </si>
  <si>
    <t>모든공사에 적용</t>
    <phoneticPr fontId="15" type="noConversion"/>
  </si>
  <si>
    <t>  장기요양보험료</t>
    <phoneticPr fontId="15" type="noConversion"/>
  </si>
  <si>
    <t>  고용보험료</t>
    <phoneticPr fontId="15" type="noConversion"/>
  </si>
  <si>
    <t>  산재보험료</t>
    <phoneticPr fontId="15" type="noConversion"/>
  </si>
  <si>
    <t xml:space="preserve">  산업안전보건관리비</t>
    <phoneticPr fontId="15" type="noConversion"/>
  </si>
  <si>
    <t>소계</t>
    <phoneticPr fontId="13" type="noConversion"/>
  </si>
  <si>
    <t>합계(단수조정)</t>
    <phoneticPr fontId="13" type="noConversion"/>
  </si>
  <si>
    <t>VAT별도</t>
    <phoneticPr fontId="15" type="noConversion"/>
  </si>
  <si>
    <t>일반관리비/이윤</t>
    <phoneticPr fontId="15" type="noConversion"/>
  </si>
  <si>
    <t> (노무비+간접공사비)*5%</t>
    <phoneticPr fontId="15" type="noConversion"/>
  </si>
  <si>
    <t>등록번호</t>
    <phoneticPr fontId="9" type="noConversion"/>
  </si>
  <si>
    <t>종 목</t>
    <phoneticPr fontId="9" type="noConversion"/>
  </si>
  <si>
    <t>TEL, FAX</t>
    <phoneticPr fontId="9" type="noConversion"/>
  </si>
  <si>
    <t>상 호</t>
    <phoneticPr fontId="9" type="noConversion"/>
  </si>
  <si>
    <t>대표 이사</t>
    <phoneticPr fontId="9" type="noConversion"/>
  </si>
  <si>
    <t>사업장</t>
    <phoneticPr fontId="9" type="noConversion"/>
  </si>
  <si>
    <t>업 태</t>
    <phoneticPr fontId="9" type="noConversion"/>
  </si>
  <si>
    <t>할증기준</t>
    <phoneticPr fontId="7" type="noConversion"/>
  </si>
  <si>
    <t> 노무비*1.01%</t>
    <phoneticPr fontId="15" type="noConversion"/>
  </si>
  <si>
    <t>단위</t>
  </si>
  <si>
    <t xml:space="preserve"> 수신인 : 주식회사 에스엔아이 코퍼레이션</t>
    <phoneticPr fontId="13" type="noConversion"/>
  </si>
  <si>
    <t> 노무비*3.545%</t>
    <phoneticPr fontId="15" type="noConversion"/>
  </si>
  <si>
    <t> 건강보험료*12.95%</t>
    <phoneticPr fontId="15" type="noConversion"/>
  </si>
  <si>
    <t> 노무비*3.56%</t>
    <phoneticPr fontId="15" type="noConversion"/>
  </si>
  <si>
    <t>314-86-35718</t>
    <phoneticPr fontId="7" type="noConversion"/>
  </si>
  <si>
    <t>㈜일성건축</t>
    <phoneticPr fontId="7" type="noConversion"/>
  </si>
  <si>
    <t>상 석 희</t>
    <phoneticPr fontId="7" type="noConversion"/>
  </si>
  <si>
    <t>대전 서구 도마6길 107 (도마동)</t>
    <phoneticPr fontId="7" type="noConversion"/>
  </si>
  <si>
    <t>건설업</t>
    <phoneticPr fontId="7" type="noConversion"/>
  </si>
  <si>
    <t>실내건축,인테리어공사</t>
    <phoneticPr fontId="7" type="noConversion"/>
  </si>
  <si>
    <t>042)527-0995, 042)527-0996</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</si>
  <si>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</si>
  <si>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</si>
  <si>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</si>
  <si>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</si>
  <si>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</si>
  <si>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</si>
  <si>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</si>
  <si>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</si>
  <si>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</si>
  <si>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</si>
  <si>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</si>
  <si>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</si>
  <si>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</si>
  <si>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</si>
  <si>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</si>
  <si>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</si>
  <si>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</si>
  <si>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</si>
  <si>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</si>
  <si>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</si>
  <si>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 (재료비+노무비)*3.11%</t>
    <phoneticPr fontId="15" type="noConversion"/>
  </si>
  <si>
    <t>구분</t>
  </si>
  <si>
    <t>표준단가</t>
  </si>
  <si>
    <t>표준품셈</t>
  </si>
  <si>
    <t>물가정보</t>
  </si>
  <si>
    <t>노임단가</t>
  </si>
  <si>
    <t>사택 5동</t>
    <phoneticPr fontId="9" type="noConversion"/>
  </si>
  <si>
    <t>관리소
담당자</t>
    <phoneticPr fontId="9" type="noConversion"/>
  </si>
  <si>
    <t xml:space="preserve">- 문끌림 4개소/ 방충망 7개소/ 신발장 시트지 1개소
- 빨래건조 4개소 /  누수 천장 임시 철거 및 보수 </t>
    <phoneticPr fontId="9" type="noConversion"/>
  </si>
  <si>
    <t>시작</t>
    <phoneticPr fontId="9" type="noConversion"/>
  </si>
  <si>
    <t>종료</t>
    <phoneticPr fontId="9" type="noConversion"/>
  </si>
  <si>
    <t>건물동</t>
    <phoneticPr fontId="9" type="noConversion"/>
  </si>
  <si>
    <t>호실</t>
    <phoneticPr fontId="9" type="noConversion"/>
  </si>
  <si>
    <t>작업지시</t>
    <phoneticPr fontId="9" type="noConversion"/>
  </si>
  <si>
    <t>보수 내용</t>
    <phoneticPr fontId="9" type="noConversion"/>
  </si>
  <si>
    <t xml:space="preserve"> </t>
    <phoneticPr fontId="7" type="noConversion"/>
  </si>
  <si>
    <t>8
9</t>
    <phoneticPr fontId="7" type="noConversion"/>
  </si>
  <si>
    <t>206
303</t>
    <phoneticPr fontId="7" type="noConversion"/>
  </si>
  <si>
    <t>남해원</t>
    <phoneticPr fontId="9" type="noConversion"/>
  </si>
  <si>
    <t>뒤베란다 창고 누수점검 및 실리콘 작업 완료
뒤베란다 창고문 철거 완료
화장실 우측방 입구 바닥 평탄작업 완료
화장실문 시트지 보수 1개소 완료</t>
    <phoneticPr fontId="9" type="noConversion"/>
  </si>
  <si>
    <t>9
102</t>
    <phoneticPr fontId="7" type="noConversion"/>
  </si>
  <si>
    <t>303
201</t>
    <phoneticPr fontId="7" type="noConversion"/>
  </si>
  <si>
    <t>401-6
503-4
504-2
504-5</t>
    <phoneticPr fontId="7" type="noConversion"/>
  </si>
  <si>
    <t>703-3
703-4  
902-3</t>
    <phoneticPr fontId="7" type="noConversion"/>
  </si>
  <si>
    <t>화장실 도어 , 방 도어보수2개소 완료
화장실 도어 , 방 도어보수2개소 완료 
방 도어 보수완료</t>
    <phoneticPr fontId="9" type="noConversion"/>
  </si>
  <si>
    <t>블라인드 설치 완료
방도어 보수완료
뒤베란다 창고 문틀 설치작업
방충망7개소 완료</t>
    <phoneticPr fontId="9" type="noConversion"/>
  </si>
  <si>
    <t>206
703-4  
902-3</t>
    <phoneticPr fontId="7" type="noConversion"/>
  </si>
  <si>
    <t>뒤베란다 창고문 재설치 완료
방충망7개소 완료 
앞베란다 내.외부 실리콘 제거 및 재시공 완료</t>
    <phoneticPr fontId="9" type="noConversion"/>
  </si>
  <si>
    <t>501
401  
303</t>
    <phoneticPr fontId="7" type="noConversion"/>
  </si>
  <si>
    <t>현관문 도어 가스켓 교체 완료
현관문 도어 가스켓 교체 완료
방충망 7개소 완료</t>
    <phoneticPr fontId="9" type="noConversion"/>
  </si>
  <si>
    <t>문보수 1개소 완료, 방충망 7개소 완료
뒤베란다 천장 패임 보수 작업 완료
문보수 1개소 완료</t>
    <phoneticPr fontId="9" type="noConversion"/>
  </si>
  <si>
    <t>방충망 3개소 완료
화장실문 시트지 교체 완료
뒤베란다 벽면 및 바닥 크렉보수,실리콘 작업
문보수 1개소 완료</t>
    <phoneticPr fontId="9" type="noConversion"/>
  </si>
  <si>
    <t>걸레받이 파손 2개소 교체 완료
도어보수 2개소 보수완료
안방 문틀 보수 완료
방충망 3개소 교체 완료</t>
    <phoneticPr fontId="9" type="noConversion"/>
  </si>
  <si>
    <t>방충망 7개소 완료</t>
    <phoneticPr fontId="9" type="noConversion"/>
  </si>
  <si>
    <t xml:space="preserve"> 공사명 : 기숙사 및 사택 긴급 보수작업(건축)</t>
    <phoneticPr fontId="13" type="noConversion"/>
  </si>
  <si>
    <t>L003</t>
  </si>
  <si>
    <t>M/D</t>
    <phoneticPr fontId="7" type="noConversion"/>
  </si>
  <si>
    <t>방충망 AL</t>
  </si>
  <si>
    <t>㎡</t>
  </si>
  <si>
    <t>m</t>
  </si>
  <si>
    <t>현관 도어 가스켓</t>
    <phoneticPr fontId="7" type="noConversion"/>
  </si>
  <si>
    <t>도어보수용 대패날</t>
    <phoneticPr fontId="7" type="noConversion"/>
  </si>
  <si>
    <t>도어보수용 도어 엣지 필름</t>
    <phoneticPr fontId="7" type="noConversion"/>
  </si>
  <si>
    <t>발포 PVC</t>
    <phoneticPr fontId="7" type="noConversion"/>
  </si>
  <si>
    <t>SET</t>
    <phoneticPr fontId="7" type="noConversion"/>
  </si>
  <si>
    <t>M020852810150101</t>
  </si>
  <si>
    <t>롤스크린(단면암막)</t>
  </si>
  <si>
    <t>방염, 기본면적: 2㎡</t>
  </si>
  <si>
    <t>M020251411670101</t>
  </si>
  <si>
    <t>다우실 1000</t>
  </si>
  <si>
    <t>1액형 실리콘, 발코니 창호 주위 조인트용(창틀용)</t>
  </si>
  <si>
    <t>270㎖</t>
  </si>
  <si>
    <t>M020450310340103</t>
  </si>
  <si>
    <t>MFA, 1,000×1,000㎜, AL도장</t>
  </si>
  <si>
    <t>M020533113070101</t>
  </si>
  <si>
    <t>걸레받이</t>
  </si>
  <si>
    <t>SHWB-100, W:100×2T</t>
  </si>
  <si>
    <t>샘플&gt;</t>
    <phoneticPr fontId="9" type="noConversion"/>
  </si>
  <si>
    <t>일성</t>
    <phoneticPr fontId="9" type="noConversion"/>
  </si>
  <si>
    <t>3
(관리제외)</t>
    <phoneticPr fontId="9" type="noConversion"/>
  </si>
  <si>
    <t>1월1일</t>
    <phoneticPr fontId="9" type="noConversion"/>
  </si>
  <si>
    <t>14시30분</t>
    <phoneticPr fontId="9" type="noConversion"/>
  </si>
  <si>
    <t>1월2일</t>
    <phoneticPr fontId="9" type="noConversion"/>
  </si>
  <si>
    <t>15시30분</t>
    <phoneticPr fontId="9" type="noConversion"/>
  </si>
  <si>
    <t>건수</t>
    <phoneticPr fontId="9" type="noConversion"/>
  </si>
  <si>
    <t>업체명</t>
    <phoneticPr fontId="9" type="noConversion"/>
  </si>
  <si>
    <t>일자</t>
    <phoneticPr fontId="9" type="noConversion"/>
  </si>
  <si>
    <t>시간</t>
    <phoneticPr fontId="9" type="noConversion"/>
  </si>
  <si>
    <t>(종료-시간)</t>
    <phoneticPr fontId="9" type="noConversion"/>
  </si>
  <si>
    <t>(인원*작업시간)</t>
    <phoneticPr fontId="9" type="noConversion"/>
  </si>
  <si>
    <t>일성건축</t>
    <phoneticPr fontId="9" type="noConversion"/>
  </si>
  <si>
    <t>합 계</t>
    <phoneticPr fontId="7" type="noConversion"/>
  </si>
  <si>
    <t>SET</t>
    <phoneticPr fontId="7" type="noConversion"/>
  </si>
  <si>
    <t>비규격</t>
    <phoneticPr fontId="7" type="noConversion"/>
  </si>
  <si>
    <t>표준내역코드</t>
  </si>
  <si>
    <t>세부공종</t>
  </si>
  <si>
    <t>품명</t>
  </si>
  <si>
    <t>규격</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</si>
  <si>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</si>
  <si>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</si>
  <si>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</si>
  <si>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</si>
  <si>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</si>
  <si>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</si>
  <si>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</si>
  <si>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</si>
  <si>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</si>
  <si>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</si>
  <si>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</si>
  <si>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</si>
  <si>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영선,건축</t>
    <phoneticPr fontId="7" type="noConversion"/>
  </si>
  <si>
    <t>8-206호 베란다 창고문 도어틀 및 도어교체,환기 타공도어+도어록+경첩, 02/04,06일 작업</t>
    <phoneticPr fontId="7" type="noConversion"/>
  </si>
  <si>
    <t>비규격, 주문제작</t>
    <phoneticPr fontId="7" type="noConversion"/>
  </si>
  <si>
    <t>도어보수용, 도어 엣지 필름</t>
    <phoneticPr fontId="7" type="noConversion"/>
  </si>
  <si>
    <t xml:space="preserve"> 견적일 : 2025년  04월  08일</t>
    <phoneticPr fontId="13" type="noConversion"/>
  </si>
  <si>
    <r>
      <rPr>
        <sz val="10"/>
        <rFont val="LG스마트체 Regular"/>
        <family val="3"/>
        <charset val="129"/>
      </rPr>
      <t>긴급보수 대응</t>
    </r>
    <phoneticPr fontId="7" type="noConversion"/>
  </si>
  <si>
    <t>특별인부</t>
    <phoneticPr fontId="7" type="noConversion"/>
  </si>
  <si>
    <t>비고</t>
    <phoneticPr fontId="7" type="noConversion"/>
  </si>
  <si>
    <t>근로자 
(직접 서명)</t>
    <phoneticPr fontId="9" type="noConversion"/>
  </si>
  <si>
    <t>자재 내역</t>
    <phoneticPr fontId="7" type="noConversion"/>
  </si>
  <si>
    <t>문보수용 엣지 
필름 구매(10매)
전동 대패날 교체(1set)</t>
    <phoneticPr fontId="7" type="noConversion"/>
  </si>
  <si>
    <t>방화문 가스켓 구매
(3세대)</t>
    <phoneticPr fontId="7" type="noConversion"/>
  </si>
  <si>
    <t>화장실문 시트지 보수 1개소 완료
안방 걸레받이 들뜸 보수 완료
문보수1개소 완료
거실 걸레받이 2개소 교체 완료</t>
    <phoneticPr fontId="9" type="noConversion"/>
  </si>
  <si>
    <t>특별인부
(시공사 입력)</t>
    <phoneticPr fontId="7" type="noConversion"/>
  </si>
  <si>
    <t>누수 탐지(미래설비)
대기 인원 (일성건축) 
→ 씽크대 철거,원복 하지 않음</t>
    <phoneticPr fontId="9" type="noConversion"/>
  </si>
  <si>
    <t>화장실 도어 보수완료
방 도어 보수완료
화장실 도어 , 방 도어보수2개소 완료
화장실 도어 , 방 도어보수2개소 완료</t>
    <phoneticPr fontId="9" type="noConversion"/>
  </si>
  <si>
    <t>503-4
702-1 
206</t>
    <phoneticPr fontId="7" type="noConversion"/>
  </si>
  <si>
    <t>503
 501</t>
    <phoneticPr fontId="7" type="noConversion"/>
  </si>
  <si>
    <t xml:space="preserve">A </t>
  </si>
  <si>
    <t xml:space="preserve">A 
B </t>
  </si>
  <si>
    <t xml:space="preserve">A 
B 
8 </t>
  </si>
  <si>
    <t xml:space="preserve">8 
9 </t>
  </si>
  <si>
    <t xml:space="preserve">8 
5 </t>
  </si>
  <si>
    <t>작업시간(인당)</t>
    <phoneticPr fontId="7" type="noConversion"/>
  </si>
  <si>
    <t>전체 시간</t>
    <phoneticPr fontId="7" type="noConversion"/>
  </si>
  <si>
    <t>방충망
(개)</t>
    <phoneticPr fontId="7" type="noConversion"/>
  </si>
  <si>
    <t>코킹재
(개)</t>
    <phoneticPr fontId="7" type="noConversion"/>
  </si>
  <si>
    <t>걸레받이
(m)</t>
    <phoneticPr fontId="7" type="noConversion"/>
  </si>
  <si>
    <t>블라인드
개소당 (5㎡)</t>
    <phoneticPr fontId="7" type="noConversion"/>
  </si>
  <si>
    <t>절감</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</si>
</sst>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_);[Red]\(#,##0\)"/>
    <numFmt numFmtId="183" formatCode="###,###,###,##0"/>
    <numFmt numFmtId="184" formatCode="#,##0.000_ "/>
    <numFmt numFmtId="185" formatCode="#"/>
    <numFmt numFmtId="186" formatCode="0.000_ "/>
    <numFmt numFmtId="187" formatCode="#,##0;\-#,##0;"/>
    <numFmt numFmtId="188" formatCode="0.000"/>
    <numFmt numFmtId="189" formatCode="[hh]\ &quot;시간&quot;\ mm\ &quot;분&quot;"/>
    <numFmt numFmtId="190" formatCode="0.00_);[Red]\(0.00\)"/>
    <numFmt numFmtId="191" formatCode="#,##0_ "/>
    <numFmt numFmtId="192" formatCode="mm&quot;월&quot;\ dd&quot;일&quot;"/>
  </numFmts>
  <fonts count="6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b/>
      <sz val="10"/>
      <color theme="0" tint="-0.34998626667073579"/>
      <name val="맑은 고딕"/>
      <family val="3"/>
      <charset val="129"/>
      <scheme val="minor"/>
    </font>
    <font>
      <sz val="9"/>
      <color rgb="FF000000"/>
      <name val="Malgun Gothic"/>
      <family val="3"/>
      <charset val="129"/>
    </font>
    <font>
      <sz val="10"/>
      <color theme="1"/>
      <name val="LG스마트체 Regular"/>
      <family val="3"/>
      <charset val="129"/>
    </font>
    <font>
      <sz val="10"/>
      <color indexed="8"/>
      <name val="LG스마트체 Regular"/>
      <family val="3"/>
      <charset val="129"/>
    </font>
    <font>
      <sz val="10"/>
      <name val="LG스마트체 Regular"/>
      <family val="3"/>
      <charset val="129"/>
    </font>
    <font>
      <sz val="11"/>
      <name val="맑은 고딕"/>
      <family val="2"/>
      <scheme val="minor"/>
    </font>
    <font>
      <sz val="11"/>
      <name val="LG스마트체 Regular"/>
      <family val="3"/>
      <charset val="129"/>
    </font>
    <font>
      <b/>
      <sz val="17"/>
      <color rgb="FFFF0000"/>
      <name val="맑은 고딕"/>
      <family val="3"/>
      <charset val="129"/>
      <scheme val="minor"/>
    </font>
    <font>
      <sz val="11"/>
      <color theme="1"/>
      <name val="LG스마트체 Regular"/>
      <family val="3"/>
      <charset val="129"/>
    </font>
    <font>
      <sz val="10"/>
      <color theme="0" tint="-0.34998626667073579"/>
      <name val="LG스마트체 Regular"/>
      <family val="3"/>
      <charset val="129"/>
    </font>
    <font>
      <b/>
      <sz val="13"/>
      <color rgb="FFFF0000"/>
      <name val="맑은 고딕"/>
      <family val="3"/>
      <charset val="129"/>
      <scheme val="minor"/>
    </font>
    <font>
      <b/>
      <sz val="10"/>
      <color theme="1" tint="0.34998626667073579"/>
      <name val="맑은 고딕"/>
      <family val="3"/>
      <charset val="129"/>
      <scheme val="minor"/>
    </font>
    <font>
      <b/>
      <sz val="17"/>
      <color theme="1" tint="0.34998626667073579"/>
      <name val="맑은 고딕"/>
      <family val="3"/>
      <charset val="129"/>
      <scheme val="minor"/>
    </font>
    <font>
      <b/>
      <sz val="15"/>
      <color theme="1" tint="0.499984740745262"/>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4"/>
      <color theme="1" tint="0.34998626667073579"/>
      <name val="맑은 고딕"/>
      <family val="3"/>
      <charset val="129"/>
      <scheme val="minor"/>
    </font>
    <font>
      <sz val="14"/>
      <color theme="1" tint="0.499984740745262"/>
      <name val="맑은 고딕"/>
      <family val="3"/>
      <charset val="129"/>
      <scheme val="minor"/>
    </font>
    <font>
      <b/>
      <sz val="17"/>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3"/>
      <color theme="0" tint="-0.499984740745262"/>
      <name val="LG스마트체 Regular"/>
      <family val="3"/>
      <charset val="129"/>
    </font>
    <font>
      <sz val="13"/>
      <color theme="0" tint="-0.499984740745262"/>
      <name val="LG스마트체 Regular"/>
      <family val="3"/>
      <charset val="129"/>
    </font>
    <font>
      <sz val="17"/>
      <color theme="1" tint="0.249977111117893"/>
      <name val="맑은 고딕"/>
      <family val="3"/>
      <charset val="129"/>
      <scheme val="minor"/>
    </font>
    <font>
      <sz val="17"/>
      <color theme="1" tint="0.499984740745262"/>
      <name val="맑은 고딕"/>
      <family val="3"/>
      <charset val="129"/>
      <scheme val="minor"/>
    </font>
    <font>
      <sz val="17"/>
      <color theme="1" tint="0.34998626667073579"/>
      <name val="맑은 고딕"/>
      <family val="3"/>
      <charset val="129"/>
      <scheme val="minor"/>
    </font>
    <font>
      <b/>
      <sz val="17"/>
      <color rgb="FF0000FF"/>
      <name val="맑은 고딕"/>
      <family val="3"/>
      <charset val="129"/>
      <scheme val="minor"/>
    </font>
    <font>
      <b/>
      <sz val="45"/>
      <color rgb="FF0000FF"/>
      <name val="맑은 고딕"/>
      <family val="3"/>
      <charset val="129"/>
      <scheme val="minor"/>
    </font>
  </fonts>
  <fills count="13">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5F5F5"/>
      </patternFill>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64"/>
      </patternFill>
    </fill>
  </fills>
  <borders count="64">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rgb="FFDCDBDA"/>
      </right>
      <top style="thin">
        <color rgb="FFDCDBDA"/>
      </top>
      <bottom style="thin">
        <color rgb="FFDCDBDA"/>
      </bottom>
      <diagonal/>
    </border>
    <border>
      <left style="thin">
        <color rgb="FFDCDBDA"/>
      </left>
      <right style="thin">
        <color rgb="FFDCDBDA"/>
      </right>
      <top style="thin">
        <color rgb="FFDCDBDA"/>
      </top>
      <bottom/>
      <diagonal/>
    </border>
    <border>
      <left/>
      <right style="thin">
        <color rgb="FFDCDBDA"/>
      </right>
      <top style="thin">
        <color rgb="FFDCDBDA"/>
      </top>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top style="thin">
        <color theme="0" tint="-0.24994659260841701"/>
      </top>
      <bottom style="thin">
        <color indexed="64"/>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indexed="64"/>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s>
  <cellStyleXfs count="22">
    <xf numFmtId="0" fontId="0" fillId="0" borderId="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7" fontId="6" fillId="0" borderId="0" applyFont="0" applyFill="0" applyBorder="0" applyAlignment="0" applyProtection="0">
      <alignment vertical="center"/>
    </xf>
    <xf numFmtId="178" fontId="11" fillId="0" borderId="0" applyFont="0" applyFill="0" applyBorder="0" applyAlignment="0" applyProtection="0"/>
    <xf numFmtId="0" fontId="12" fillId="0" borderId="0"/>
    <xf numFmtId="180" fontId="12"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9" fillId="0" borderId="0"/>
    <xf numFmtId="176" fontId="19" fillId="0" borderId="0" applyFont="0" applyFill="0" applyBorder="0" applyAlignment="0" applyProtection="0"/>
    <xf numFmtId="177" fontId="19" fillId="0" borderId="0" applyFont="0" applyFill="0" applyBorder="0" applyAlignment="0" applyProtection="0">
      <alignment vertical="center"/>
    </xf>
    <xf numFmtId="0" fontId="5" fillId="0" borderId="0">
      <alignment vertical="center"/>
    </xf>
    <xf numFmtId="0" fontId="4" fillId="0" borderId="0">
      <alignment vertical="center"/>
    </xf>
    <xf numFmtId="177" fontId="4" fillId="0" borderId="0" applyFont="0" applyFill="0" applyBorder="0" applyAlignment="0" applyProtection="0">
      <alignment vertical="center"/>
    </xf>
    <xf numFmtId="0" fontId="3" fillId="0" borderId="0">
      <alignment vertical="center"/>
    </xf>
    <xf numFmtId="177" fontId="3"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41" fontId="8" fillId="0" borderId="0" applyFont="0" applyFill="0" applyBorder="0" applyAlignment="0" applyProtection="0">
      <alignment vertical="center"/>
    </xf>
  </cellStyleXfs>
  <cellXfs count="253">
    <xf numFmtId="0" fontId="0" fillId="0" borderId="0" xfId="0">
      <alignment vertical="center"/>
    </xf>
    <xf numFmtId="0" fontId="14" fillId="0" borderId="6" xfId="6" applyFont="1" applyBorder="1" applyAlignment="1">
      <alignment horizontal="right" vertical="center"/>
    </xf>
    <xf numFmtId="0" fontId="20" fillId="0" borderId="0" xfId="6" applyFont="1" applyAlignment="1">
      <alignment vertical="center"/>
    </xf>
    <xf numFmtId="0" fontId="21" fillId="0" borderId="0" xfId="3" applyFont="1"/>
    <xf numFmtId="0" fontId="22" fillId="0" borderId="4" xfId="6" applyFont="1" applyBorder="1" applyAlignment="1">
      <alignment horizontal="center" vertical="center"/>
    </xf>
    <xf numFmtId="0" fontId="14" fillId="0" borderId="5" xfId="6" applyFont="1" applyBorder="1" applyAlignment="1">
      <alignment horizontal="right" vertical="center"/>
    </xf>
    <xf numFmtId="0" fontId="14" fillId="4" borderId="24" xfId="6" applyFont="1" applyFill="1" applyBorder="1" applyAlignment="1">
      <alignment horizontal="center" vertical="center"/>
    </xf>
    <xf numFmtId="0" fontId="14" fillId="4" borderId="25" xfId="6" applyFont="1" applyFill="1" applyBorder="1" applyAlignment="1">
      <alignment vertical="center" shrinkToFit="1"/>
    </xf>
    <xf numFmtId="0" fontId="14" fillId="4" borderId="1" xfId="6" applyFont="1" applyFill="1" applyBorder="1" applyAlignment="1">
      <alignment horizontal="center" vertical="center"/>
    </xf>
    <xf numFmtId="0" fontId="14" fillId="4" borderId="26" xfId="6" applyFont="1" applyFill="1" applyBorder="1" applyAlignment="1">
      <alignment vertical="center" shrinkToFit="1"/>
    </xf>
    <xf numFmtId="0" fontId="23" fillId="0" borderId="0" xfId="6" applyFont="1" applyAlignment="1">
      <alignment vertical="center" shrinkToFit="1"/>
    </xf>
    <xf numFmtId="0" fontId="14" fillId="4" borderId="1" xfId="6" applyFont="1" applyFill="1" applyBorder="1" applyAlignment="1">
      <alignment horizontal="center" vertical="center" shrinkToFit="1"/>
    </xf>
    <xf numFmtId="0" fontId="14" fillId="0" borderId="1" xfId="6" applyFont="1" applyBorder="1" applyAlignment="1">
      <alignment horizontal="center" vertical="center"/>
    </xf>
    <xf numFmtId="0" fontId="14" fillId="0" borderId="26" xfId="6" applyFont="1" applyBorder="1" applyAlignment="1">
      <alignment vertical="center"/>
    </xf>
    <xf numFmtId="0" fontId="22" fillId="0" borderId="0" xfId="6" applyFont="1" applyAlignment="1">
      <alignment horizontal="center" vertical="center" shrinkToFit="1"/>
    </xf>
    <xf numFmtId="0" fontId="14" fillId="0" borderId="27" xfId="6" applyFont="1" applyBorder="1" applyAlignment="1">
      <alignment horizontal="center" vertical="center" shrinkToFit="1"/>
    </xf>
    <xf numFmtId="0" fontId="14" fillId="0" borderId="28" xfId="6" applyFont="1" applyBorder="1" applyAlignment="1">
      <alignment vertical="center" shrinkToFit="1"/>
    </xf>
    <xf numFmtId="0" fontId="23" fillId="0" borderId="6" xfId="6" applyFont="1" applyBorder="1" applyAlignment="1">
      <alignment vertical="center"/>
    </xf>
    <xf numFmtId="179" fontId="22" fillId="0" borderId="6" xfId="6" applyNumberFormat="1" applyFont="1" applyBorder="1" applyAlignment="1">
      <alignment vertical="center"/>
    </xf>
    <xf numFmtId="0" fontId="22" fillId="0" borderId="0" xfId="6" applyFont="1" applyAlignment="1">
      <alignment vertical="center" shrinkToFit="1"/>
    </xf>
    <xf numFmtId="0" fontId="14" fillId="0" borderId="7" xfId="6" applyFont="1" applyBorder="1" applyAlignment="1">
      <alignment horizontal="center" vertical="center"/>
    </xf>
    <xf numFmtId="0" fontId="14" fillId="0" borderId="8" xfId="6" applyFont="1" applyBorder="1" applyAlignment="1">
      <alignment horizontal="center" vertical="center"/>
    </xf>
    <xf numFmtId="0" fontId="14" fillId="0" borderId="9" xfId="6" applyFont="1" applyBorder="1" applyAlignment="1">
      <alignment horizontal="center" vertical="center"/>
    </xf>
    <xf numFmtId="0" fontId="24" fillId="0" borderId="10" xfId="6" applyFont="1" applyBorder="1" applyAlignment="1">
      <alignment horizontal="center" vertical="center"/>
    </xf>
    <xf numFmtId="0" fontId="14" fillId="0" borderId="11" xfId="6" applyFont="1" applyBorder="1" applyAlignment="1">
      <alignment vertical="center"/>
    </xf>
    <xf numFmtId="0" fontId="24" fillId="0" borderId="11" xfId="6" applyFont="1" applyBorder="1" applyAlignment="1">
      <alignment vertical="center"/>
    </xf>
    <xf numFmtId="1" fontId="24" fillId="0" borderId="11" xfId="6" applyNumberFormat="1" applyFont="1" applyBorder="1" applyAlignment="1">
      <alignment horizontal="center" vertical="center"/>
    </xf>
    <xf numFmtId="180" fontId="24" fillId="0" borderId="11" xfId="7" applyFont="1" applyBorder="1" applyAlignment="1">
      <alignment horizontal="right" vertical="center"/>
    </xf>
    <xf numFmtId="0" fontId="24" fillId="0" borderId="12" xfId="6" applyFont="1" applyBorder="1" applyAlignment="1">
      <alignment vertical="center"/>
    </xf>
    <xf numFmtId="0" fontId="24" fillId="0" borderId="13" xfId="6" applyFont="1" applyBorder="1" applyAlignment="1">
      <alignment horizontal="center" vertical="center"/>
    </xf>
    <xf numFmtId="0" fontId="24" fillId="0" borderId="14" xfId="6" applyFont="1" applyBorder="1" applyAlignment="1">
      <alignment horizontal="center" vertical="center"/>
    </xf>
    <xf numFmtId="0" fontId="24" fillId="0" borderId="14" xfId="3" applyFont="1" applyBorder="1" applyAlignment="1">
      <alignment horizontal="center" vertical="center"/>
    </xf>
    <xf numFmtId="1" fontId="24" fillId="0" borderId="14" xfId="6" applyNumberFormat="1" applyFont="1" applyBorder="1" applyAlignment="1">
      <alignment horizontal="center" vertical="center"/>
    </xf>
    <xf numFmtId="180" fontId="24" fillId="0" borderId="14" xfId="7" applyFont="1" applyBorder="1" applyAlignment="1">
      <alignment horizontal="right" vertical="center"/>
    </xf>
    <xf numFmtId="0" fontId="24" fillId="0" borderId="15" xfId="6" quotePrefix="1" applyFont="1" applyBorder="1" applyAlignment="1">
      <alignment vertical="center"/>
    </xf>
    <xf numFmtId="0" fontId="24" fillId="0" borderId="15" xfId="6" applyFont="1" applyBorder="1" applyAlignment="1">
      <alignment vertical="center"/>
    </xf>
    <xf numFmtId="0" fontId="14" fillId="7" borderId="14" xfId="6" applyFont="1" applyFill="1" applyBorder="1" applyAlignment="1">
      <alignment vertical="center"/>
    </xf>
    <xf numFmtId="1" fontId="14" fillId="7" borderId="14" xfId="6" applyNumberFormat="1" applyFont="1" applyFill="1" applyBorder="1" applyAlignment="1">
      <alignment horizontal="center" vertical="center"/>
    </xf>
    <xf numFmtId="180" fontId="14" fillId="7" borderId="14" xfId="7" applyFont="1" applyFill="1" applyBorder="1" applyAlignment="1">
      <alignment horizontal="right" vertical="center"/>
    </xf>
    <xf numFmtId="0" fontId="14" fillId="0" borderId="14" xfId="6" applyFont="1" applyBorder="1" applyAlignment="1">
      <alignment vertical="center"/>
    </xf>
    <xf numFmtId="0" fontId="24" fillId="0" borderId="14" xfId="6" applyFont="1" applyBorder="1" applyAlignment="1">
      <alignment vertical="center"/>
    </xf>
    <xf numFmtId="180" fontId="14" fillId="0" borderId="14" xfId="7" applyFont="1" applyFill="1" applyBorder="1" applyAlignment="1">
      <alignment horizontal="right" vertical="center"/>
    </xf>
    <xf numFmtId="0" fontId="24" fillId="0" borderId="14" xfId="8" applyFont="1" applyBorder="1" applyAlignment="1">
      <alignment horizontal="center" vertical="center"/>
    </xf>
    <xf numFmtId="178" fontId="24" fillId="0" borderId="14" xfId="5" applyFont="1" applyFill="1" applyBorder="1" applyAlignment="1">
      <alignment horizontal="right" vertical="center"/>
    </xf>
    <xf numFmtId="0" fontId="24" fillId="4" borderId="14" xfId="8" applyFont="1" applyFill="1" applyBorder="1" applyAlignment="1">
      <alignment horizontal="center" vertical="center"/>
    </xf>
    <xf numFmtId="0" fontId="24" fillId="4" borderId="14" xfId="6" applyFont="1" applyFill="1" applyBorder="1" applyAlignment="1">
      <alignment vertical="center"/>
    </xf>
    <xf numFmtId="0" fontId="24" fillId="4" borderId="14" xfId="6" applyFont="1" applyFill="1" applyBorder="1" applyAlignment="1">
      <alignment horizontal="center" vertical="center"/>
    </xf>
    <xf numFmtId="178" fontId="24" fillId="4" borderId="14" xfId="5" applyFont="1" applyFill="1" applyBorder="1" applyAlignment="1">
      <alignment horizontal="right" vertical="center"/>
    </xf>
    <xf numFmtId="0" fontId="24" fillId="4" borderId="15" xfId="6" applyFont="1" applyFill="1" applyBorder="1" applyAlignment="1">
      <alignment vertical="center"/>
    </xf>
    <xf numFmtId="0" fontId="24" fillId="0" borderId="14" xfId="3" applyFont="1" applyBorder="1" applyAlignment="1">
      <alignment horizontal="left" vertical="center"/>
    </xf>
    <xf numFmtId="9" fontId="14" fillId="7" borderId="14" xfId="3" applyNumberFormat="1" applyFont="1" applyFill="1" applyBorder="1" applyAlignment="1">
      <alignment horizontal="right" vertical="center"/>
    </xf>
    <xf numFmtId="1" fontId="14" fillId="7" borderId="14" xfId="9" applyNumberFormat="1" applyFont="1" applyFill="1" applyBorder="1" applyAlignment="1">
      <alignment horizontal="center" vertical="center"/>
    </xf>
    <xf numFmtId="177" fontId="14" fillId="7" borderId="14" xfId="7" applyNumberFormat="1" applyFont="1" applyFill="1" applyBorder="1" applyAlignment="1">
      <alignment horizontal="right" vertical="center"/>
    </xf>
    <xf numFmtId="9" fontId="24" fillId="0" borderId="14" xfId="3" applyNumberFormat="1" applyFont="1" applyBorder="1" applyAlignment="1">
      <alignment horizontal="right" vertical="center"/>
    </xf>
    <xf numFmtId="1" fontId="24" fillId="0" borderId="14" xfId="9" applyNumberFormat="1" applyFont="1" applyFill="1" applyBorder="1" applyAlignment="1">
      <alignment horizontal="center" vertical="center"/>
    </xf>
    <xf numFmtId="177" fontId="14" fillId="0" borderId="14" xfId="7" applyNumberFormat="1" applyFont="1" applyFill="1" applyBorder="1" applyAlignment="1">
      <alignment horizontal="right" vertical="center"/>
    </xf>
    <xf numFmtId="0" fontId="24" fillId="0" borderId="14" xfId="3" applyFont="1" applyBorder="1" applyAlignment="1">
      <alignment vertical="center"/>
    </xf>
    <xf numFmtId="180" fontId="24" fillId="4" borderId="14" xfId="7" applyFont="1" applyFill="1" applyBorder="1" applyAlignment="1">
      <alignment horizontal="right" vertical="center"/>
    </xf>
    <xf numFmtId="180" fontId="14" fillId="7" borderId="0" xfId="3" applyNumberFormat="1" applyFont="1" applyFill="1" applyAlignment="1">
      <alignment vertical="center"/>
    </xf>
    <xf numFmtId="0" fontId="14" fillId="0" borderId="16" xfId="6" applyFont="1" applyBorder="1" applyAlignment="1">
      <alignment horizontal="center" vertical="center" textRotation="255"/>
    </xf>
    <xf numFmtId="0" fontId="14" fillId="0" borderId="17" xfId="6" applyFont="1" applyBorder="1" applyAlignment="1">
      <alignment vertical="top"/>
    </xf>
    <xf numFmtId="0" fontId="24" fillId="0" borderId="18" xfId="6" applyFont="1" applyBorder="1" applyAlignment="1">
      <alignment vertical="center"/>
    </xf>
    <xf numFmtId="0" fontId="24" fillId="0" borderId="18" xfId="6" applyFont="1" applyBorder="1" applyAlignment="1">
      <alignment horizontal="right" vertical="center"/>
    </xf>
    <xf numFmtId="0" fontId="24" fillId="0" borderId="19" xfId="6" applyFont="1" applyBorder="1" applyAlignment="1">
      <alignment vertical="center"/>
    </xf>
    <xf numFmtId="0" fontId="14" fillId="0" borderId="0" xfId="10" applyFont="1"/>
    <xf numFmtId="0" fontId="21" fillId="0" borderId="0" xfId="0" applyFont="1" applyAlignment="1">
      <alignment horizontal="center" vertical="center"/>
    </xf>
    <xf numFmtId="9" fontId="25" fillId="0" borderId="0" xfId="0" applyNumberFormat="1" applyFont="1" applyAlignment="1">
      <alignment horizontal="center" vertical="center"/>
    </xf>
    <xf numFmtId="181" fontId="25" fillId="2" borderId="0" xfId="2" applyNumberFormat="1" applyFont="1" applyFill="1" applyAlignment="1">
      <alignment horizontal="center" vertical="center"/>
    </xf>
    <xf numFmtId="0" fontId="25" fillId="3" borderId="21" xfId="0" applyFont="1" applyFill="1" applyBorder="1" applyAlignment="1">
      <alignment horizontal="center" vertical="center"/>
    </xf>
    <xf numFmtId="0" fontId="25" fillId="6" borderId="2" xfId="0" applyFont="1" applyFill="1" applyBorder="1" applyAlignment="1">
      <alignment horizontal="center" vertical="center"/>
    </xf>
    <xf numFmtId="177" fontId="25" fillId="3" borderId="2" xfId="4" applyFont="1" applyFill="1" applyBorder="1" applyAlignment="1">
      <alignment horizontal="center" vertical="center"/>
    </xf>
    <xf numFmtId="178" fontId="25" fillId="3" borderId="2" xfId="5" applyFont="1" applyFill="1" applyBorder="1" applyAlignment="1">
      <alignment horizontal="center" vertical="center"/>
    </xf>
    <xf numFmtId="0" fontId="21" fillId="5" borderId="21" xfId="0" applyFont="1" applyFill="1" applyBorder="1" applyAlignment="1">
      <alignment horizontal="center" vertical="center"/>
    </xf>
    <xf numFmtId="0" fontId="21" fillId="6" borderId="2" xfId="0" applyFont="1" applyFill="1" applyBorder="1" applyAlignment="1">
      <alignment horizontal="center" vertical="center"/>
    </xf>
    <xf numFmtId="49" fontId="21" fillId="4" borderId="2" xfId="0" applyNumberFormat="1" applyFont="1" applyFill="1" applyBorder="1" applyAlignment="1">
      <alignment horizontal="center" vertical="center" wrapText="1"/>
    </xf>
    <xf numFmtId="177" fontId="21" fillId="5" borderId="2" xfId="1" applyFont="1" applyFill="1" applyBorder="1" applyAlignment="1">
      <alignment horizontal="center" vertical="center" wrapText="1"/>
    </xf>
    <xf numFmtId="177" fontId="21" fillId="0" borderId="2" xfId="1" applyFont="1" applyFill="1" applyBorder="1" applyAlignment="1">
      <alignment horizontal="center" vertical="center" wrapText="1"/>
    </xf>
    <xf numFmtId="0" fontId="26" fillId="0" borderId="22" xfId="0" applyFont="1" applyBorder="1" applyAlignment="1">
      <alignment horizontal="center" vertical="center"/>
    </xf>
    <xf numFmtId="0" fontId="22" fillId="0" borderId="0" xfId="0" applyFont="1">
      <alignment vertical="center"/>
    </xf>
    <xf numFmtId="49" fontId="21" fillId="6" borderId="2" xfId="0" applyNumberFormat="1" applyFont="1" applyFill="1" applyBorder="1" applyAlignment="1">
      <alignment horizontal="center" vertical="center"/>
    </xf>
    <xf numFmtId="0" fontId="21" fillId="5" borderId="2" xfId="0" applyFont="1" applyFill="1" applyBorder="1" applyAlignment="1">
      <alignment horizontal="center" vertical="center"/>
    </xf>
    <xf numFmtId="0" fontId="24" fillId="4" borderId="0" xfId="0" applyFont="1" applyFill="1" applyAlignment="1">
      <alignment horizontal="center" vertical="center"/>
    </xf>
    <xf numFmtId="49" fontId="21" fillId="9" borderId="30" xfId="0" applyNumberFormat="1" applyFont="1" applyFill="1" applyBorder="1" applyAlignment="1">
      <alignment horizontal="center" vertical="center" wrapText="1"/>
    </xf>
    <xf numFmtId="185" fontId="21" fillId="6" borderId="30" xfId="1" applyNumberFormat="1" applyFont="1" applyFill="1" applyBorder="1" applyAlignment="1">
      <alignment horizontal="center" vertical="center"/>
    </xf>
    <xf numFmtId="185" fontId="21" fillId="0" borderId="30" xfId="1" applyNumberFormat="1" applyFont="1" applyBorder="1" applyAlignment="1">
      <alignment horizontal="center" vertical="center"/>
    </xf>
    <xf numFmtId="186" fontId="21" fillId="0" borderId="30" xfId="1" applyNumberFormat="1" applyFont="1" applyBorder="1" applyAlignment="1">
      <alignment horizontal="center" vertical="center"/>
    </xf>
    <xf numFmtId="185" fontId="22" fillId="0" borderId="0" xfId="1" applyNumberFormat="1" applyFont="1" applyAlignment="1">
      <alignment horizontal="center" vertical="center"/>
    </xf>
    <xf numFmtId="184" fontId="21" fillId="0" borderId="2" xfId="1" applyNumberFormat="1" applyFont="1" applyFill="1" applyBorder="1" applyAlignment="1">
      <alignment horizontal="center" vertical="center"/>
    </xf>
    <xf numFmtId="49" fontId="21" fillId="4" borderId="2" xfId="0" applyNumberFormat="1" applyFont="1" applyFill="1" applyBorder="1" applyAlignment="1">
      <alignment horizontal="center" vertical="center"/>
    </xf>
    <xf numFmtId="183" fontId="21" fillId="4" borderId="2" xfId="0" applyNumberFormat="1" applyFont="1" applyFill="1" applyBorder="1" applyAlignment="1">
      <alignment horizontal="right" vertical="center" wrapText="1"/>
    </xf>
    <xf numFmtId="0" fontId="22" fillId="0" borderId="0" xfId="6" applyFont="1" applyAlignment="1">
      <alignment vertical="center"/>
    </xf>
    <xf numFmtId="0" fontId="14" fillId="0" borderId="3" xfId="6" applyFont="1" applyBorder="1" applyAlignment="1">
      <alignment vertical="center"/>
    </xf>
    <xf numFmtId="182" fontId="21" fillId="4" borderId="2" xfId="0" applyNumberFormat="1" applyFont="1" applyFill="1" applyBorder="1" applyAlignment="1">
      <alignment vertical="center" wrapText="1"/>
    </xf>
    <xf numFmtId="187" fontId="21" fillId="4" borderId="2" xfId="0" applyNumberFormat="1" applyFont="1" applyFill="1" applyBorder="1" applyAlignment="1">
      <alignment horizontal="right" vertical="center" wrapText="1"/>
    </xf>
    <xf numFmtId="187" fontId="21" fillId="5" borderId="2" xfId="1" applyNumberFormat="1" applyFont="1" applyFill="1" applyBorder="1" applyAlignment="1">
      <alignment horizontal="right" vertical="center" wrapText="1"/>
    </xf>
    <xf numFmtId="187" fontId="21" fillId="4" borderId="2" xfId="1" applyNumberFormat="1" applyFont="1" applyFill="1" applyBorder="1" applyAlignment="1">
      <alignment horizontal="right" vertical="center" wrapText="1"/>
    </xf>
    <xf numFmtId="188" fontId="21" fillId="4" borderId="2" xfId="1" applyNumberFormat="1" applyFont="1" applyFill="1" applyBorder="1" applyAlignment="1">
      <alignment horizontal="center" vertical="center"/>
    </xf>
    <xf numFmtId="0" fontId="21" fillId="0" borderId="0" xfId="0" applyFont="1" applyAlignment="1">
      <alignment vertical="center" wrapText="1"/>
    </xf>
    <xf numFmtId="0" fontId="25" fillId="3" borderId="2" xfId="3" applyFont="1" applyFill="1" applyBorder="1" applyAlignment="1">
      <alignment horizontal="center" vertical="center" wrapText="1"/>
    </xf>
    <xf numFmtId="0" fontId="24" fillId="4" borderId="0" xfId="0" applyFont="1" applyFill="1" applyAlignment="1">
      <alignment vertical="center" wrapText="1"/>
    </xf>
    <xf numFmtId="0" fontId="25" fillId="0" borderId="0" xfId="0" applyFont="1" applyAlignment="1">
      <alignment horizontal="center" vertical="center"/>
    </xf>
    <xf numFmtId="0" fontId="25" fillId="3" borderId="2" xfId="0" applyFont="1" applyFill="1" applyBorder="1" applyAlignment="1">
      <alignment horizontal="center" vertical="center"/>
    </xf>
    <xf numFmtId="0" fontId="21" fillId="0" borderId="0" xfId="0" applyFont="1">
      <alignment vertical="center"/>
    </xf>
    <xf numFmtId="0" fontId="25" fillId="8" borderId="23" xfId="0" applyFont="1" applyFill="1" applyBorder="1">
      <alignment vertical="center"/>
    </xf>
    <xf numFmtId="0" fontId="25" fillId="8" borderId="20" xfId="0" applyFont="1" applyFill="1" applyBorder="1">
      <alignment vertical="center"/>
    </xf>
    <xf numFmtId="0" fontId="26" fillId="0" borderId="0" xfId="0" applyFont="1">
      <alignment vertical="center"/>
    </xf>
    <xf numFmtId="49" fontId="22" fillId="0" borderId="2" xfId="0" applyNumberFormat="1" applyFont="1" applyBorder="1" applyAlignment="1">
      <alignment horizontal="center" vertical="center" wrapText="1"/>
    </xf>
    <xf numFmtId="0" fontId="24" fillId="10" borderId="0" xfId="0" applyFont="1" applyFill="1">
      <alignment vertical="center"/>
    </xf>
    <xf numFmtId="0" fontId="24" fillId="4" borderId="0" xfId="0" applyFont="1" applyFill="1">
      <alignment vertical="center"/>
    </xf>
    <xf numFmtId="177" fontId="14" fillId="10" borderId="0" xfId="0" applyNumberFormat="1" applyFont="1" applyFill="1">
      <alignment vertical="center"/>
    </xf>
    <xf numFmtId="0" fontId="27" fillId="0" borderId="0" xfId="0" applyFont="1">
      <alignment vertical="center"/>
    </xf>
    <xf numFmtId="177" fontId="27" fillId="0" borderId="0" xfId="0" applyNumberFormat="1" applyFont="1">
      <alignment vertical="center"/>
    </xf>
    <xf numFmtId="0" fontId="24" fillId="0" borderId="0" xfId="0" applyFont="1">
      <alignment vertical="center"/>
    </xf>
    <xf numFmtId="0" fontId="25" fillId="4" borderId="0" xfId="0" applyFont="1" applyFill="1">
      <alignment vertical="center"/>
    </xf>
    <xf numFmtId="177" fontId="21" fillId="4" borderId="2" xfId="1" applyFont="1" applyFill="1" applyBorder="1" applyAlignment="1">
      <alignment vertical="center"/>
    </xf>
    <xf numFmtId="0" fontId="2" fillId="0" borderId="0" xfId="19">
      <alignment vertical="center"/>
    </xf>
    <xf numFmtId="190" fontId="21" fillId="4" borderId="2" xfId="1" applyNumberFormat="1" applyFont="1" applyFill="1" applyBorder="1" applyAlignment="1">
      <alignment horizontal="center" vertical="center"/>
    </xf>
    <xf numFmtId="191" fontId="21" fillId="4" borderId="2" xfId="0" applyNumberFormat="1" applyFont="1" applyFill="1" applyBorder="1">
      <alignment vertical="center"/>
    </xf>
    <xf numFmtId="184" fontId="21" fillId="4" borderId="2" xfId="1" applyNumberFormat="1" applyFont="1" applyFill="1" applyBorder="1" applyAlignment="1">
      <alignment horizontal="center" vertical="center"/>
    </xf>
    <xf numFmtId="49" fontId="30" fillId="9" borderId="34" xfId="0" applyNumberFormat="1" applyFont="1" applyFill="1" applyBorder="1" applyAlignment="1">
      <alignment horizontal="center" vertical="center" wrapText="1"/>
    </xf>
    <xf numFmtId="49" fontId="30" fillId="9" borderId="35" xfId="0" applyNumberFormat="1" applyFont="1" applyFill="1" applyBorder="1" applyAlignment="1">
      <alignment horizontal="center" vertical="center" wrapText="1"/>
    </xf>
    <xf numFmtId="49" fontId="30" fillId="9" borderId="36" xfId="0" applyNumberFormat="1" applyFont="1" applyFill="1" applyBorder="1" applyAlignment="1">
      <alignment horizontal="center" vertical="center" wrapText="1"/>
    </xf>
    <xf numFmtId="49" fontId="21"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190" fontId="31" fillId="4" borderId="2" xfId="1" applyNumberFormat="1" applyFont="1" applyFill="1" applyBorder="1" applyAlignment="1">
      <alignment horizontal="center" vertical="center"/>
    </xf>
    <xf numFmtId="177" fontId="32" fillId="4" borderId="2" xfId="1" applyFont="1" applyFill="1" applyBorder="1" applyAlignment="1">
      <alignment horizontal="center" vertical="center"/>
    </xf>
    <xf numFmtId="49" fontId="33" fillId="6" borderId="2" xfId="0"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190" fontId="31" fillId="4" borderId="2" xfId="20" applyNumberFormat="1" applyFont="1" applyFill="1" applyBorder="1" applyAlignment="1">
      <alignment horizontal="center" vertical="center"/>
    </xf>
    <xf numFmtId="177" fontId="21" fillId="4" borderId="2" xfId="1" applyFont="1" applyFill="1" applyBorder="1" applyAlignment="1">
      <alignment horizontal="center" vertical="center" wrapText="1"/>
    </xf>
    <xf numFmtId="0" fontId="34" fillId="0" borderId="0" xfId="0" applyFont="1">
      <alignment vertical="center"/>
    </xf>
    <xf numFmtId="49" fontId="33" fillId="0" borderId="0" xfId="0" applyNumberFormat="1" applyFont="1" applyAlignment="1">
      <alignment horizontal="center" vertical="center" wrapText="1"/>
    </xf>
    <xf numFmtId="49" fontId="33" fillId="0" borderId="0" xfId="0" applyNumberFormat="1" applyFont="1" applyAlignment="1">
      <alignment horizontal="center" vertical="center"/>
    </xf>
    <xf numFmtId="188" fontId="33" fillId="0" borderId="0" xfId="1" applyNumberFormat="1" applyFont="1" applyFill="1" applyBorder="1" applyAlignment="1">
      <alignment horizontal="center" vertical="center"/>
    </xf>
    <xf numFmtId="187" fontId="33" fillId="0" borderId="0" xfId="1" applyNumberFormat="1" applyFont="1" applyFill="1" applyBorder="1" applyAlignment="1">
      <alignment horizontal="right" vertical="center" wrapText="1"/>
    </xf>
    <xf numFmtId="190" fontId="33" fillId="0" borderId="0" xfId="1" applyNumberFormat="1" applyFont="1" applyFill="1" applyBorder="1" applyAlignment="1">
      <alignment horizontal="center" vertical="center"/>
    </xf>
    <xf numFmtId="183" fontId="33" fillId="0" borderId="0" xfId="0" applyNumberFormat="1" applyFont="1" applyAlignment="1">
      <alignment horizontal="right" vertical="center" wrapText="1"/>
    </xf>
    <xf numFmtId="49" fontId="35" fillId="0" borderId="0" xfId="0" applyNumberFormat="1" applyFont="1" applyAlignment="1">
      <alignment horizontal="center" vertical="center" wrapText="1"/>
    </xf>
    <xf numFmtId="191" fontId="33" fillId="0" borderId="0" xfId="0" applyNumberFormat="1" applyFont="1">
      <alignment vertical="center"/>
    </xf>
    <xf numFmtId="0" fontId="37" fillId="0" borderId="0" xfId="19" applyFont="1">
      <alignment vertical="center"/>
    </xf>
    <xf numFmtId="0" fontId="38" fillId="0" borderId="0" xfId="19" quotePrefix="1" applyFont="1" applyAlignment="1">
      <alignment vertical="center" wrapText="1"/>
    </xf>
    <xf numFmtId="0" fontId="37" fillId="0" borderId="0" xfId="19" applyFont="1" applyAlignment="1">
      <alignment horizontal="center" vertical="center"/>
    </xf>
    <xf numFmtId="0" fontId="43" fillId="4" borderId="32" xfId="19" applyFont="1" applyFill="1" applyBorder="1" applyAlignment="1">
      <alignment horizontal="center" vertical="center" wrapText="1"/>
    </xf>
    <xf numFmtId="0" fontId="43" fillId="4" borderId="33" xfId="19" applyFont="1" applyFill="1" applyBorder="1" applyAlignment="1">
      <alignment horizontal="center" vertical="center" wrapText="1"/>
    </xf>
    <xf numFmtId="0" fontId="43" fillId="4" borderId="33" xfId="19" applyFont="1" applyFill="1" applyBorder="1" applyAlignment="1">
      <alignment horizontal="center" vertical="center"/>
    </xf>
    <xf numFmtId="0" fontId="43" fillId="4" borderId="38" xfId="19" applyFont="1" applyFill="1" applyBorder="1" applyAlignment="1">
      <alignment horizontal="center" vertical="center" wrapText="1"/>
    </xf>
    <xf numFmtId="0" fontId="44" fillId="0" borderId="31" xfId="19" applyFont="1" applyBorder="1" applyAlignment="1">
      <alignment horizontal="center" vertical="center" wrapText="1"/>
    </xf>
    <xf numFmtId="0" fontId="44" fillId="0" borderId="14" xfId="19" applyFont="1" applyBorder="1" applyAlignment="1">
      <alignment horizontal="center" vertical="center" wrapText="1"/>
    </xf>
    <xf numFmtId="0" fontId="44" fillId="0" borderId="14" xfId="19" applyFont="1" applyBorder="1" applyAlignment="1">
      <alignment horizontal="center" vertical="center"/>
    </xf>
    <xf numFmtId="0" fontId="44" fillId="0" borderId="37" xfId="19" applyFont="1" applyBorder="1" applyAlignment="1">
      <alignment horizontal="center" vertical="center"/>
    </xf>
    <xf numFmtId="0" fontId="44" fillId="0" borderId="39" xfId="19" applyFont="1" applyBorder="1" applyAlignment="1">
      <alignment horizontal="center" vertical="center"/>
    </xf>
    <xf numFmtId="192" fontId="45" fillId="0" borderId="31" xfId="19" applyNumberFormat="1" applyFont="1" applyBorder="1" applyAlignment="1">
      <alignment horizontal="center" vertical="center"/>
    </xf>
    <xf numFmtId="20" fontId="45" fillId="0" borderId="14" xfId="19" applyNumberFormat="1" applyFont="1" applyBorder="1" applyAlignment="1">
      <alignment horizontal="center" vertical="center"/>
    </xf>
    <xf numFmtId="20" fontId="45" fillId="0" borderId="31" xfId="19" applyNumberFormat="1" applyFont="1" applyBorder="1" applyAlignment="1">
      <alignment horizontal="center" vertical="center"/>
    </xf>
    <xf numFmtId="0" fontId="44" fillId="0" borderId="31" xfId="19" applyFont="1" applyBorder="1" applyAlignment="1">
      <alignment horizontal="center" vertical="center"/>
    </xf>
    <xf numFmtId="0" fontId="44" fillId="0" borderId="40" xfId="19" applyFont="1" applyBorder="1" applyAlignment="1">
      <alignment horizontal="center" vertical="center"/>
    </xf>
    <xf numFmtId="192" fontId="45" fillId="0" borderId="14" xfId="19" applyNumberFormat="1" applyFont="1" applyBorder="1" applyAlignment="1">
      <alignment horizontal="center" vertical="center"/>
    </xf>
    <xf numFmtId="192" fontId="45" fillId="0" borderId="37" xfId="19" applyNumberFormat="1" applyFont="1" applyBorder="1" applyAlignment="1">
      <alignment horizontal="center" vertical="center"/>
    </xf>
    <xf numFmtId="20" fontId="45" fillId="0" borderId="37" xfId="19" applyNumberFormat="1" applyFont="1" applyBorder="1" applyAlignment="1">
      <alignment horizontal="center" vertical="center"/>
    </xf>
    <xf numFmtId="0" fontId="48" fillId="0" borderId="31" xfId="19" applyFont="1" applyBorder="1" applyAlignment="1">
      <alignment horizontal="center" vertical="center" wrapText="1"/>
    </xf>
    <xf numFmtId="0" fontId="48" fillId="0" borderId="14" xfId="19" applyFont="1" applyBorder="1" applyAlignment="1">
      <alignment horizontal="center" vertical="center" wrapText="1"/>
    </xf>
    <xf numFmtId="0" fontId="48" fillId="0" borderId="14" xfId="19" applyFont="1" applyBorder="1" applyAlignment="1">
      <alignment horizontal="center" vertical="center"/>
    </xf>
    <xf numFmtId="0" fontId="48" fillId="0" borderId="37" xfId="19" applyFont="1" applyBorder="1" applyAlignment="1">
      <alignment horizontal="center" vertical="center"/>
    </xf>
    <xf numFmtId="0" fontId="49" fillId="0" borderId="14" xfId="19" applyFont="1" applyBorder="1" applyAlignment="1">
      <alignment vertical="center" wrapText="1"/>
    </xf>
    <xf numFmtId="0" fontId="50" fillId="0" borderId="31" xfId="19" applyFont="1" applyBorder="1" applyAlignment="1">
      <alignment vertical="center" wrapText="1"/>
    </xf>
    <xf numFmtId="0" fontId="50" fillId="0" borderId="14" xfId="19" applyFont="1" applyBorder="1" applyAlignment="1">
      <alignment horizontal="left" vertical="center" wrapText="1"/>
    </xf>
    <xf numFmtId="0" fontId="50" fillId="0" borderId="14" xfId="19" applyFont="1" applyBorder="1" applyAlignment="1">
      <alignment vertical="center" wrapText="1"/>
    </xf>
    <xf numFmtId="0" fontId="50" fillId="0" borderId="37" xfId="19" applyFont="1" applyBorder="1" applyAlignment="1">
      <alignment vertical="center" wrapText="1"/>
    </xf>
    <xf numFmtId="0" fontId="54" fillId="0" borderId="0" xfId="19" applyFont="1" applyAlignment="1">
      <alignment horizontal="center" vertical="center"/>
    </xf>
    <xf numFmtId="0" fontId="55" fillId="0" borderId="41" xfId="19" applyFont="1" applyBorder="1" applyAlignment="1">
      <alignment horizontal="center" vertical="center"/>
    </xf>
    <xf numFmtId="0" fontId="55" fillId="0" borderId="41" xfId="19" applyFont="1" applyBorder="1" applyAlignment="1">
      <alignment horizontal="center" vertical="center" wrapText="1"/>
    </xf>
    <xf numFmtId="14" fontId="55" fillId="0" borderId="41" xfId="19" quotePrefix="1" applyNumberFormat="1" applyFont="1" applyBorder="1" applyAlignment="1">
      <alignment horizontal="center" vertical="center"/>
    </xf>
    <xf numFmtId="0" fontId="55" fillId="0" borderId="41" xfId="19" quotePrefix="1" applyFont="1" applyBorder="1" applyAlignment="1">
      <alignment vertical="center" wrapText="1"/>
    </xf>
    <xf numFmtId="0" fontId="52" fillId="11" borderId="43" xfId="19" applyFont="1" applyFill="1" applyBorder="1" applyAlignment="1">
      <alignment horizontal="center" vertical="center"/>
    </xf>
    <xf numFmtId="0" fontId="40" fillId="0" borderId="0" xfId="19" applyFont="1" applyAlignment="1">
      <alignment horizontal="center" vertical="center"/>
    </xf>
    <xf numFmtId="0" fontId="28" fillId="0" borderId="0" xfId="19" applyFont="1" applyAlignment="1">
      <alignment horizontal="center" vertical="center"/>
    </xf>
    <xf numFmtId="0" fontId="28" fillId="0" borderId="46" xfId="19" applyFont="1" applyBorder="1" applyAlignment="1">
      <alignment horizontal="center" vertical="center"/>
    </xf>
    <xf numFmtId="0" fontId="49" fillId="0" borderId="47" xfId="19" applyFont="1" applyBorder="1" applyAlignment="1">
      <alignment horizontal="center" vertical="center"/>
    </xf>
    <xf numFmtId="0" fontId="46" fillId="0" borderId="48" xfId="19" applyFont="1" applyBorder="1">
      <alignment vertical="center"/>
    </xf>
    <xf numFmtId="0" fontId="49" fillId="0" borderId="49" xfId="19" applyFont="1" applyBorder="1" applyAlignment="1">
      <alignment horizontal="center" vertical="center"/>
    </xf>
    <xf numFmtId="0" fontId="46" fillId="0" borderId="50" xfId="19" applyFont="1" applyBorder="1" applyAlignment="1">
      <alignment horizontal="center" vertical="center" wrapText="1"/>
    </xf>
    <xf numFmtId="189" fontId="46" fillId="0" borderId="50" xfId="19" applyNumberFormat="1" applyFont="1" applyBorder="1" applyAlignment="1">
      <alignment horizontal="center" vertical="center"/>
    </xf>
    <xf numFmtId="0" fontId="46" fillId="0" borderId="51" xfId="19" applyFont="1" applyBorder="1" applyAlignment="1">
      <alignment horizontal="center" vertical="center" wrapText="1"/>
    </xf>
    <xf numFmtId="0" fontId="29" fillId="0" borderId="54" xfId="19" applyFont="1" applyBorder="1" applyAlignment="1">
      <alignment horizontal="center" vertical="center"/>
    </xf>
    <xf numFmtId="0" fontId="29" fillId="0" borderId="54" xfId="19" applyFont="1" applyBorder="1" applyAlignment="1">
      <alignment horizontal="center" vertical="center" wrapText="1"/>
    </xf>
    <xf numFmtId="0" fontId="29" fillId="0" borderId="54" xfId="19" applyFont="1" applyBorder="1" applyAlignment="1">
      <alignment vertical="center" wrapText="1"/>
    </xf>
    <xf numFmtId="0" fontId="36" fillId="10" borderId="55" xfId="19" applyFont="1" applyFill="1" applyBorder="1" applyAlignment="1">
      <alignment horizontal="center" vertical="center" wrapText="1"/>
    </xf>
    <xf numFmtId="0" fontId="42" fillId="0" borderId="55" xfId="19" applyFont="1" applyBorder="1" applyAlignment="1">
      <alignment horizontal="center" vertical="center" wrapText="1"/>
    </xf>
    <xf numFmtId="0" fontId="39" fillId="0" borderId="56" xfId="19" applyFont="1" applyBorder="1" applyAlignment="1">
      <alignment vertical="center" wrapText="1"/>
    </xf>
    <xf numFmtId="0" fontId="28" fillId="0" borderId="57" xfId="19" applyFont="1" applyBorder="1" applyAlignment="1">
      <alignment horizontal="center" vertical="center"/>
    </xf>
    <xf numFmtId="0" fontId="52" fillId="11" borderId="59" xfId="19" applyFont="1" applyFill="1" applyBorder="1" applyAlignment="1">
      <alignment horizontal="center" vertical="center"/>
    </xf>
    <xf numFmtId="0" fontId="52" fillId="11" borderId="60" xfId="19" applyFont="1" applyFill="1" applyBorder="1" applyAlignment="1">
      <alignment horizontal="center" vertical="center"/>
    </xf>
    <xf numFmtId="0" fontId="52" fillId="11" borderId="61" xfId="19" applyFont="1" applyFill="1" applyBorder="1" applyAlignment="1">
      <alignment horizontal="center" vertical="center"/>
    </xf>
    <xf numFmtId="0" fontId="53" fillId="0" borderId="59" xfId="19" applyFont="1" applyBorder="1" applyAlignment="1">
      <alignment horizontal="center" vertical="center" wrapText="1"/>
    </xf>
    <xf numFmtId="0" fontId="53" fillId="0" borderId="62" xfId="19" applyFont="1" applyBorder="1" applyAlignment="1">
      <alignment horizontal="center" vertical="center" wrapText="1"/>
    </xf>
    <xf numFmtId="20" fontId="56" fillId="11" borderId="31" xfId="19" applyNumberFormat="1" applyFont="1" applyFill="1" applyBorder="1" applyAlignment="1">
      <alignment horizontal="center" vertical="center"/>
    </xf>
    <xf numFmtId="20" fontId="56" fillId="11" borderId="14" xfId="19" applyNumberFormat="1" applyFont="1" applyFill="1" applyBorder="1" applyAlignment="1">
      <alignment horizontal="center" vertical="center"/>
    </xf>
    <xf numFmtId="20" fontId="56" fillId="11" borderId="37" xfId="19" applyNumberFormat="1" applyFont="1" applyFill="1" applyBorder="1" applyAlignment="1">
      <alignment horizontal="center" vertical="center"/>
    </xf>
    <xf numFmtId="189" fontId="50" fillId="0" borderId="31" xfId="19" applyNumberFormat="1" applyFont="1" applyBorder="1" applyAlignment="1">
      <alignment horizontal="center" vertical="center"/>
    </xf>
    <xf numFmtId="189" fontId="50" fillId="0" borderId="14" xfId="19" applyNumberFormat="1" applyFont="1" applyBorder="1" applyAlignment="1">
      <alignment horizontal="center" vertical="center"/>
    </xf>
    <xf numFmtId="189" fontId="50" fillId="0" borderId="37" xfId="19" applyNumberFormat="1" applyFont="1" applyBorder="1" applyAlignment="1">
      <alignment horizontal="center" vertical="center"/>
    </xf>
    <xf numFmtId="192" fontId="41" fillId="0" borderId="54" xfId="19" applyNumberFormat="1" applyFont="1" applyBorder="1" applyAlignment="1">
      <alignment horizontal="center" vertical="center"/>
    </xf>
    <xf numFmtId="20" fontId="41" fillId="0" borderId="54" xfId="19" applyNumberFormat="1" applyFont="1" applyBorder="1" applyAlignment="1">
      <alignment horizontal="center" vertical="center"/>
    </xf>
    <xf numFmtId="189" fontId="41" fillId="11" borderId="54" xfId="19" applyNumberFormat="1" applyFont="1" applyFill="1" applyBorder="1" applyAlignment="1">
      <alignment horizontal="center" vertical="center"/>
    </xf>
    <xf numFmtId="189" fontId="57" fillId="0" borderId="54" xfId="19" applyNumberFormat="1" applyFont="1" applyBorder="1" applyAlignment="1">
      <alignment horizontal="center" vertical="center"/>
    </xf>
    <xf numFmtId="0" fontId="36" fillId="10" borderId="54" xfId="19" applyFont="1" applyFill="1" applyBorder="1" applyAlignment="1">
      <alignment horizontal="center" vertical="center"/>
    </xf>
    <xf numFmtId="0" fontId="58" fillId="10" borderId="31" xfId="19" applyFont="1" applyFill="1" applyBorder="1" applyAlignment="1">
      <alignment horizontal="center" vertical="center"/>
    </xf>
    <xf numFmtId="0" fontId="58" fillId="10" borderId="14" xfId="19" applyFont="1" applyFill="1" applyBorder="1" applyAlignment="1">
      <alignment horizontal="center" vertical="center"/>
    </xf>
    <xf numFmtId="0" fontId="36" fillId="10" borderId="14" xfId="19" applyFont="1" applyFill="1" applyBorder="1" applyAlignment="1">
      <alignment horizontal="center" vertical="center"/>
    </xf>
    <xf numFmtId="0" fontId="58" fillId="10" borderId="32" xfId="19" applyFont="1" applyFill="1" applyBorder="1" applyAlignment="1">
      <alignment horizontal="center" vertical="center" wrapText="1"/>
    </xf>
    <xf numFmtId="0" fontId="58" fillId="10" borderId="33" xfId="19" applyFont="1" applyFill="1" applyBorder="1" applyAlignment="1">
      <alignment horizontal="center" vertical="center" wrapText="1"/>
    </xf>
    <xf numFmtId="0" fontId="58" fillId="10" borderId="33" xfId="19" applyFont="1" applyFill="1" applyBorder="1" applyAlignment="1">
      <alignment horizontal="center" vertical="center"/>
    </xf>
    <xf numFmtId="0" fontId="36" fillId="10" borderId="33" xfId="19" applyFont="1" applyFill="1" applyBorder="1" applyAlignment="1">
      <alignment horizontal="center" vertical="center" wrapText="1"/>
    </xf>
    <xf numFmtId="0" fontId="58" fillId="10" borderId="38" xfId="19" applyFont="1" applyFill="1" applyBorder="1" applyAlignment="1">
      <alignment horizontal="center" vertical="center" wrapText="1"/>
    </xf>
    <xf numFmtId="0" fontId="59" fillId="10" borderId="14" xfId="19" applyFont="1" applyFill="1" applyBorder="1" applyAlignment="1">
      <alignment horizontal="center" vertical="center"/>
    </xf>
    <xf numFmtId="0" fontId="59" fillId="10" borderId="33" xfId="19" applyFont="1" applyFill="1" applyBorder="1" applyAlignment="1">
      <alignment horizontal="center" vertical="center"/>
    </xf>
    <xf numFmtId="0" fontId="36" fillId="10" borderId="37" xfId="19" applyFont="1" applyFill="1" applyBorder="1" applyAlignment="1">
      <alignment horizontal="center" vertical="center"/>
    </xf>
    <xf numFmtId="0" fontId="20" fillId="0" borderId="0" xfId="6" applyFont="1" applyAlignment="1">
      <alignment horizontal="center" vertical="center"/>
    </xf>
    <xf numFmtId="0" fontId="23" fillId="0" borderId="0" xfId="6" applyFont="1" applyAlignment="1">
      <alignment vertical="center"/>
    </xf>
    <xf numFmtId="0" fontId="22" fillId="0" borderId="0" xfId="6" applyFont="1" applyAlignment="1">
      <alignment vertical="center"/>
    </xf>
    <xf numFmtId="0" fontId="14" fillId="0" borderId="3" xfId="6" applyFont="1" applyBorder="1" applyAlignment="1">
      <alignment vertical="center"/>
    </xf>
    <xf numFmtId="0" fontId="14" fillId="0" borderId="4" xfId="6" applyFont="1" applyBorder="1" applyAlignment="1">
      <alignment vertical="center"/>
    </xf>
    <xf numFmtId="0" fontId="14" fillId="0" borderId="5" xfId="6" applyFont="1" applyBorder="1" applyAlignment="1">
      <alignment vertical="center"/>
    </xf>
    <xf numFmtId="0" fontId="25" fillId="0" borderId="0" xfId="0" applyFont="1" applyAlignment="1">
      <alignment horizontal="center" vertical="center"/>
    </xf>
    <xf numFmtId="0" fontId="21" fillId="0" borderId="29" xfId="0" applyFont="1" applyBorder="1" applyAlignment="1">
      <alignment horizontal="center" vertical="center"/>
    </xf>
    <xf numFmtId="0" fontId="21" fillId="0" borderId="22" xfId="0" applyFont="1" applyBorder="1" applyAlignment="1">
      <alignment horizontal="center" vertical="center"/>
    </xf>
    <xf numFmtId="0" fontId="25" fillId="0" borderId="20" xfId="0" applyFont="1" applyBorder="1" applyAlignment="1">
      <alignment horizontal="center" vertical="center"/>
    </xf>
    <xf numFmtId="0" fontId="25" fillId="8" borderId="2" xfId="0" applyFont="1" applyFill="1" applyBorder="1" applyAlignment="1">
      <alignment horizontal="center" vertical="center"/>
    </xf>
    <xf numFmtId="177" fontId="25" fillId="3" borderId="20" xfId="4" applyFont="1" applyFill="1" applyBorder="1" applyAlignment="1">
      <alignment horizontal="center" vertical="center"/>
    </xf>
    <xf numFmtId="178" fontId="25" fillId="3" borderId="20" xfId="5" applyFont="1" applyFill="1" applyBorder="1" applyAlignment="1">
      <alignment horizontal="center" vertical="center"/>
    </xf>
    <xf numFmtId="0" fontId="25" fillId="3" borderId="20" xfId="0" applyFont="1" applyFill="1" applyBorder="1" applyAlignment="1">
      <alignment horizontal="center" vertical="center"/>
    </xf>
    <xf numFmtId="0" fontId="25" fillId="3" borderId="2" xfId="0" applyFont="1" applyFill="1" applyBorder="1" applyAlignment="1">
      <alignment horizontal="center" vertical="center"/>
    </xf>
    <xf numFmtId="0" fontId="25" fillId="3" borderId="20" xfId="3" applyFont="1" applyFill="1" applyBorder="1" applyAlignment="1">
      <alignment horizontal="center" vertical="center"/>
    </xf>
    <xf numFmtId="0" fontId="25" fillId="3" borderId="2" xfId="3" applyFont="1" applyFill="1" applyBorder="1" applyAlignment="1">
      <alignment horizontal="center" vertical="center"/>
    </xf>
    <xf numFmtId="0" fontId="25" fillId="3" borderId="20" xfId="3" applyFont="1" applyFill="1" applyBorder="1" applyAlignment="1">
      <alignment horizontal="center" vertical="center" wrapText="1"/>
    </xf>
    <xf numFmtId="0" fontId="47" fillId="0" borderId="52" xfId="19" applyFont="1" applyBorder="1" applyAlignment="1">
      <alignment horizontal="center" vertical="center"/>
    </xf>
    <xf numFmtId="0" fontId="47" fillId="0" borderId="53" xfId="19" applyFont="1" applyBorder="1" applyAlignment="1">
      <alignment horizontal="center" vertical="center"/>
    </xf>
    <xf numFmtId="0" fontId="51" fillId="11" borderId="45" xfId="19" applyFont="1" applyFill="1" applyBorder="1" applyAlignment="1">
      <alignment horizontal="center" vertical="center" wrapText="1"/>
    </xf>
    <xf numFmtId="0" fontId="51" fillId="11" borderId="63" xfId="19" applyFont="1" applyFill="1" applyBorder="1" applyAlignment="1">
      <alignment horizontal="center" vertical="center" wrapText="1"/>
    </xf>
    <xf numFmtId="0" fontId="51" fillId="11" borderId="43" xfId="19" applyFont="1" applyFill="1" applyBorder="1" applyAlignment="1">
      <alignment horizontal="center" vertical="center"/>
    </xf>
    <xf numFmtId="0" fontId="51" fillId="11" borderId="44" xfId="19" applyFont="1" applyFill="1" applyBorder="1" applyAlignment="1">
      <alignment horizontal="center" vertical="center"/>
    </xf>
    <xf numFmtId="0" fontId="51" fillId="11" borderId="43" xfId="19" applyFont="1" applyFill="1" applyBorder="1" applyAlignment="1">
      <alignment horizontal="center" vertical="center" wrapText="1"/>
    </xf>
    <xf numFmtId="0" fontId="51" fillId="11" borderId="59" xfId="19" applyFont="1" applyFill="1" applyBorder="1" applyAlignment="1">
      <alignment horizontal="center" vertical="center" wrapText="1"/>
    </xf>
    <xf numFmtId="0" fontId="51" fillId="11" borderId="42" xfId="19" applyFont="1" applyFill="1" applyBorder="1" applyAlignment="1">
      <alignment horizontal="center" vertical="center"/>
    </xf>
    <xf numFmtId="0" fontId="51" fillId="11" borderId="58" xfId="19" applyFont="1" applyFill="1" applyBorder="1" applyAlignment="1">
      <alignment horizontal="center" vertical="center"/>
    </xf>
    <xf numFmtId="0" fontId="51" fillId="11" borderId="59" xfId="19" applyFont="1" applyFill="1" applyBorder="1" applyAlignment="1">
      <alignment horizontal="center" vertical="center"/>
    </xf>
    <xf numFmtId="0" fontId="52" fillId="11" borderId="43" xfId="19" applyFont="1" applyFill="1" applyBorder="1" applyAlignment="1">
      <alignment horizontal="center" vertical="center" wrapText="1"/>
    </xf>
    <xf numFmtId="0" fontId="52" fillId="11" borderId="59" xfId="19" applyFont="1" applyFill="1" applyBorder="1" applyAlignment="1">
      <alignment horizontal="center" vertical="center"/>
    </xf>
    <xf numFmtId="0" fontId="52" fillId="11" borderId="43" xfId="19" applyFont="1" applyFill="1" applyBorder="1" applyAlignment="1">
      <alignment horizontal="center" vertical="center"/>
    </xf>
    <xf numFmtId="0" fontId="60" fillId="12" borderId="55" xfId="19" applyFont="1" applyFill="1" applyBorder="1" applyAlignment="1">
      <alignment horizontal="center" vertical="center" wrapText="1"/>
    </xf>
  </cellXfs>
  <cellStyles count="22">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4 2" xfId="20" xr:uid="{82F7DE00-7E0F-4135-9D8B-23A5F95E9E50}"/>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_봉강빌딩신축공사" xfId="6" xr:uid="{00000000-0005-0000-0000-00000E00000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58F3E340-E599-46BE-9E8C-FA96064F77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BFD26053-C86C-454F-BAAE-C22BD44A948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EB347FB3-564D-4B15-9EBC-B07BC58EB8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0ACC25C-A4C6-482A-80E1-3B27B1DCEC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9FD6EC32-C5A1-471A-BA27-6604E11610D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C025AE9D-6D75-4C0B-8D39-B52F57D41BD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3DB1C1D3-5E0E-48D9-8440-A0F822117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4725828D-394F-41BF-B914-794E48891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9DC7C37-23EB-42F3-AFCB-BCC68DE446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E44C58A3-246E-4D32-B978-6FBC162FC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5EE48E27-9484-4AF6-BAF4-E237DD04B5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D7569884-D0FA-4298-A9F7-2F8EA325869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D6D71E39-AE40-4897-B67E-4DC47E051E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8A6A7AA3-8F11-4252-A916-4910E00B3A9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954762A1-D062-42BE-BB04-A042C39AA4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B13B384-02D2-4A89-BABB-F0AAAE9DE1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58266D4E-D6D1-41BA-8021-F45C27F1BF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9EF17E01-878E-45A1-8E21-32C0F89110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6E2D99E9-30AE-4708-B321-B4EE6083CD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1DE30400-F6C4-433B-9528-AB2FF1C77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64B389D0-D427-4BE4-ADEC-297FE3946D4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DAB75B71-B2B3-4422-985B-372E94B0257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D0B769DC-8325-403A-921F-393C1FC82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8BF8F784-9BCC-4B37-8359-D7EA98F30BA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30C40510-27D0-4954-853C-90BAB02D0E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F2CF8535-B92B-4423-8225-AF99190B162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36E5D8DF-282B-4AFB-9369-75E391C130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E832764B-732E-4A88-A739-BDD2449AF83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B87FA265-8E5E-480B-A3F2-69DC37F170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F6C26153-CD90-476A-BFCA-A3CE30B113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0D360081-209A-49ED-9C8F-91B0D45128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8A8E1C8F-C925-41E1-A4A6-29679FB531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0364B22F-A0B2-409E-AB28-C930DBFEBE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8AC2503E-024C-44E1-90FD-DDCBC3EFAE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9C10EB2C-6EA8-45BD-A0BC-9C5BC48AAB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00D1DDBB-AD45-4E44-BF68-CE1EA1EAD23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34472790-6475-47E3-A06A-262CE3FE2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4F6FB9E9-4CC3-4C5E-91AC-6EB7792C1E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202516F6-3335-4CF7-B049-55CEBD9EC0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B1093FD1-2980-41D3-859A-6CE645BE2A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D9592157-FDD7-4C21-B4B9-44337520B5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DBFF5F32-7AEA-4009-8317-4C62DE94701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426F5045-B9EA-479F-BF55-BCA6739673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98FDE52D-2CEE-40AC-9D40-20E6EC116C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58905083-0D49-41C2-A6E8-3CC0EE50625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79925FA0-10EF-4738-8560-FD0B4ED00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B45AF68E-E086-4275-BD9B-1D362E532A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1C30C8D-412A-4320-B790-2152646DF4F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58FF05B5-A94B-4155-87A2-7BF77EF1D8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425971EC-1351-4861-A73F-FA984FD1E6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F1C4241F-0E15-4217-B984-EC6D2A2945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2DD8E77-DCD7-49D1-A6D5-C06F5F353D1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3DAF327B-D985-4425-96E1-9E4AA6233C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10F7F231-286B-4162-87FC-B7BB3D1DBC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7803E51A-39CE-41C6-A305-B48BABE81F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D0C929EA-52BE-4E0C-A70D-81EA999F30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588B6B4C-D21F-4952-B8D8-8932F5650F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A420B6B8-D29B-4A92-B6A3-DADFE6E133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4B1ED88C-D99A-47D5-B35D-0F4C5D6E3B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CF05C864-8446-40E4-AB30-895CDA1774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963B62DC-E534-43FD-B562-4E35C9E74D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0468753B-EC5D-4D2C-9EF5-52BB0BBE5F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14FA63F9-4DF2-4FE3-94B6-8EB84EC36E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EC991305-C3CA-4EF4-AAFD-DCE38C5A29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9D85CB60-7F15-4C6F-A4AD-0030B9FD27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6C046020-B4D4-4BE8-8FD4-A910DA1FAA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6DCDEEA6-4AF0-4679-AFB8-3C453398047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C1C9DBCD-9DAA-44CA-8689-E7770167D24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4572688-08B2-481B-B684-A6908302E5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57B85ECD-AB2E-4AA2-80CF-F7028EC590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1E85B33F-E4FC-4FAF-BD59-7F18615926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324C4B55-4A51-4DCE-BCB5-DDF388E59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DCC4F479-45BA-4CFC-ABA5-A83BBA1F80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CD8D305C-EC69-4858-AB70-8170AA5639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22DDF8EE-3E26-4171-8732-AE556380F92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E2AB7C2F-EFAC-4C58-B6D0-022A8CD7081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F9397D94-93A3-49E6-A208-D673C3A4797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8123E8B4-A1DE-4C47-B4E2-67FF23B253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8F924FED-9869-466F-AF6E-62E735A37D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4A5B6436-7E66-4C2E-B005-A061C82323A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40ADFC0D-539D-49E3-BD30-F692CAFC02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2EE42A78-B3C9-4E0A-B2D7-70E93A0E268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E7FC3C8-4E3C-4927-89D8-FBF418AF94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6295CE8B-20A5-440D-8D7F-79E4810B50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36ABFAC6-BB4F-462B-ACD3-474AA9642D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B071CEEA-55F9-410A-B0FB-64E3ED50A5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EB6EED97-5D40-4EA3-8628-073E98298E60}"/>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775700" y="1589314"/>
          <a:ext cx="683264" cy="65858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42F43338-9981-4CA1-BB94-B3396B4B8E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BB22A8EB-B6E2-4207-BC19-E9720A0981F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0A67D42-24E5-477B-B084-046732CDBF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F4C89B1E-BB9F-4A15-B847-E19F44409F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00CF2B0A-5D4B-4AB3-9565-75DC0E345E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EC37C49D-A7CF-4467-9F4F-25F4E236F4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C323D8D0-29FB-4282-B6A9-BF1306E871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BA4632F1-2CF8-4095-A74B-F27D89CE60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0E9C3B37-625A-4484-B2A5-0BEDCCA0BF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3D298DD-5E7E-4C48-9D3C-8F85FD770F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5302F66E-7976-4FF0-810D-E95EA4AB68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95DE69F-04C1-4C00-90B5-8963F76B13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34A66773-CA8D-4842-AA6C-7448F14E22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1B168C20-AE47-42C6-A3FA-BC39C582C7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1DD1395-3BFA-48A1-BA24-F7C00A7F81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32A92A93-D90E-416C-BE8C-BA482BB80A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xdr:col>
      <xdr:colOff>685799</xdr:colOff>
      <xdr:row>25</xdr:row>
      <xdr:rowOff>197281</xdr:rowOff>
    </xdr:to>
    <xdr:pic>
      <xdr:nvPicPr>
        <xdr:cNvPr id="3" name="그림 2">
          <a:extLst>
            <a:ext uri="{FF2B5EF4-FFF2-40B4-BE49-F238E27FC236}">
              <a16:creationId xmlns:a16="http://schemas.microsoft.com/office/drawing/2014/main" id="{F101426A-AEF7-4085-ACA8-B2C76265CBA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55" t="2041" r="12398" b="-3615"/>
        <a:stretch/>
      </xdr:blipFill>
      <xdr:spPr>
        <a:xfrm rot="5400000">
          <a:off x="-212941" y="1108291"/>
          <a:ext cx="5226481" cy="3428999"/>
        </a:xfrm>
        <a:prstGeom prst="rect">
          <a:avLst/>
        </a:prstGeom>
      </xdr:spPr>
    </xdr:pic>
    <xdr:clientData/>
  </xdr:twoCellAnchor>
  <xdr:twoCellAnchor editAs="oneCell">
    <xdr:from>
      <xdr:col>7</xdr:col>
      <xdr:colOff>0</xdr:colOff>
      <xdr:row>1</xdr:row>
      <xdr:rowOff>0</xdr:rowOff>
    </xdr:from>
    <xdr:to>
      <xdr:col>12</xdr:col>
      <xdr:colOff>152950</xdr:colOff>
      <xdr:row>25</xdr:row>
      <xdr:rowOff>123826</xdr:rowOff>
    </xdr:to>
    <xdr:pic>
      <xdr:nvPicPr>
        <xdr:cNvPr id="5" name="그림 4">
          <a:extLst>
            <a:ext uri="{FF2B5EF4-FFF2-40B4-BE49-F238E27FC236}">
              <a16:creationId xmlns:a16="http://schemas.microsoft.com/office/drawing/2014/main" id="{5C7B97EE-2E2B-4ADB-BC52-E8614270042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t="5251" r="22013"/>
        <a:stretch/>
      </xdr:blipFill>
      <xdr:spPr>
        <a:xfrm rot="5400000">
          <a:off x="4015062" y="995088"/>
          <a:ext cx="5153026" cy="3581950"/>
        </a:xfrm>
        <a:prstGeom prst="rect">
          <a:avLst/>
        </a:prstGeom>
      </xdr:spPr>
    </xdr:pic>
    <xdr:clientData/>
  </xdr:twoCellAnchor>
  <xdr:twoCellAnchor editAs="oneCell">
    <xdr:from>
      <xdr:col>13</xdr:col>
      <xdr:colOff>0</xdr:colOff>
      <xdr:row>1</xdr:row>
      <xdr:rowOff>0</xdr:rowOff>
    </xdr:from>
    <xdr:to>
      <xdr:col>18</xdr:col>
      <xdr:colOff>195263</xdr:colOff>
      <xdr:row>26</xdr:row>
      <xdr:rowOff>1</xdr:rowOff>
    </xdr:to>
    <xdr:pic>
      <xdr:nvPicPr>
        <xdr:cNvPr id="6" name="그림 5">
          <a:extLst>
            <a:ext uri="{FF2B5EF4-FFF2-40B4-BE49-F238E27FC236}">
              <a16:creationId xmlns:a16="http://schemas.microsoft.com/office/drawing/2014/main" id="{5DDAA1C9-A187-481D-A02C-4FD1E52F2863}"/>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6214" t="-744" r="20408" b="-1"/>
        <a:stretch/>
      </xdr:blipFill>
      <xdr:spPr>
        <a:xfrm rot="5400000">
          <a:off x="8108156" y="1016794"/>
          <a:ext cx="5238751" cy="3624263"/>
        </a:xfrm>
        <a:prstGeom prst="rect">
          <a:avLst/>
        </a:prstGeom>
      </xdr:spPr>
    </xdr:pic>
    <xdr:clientData/>
  </xdr:twoCellAnchor>
  <xdr:twoCellAnchor editAs="oneCell">
    <xdr:from>
      <xdr:col>1</xdr:col>
      <xdr:colOff>0</xdr:colOff>
      <xdr:row>28</xdr:row>
      <xdr:rowOff>0</xdr:rowOff>
    </xdr:from>
    <xdr:to>
      <xdr:col>10</xdr:col>
      <xdr:colOff>237324</xdr:colOff>
      <xdr:row>50</xdr:row>
      <xdr:rowOff>37519</xdr:rowOff>
    </xdr:to>
    <xdr:pic>
      <xdr:nvPicPr>
        <xdr:cNvPr id="4" name="그림 3">
          <a:extLst>
            <a:ext uri="{FF2B5EF4-FFF2-40B4-BE49-F238E27FC236}">
              <a16:creationId xmlns:a16="http://schemas.microsoft.com/office/drawing/2014/main" id="{29822D9C-C601-494B-AE5C-6F11C722A59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5867400"/>
          <a:ext cx="6409524" cy="46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I34"/>
  <sheetViews>
    <sheetView showGridLines="0" topLeftCell="A16" zoomScale="85" zoomScaleNormal="85" workbookViewId="0">
      <selection activeCell="F31" sqref="F31"/>
    </sheetView>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c r="A2" s="220" t="s">
        <v>1</v>
      </c>
      <c r="B2" s="220"/>
      <c r="C2" s="220"/>
      <c r="D2" s="220"/>
      <c r="E2" s="220"/>
      <c r="F2" s="220"/>
      <c r="G2" s="220"/>
      <c r="H2" s="2"/>
    </row>
    <row r="3" spans="1:9" ht="14.25">
      <c r="A3" s="90"/>
      <c r="B3" s="90"/>
      <c r="C3" s="90"/>
      <c r="D3" s="90"/>
      <c r="E3" s="90"/>
      <c r="F3" s="90"/>
      <c r="G3" s="90"/>
      <c r="H3" s="90"/>
    </row>
    <row r="4" spans="1:9" ht="14.25">
      <c r="A4" s="90"/>
      <c r="B4" s="90"/>
      <c r="C4" s="90"/>
      <c r="D4" s="90"/>
      <c r="E4" s="90"/>
      <c r="H4" s="90"/>
    </row>
    <row r="5" spans="1:9" ht="27" customHeight="1">
      <c r="A5" s="91" t="s">
        <v>43</v>
      </c>
      <c r="B5" s="4"/>
      <c r="C5" s="5"/>
      <c r="D5" s="90"/>
      <c r="E5" s="90"/>
      <c r="F5" s="6" t="s">
        <v>33</v>
      </c>
      <c r="G5" s="7" t="s">
        <v>47</v>
      </c>
      <c r="H5" s="90"/>
    </row>
    <row r="6" spans="1:9" ht="27" customHeight="1">
      <c r="A6" s="90"/>
      <c r="B6" s="90"/>
      <c r="C6" s="90"/>
      <c r="D6" s="90"/>
      <c r="E6" s="90"/>
      <c r="F6" s="8" t="s">
        <v>36</v>
      </c>
      <c r="G6" s="9" t="s">
        <v>48</v>
      </c>
      <c r="H6" s="90"/>
    </row>
    <row r="7" spans="1:9" ht="27" customHeight="1">
      <c r="A7" s="223" t="s">
        <v>108</v>
      </c>
      <c r="B7" s="224"/>
      <c r="C7" s="225"/>
      <c r="D7" s="90"/>
      <c r="E7" s="10"/>
      <c r="F7" s="11" t="s">
        <v>37</v>
      </c>
      <c r="G7" s="9" t="s">
        <v>49</v>
      </c>
      <c r="H7" s="90"/>
    </row>
    <row r="8" spans="1:9" ht="27" customHeight="1">
      <c r="A8" s="90"/>
      <c r="B8" s="90"/>
      <c r="C8" s="90"/>
      <c r="D8" s="90"/>
      <c r="E8" s="90"/>
      <c r="F8" s="8" t="s">
        <v>38</v>
      </c>
      <c r="G8" s="9" t="s">
        <v>50</v>
      </c>
      <c r="H8" s="90"/>
    </row>
    <row r="9" spans="1:9" ht="27" customHeight="1">
      <c r="A9" s="223" t="s">
        <v>168</v>
      </c>
      <c r="B9" s="224"/>
      <c r="C9" s="225"/>
      <c r="D9" s="90"/>
      <c r="E9" s="90"/>
      <c r="F9" s="8" t="s">
        <v>39</v>
      </c>
      <c r="G9" s="9" t="s">
        <v>51</v>
      </c>
      <c r="H9" s="90"/>
    </row>
    <row r="10" spans="1:9" ht="27" customHeight="1">
      <c r="A10" s="90"/>
      <c r="B10" s="90"/>
      <c r="C10" s="90"/>
      <c r="D10" s="90"/>
      <c r="E10" s="90"/>
      <c r="F10" s="12" t="s">
        <v>34</v>
      </c>
      <c r="G10" s="13" t="s">
        <v>52</v>
      </c>
      <c r="H10" s="90"/>
      <c r="I10" s="90"/>
    </row>
    <row r="11" spans="1:9" ht="27" customHeight="1">
      <c r="A11" s="221"/>
      <c r="B11" s="222"/>
      <c r="C11" s="222"/>
      <c r="D11" s="90"/>
      <c r="E11" s="14"/>
      <c r="F11" s="15" t="s">
        <v>35</v>
      </c>
      <c r="G11" s="16" t="s">
        <v>53</v>
      </c>
      <c r="H11" s="14"/>
    </row>
    <row r="12" spans="1:9" ht="18.75" thickBot="1">
      <c r="A12" s="17" t="s">
        <v>2</v>
      </c>
      <c r="B12" s="17" t="str">
        <f>NUMBERSTRING(F31,1)</f>
        <v>육백삼십삼만이천</v>
      </c>
      <c r="C12" s="18"/>
      <c r="D12" s="1" t="s">
        <v>3</v>
      </c>
      <c r="E12" s="1" t="s">
        <v>4</v>
      </c>
      <c r="F12" s="1" t="s">
        <v>4</v>
      </c>
      <c r="G12" s="1"/>
      <c r="H12" s="19"/>
    </row>
    <row r="13" spans="1:9" ht="15.75" thickTop="1" thickBot="1">
      <c r="A13" s="90"/>
      <c r="B13" s="90"/>
      <c r="C13" s="90"/>
      <c r="D13" s="90"/>
      <c r="E13" s="90"/>
      <c r="F13" s="90"/>
      <c r="G13" s="90"/>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'내역서(표준단가)'!O14</f>
        <v>1805776.5</v>
      </c>
      <c r="G16" s="34"/>
    </row>
    <row r="17" spans="1:7" ht="33" customHeight="1">
      <c r="A17" s="29"/>
      <c r="B17" s="30" t="s">
        <v>14</v>
      </c>
      <c r="C17" s="31"/>
      <c r="D17" s="32"/>
      <c r="E17" s="32"/>
      <c r="F17" s="33">
        <f>'내역서(표준단가)'!Q14</f>
        <v>3662660.6999999997</v>
      </c>
      <c r="G17" s="35"/>
    </row>
    <row r="18" spans="1:7" ht="33" customHeight="1">
      <c r="A18" s="29"/>
      <c r="B18" s="30" t="s">
        <v>15</v>
      </c>
      <c r="C18" s="31"/>
      <c r="D18" s="32"/>
      <c r="E18" s="32"/>
      <c r="F18" s="33">
        <f>'내역서(표준단가)'!S14+'내역서(표준단가)'!U14</f>
        <v>0</v>
      </c>
      <c r="G18" s="35"/>
    </row>
    <row r="19" spans="1:7" ht="33" customHeight="1">
      <c r="A19" s="29"/>
      <c r="B19" s="36" t="s">
        <v>16</v>
      </c>
      <c r="C19" s="36"/>
      <c r="D19" s="37"/>
      <c r="E19" s="37"/>
      <c r="F19" s="38">
        <f>F16+F17+F18</f>
        <v>5468437.1999999993</v>
      </c>
      <c r="G19" s="35"/>
    </row>
    <row r="20" spans="1:7" ht="33" customHeight="1">
      <c r="A20" s="29"/>
      <c r="B20" s="39" t="s">
        <v>17</v>
      </c>
      <c r="C20" s="40"/>
      <c r="D20" s="32"/>
      <c r="E20" s="32"/>
      <c r="F20" s="41"/>
      <c r="G20" s="35"/>
    </row>
    <row r="21" spans="1:7" ht="33" customHeight="1">
      <c r="A21" s="29"/>
      <c r="B21" s="42" t="s">
        <v>18</v>
      </c>
      <c r="C21" s="40" t="s">
        <v>19</v>
      </c>
      <c r="D21" s="30">
        <v>1</v>
      </c>
      <c r="E21" s="30" t="s">
        <v>20</v>
      </c>
      <c r="F21" s="43">
        <f>F17*4.5%</f>
        <v>164819.73149999999</v>
      </c>
      <c r="G21" s="35" t="s">
        <v>21</v>
      </c>
    </row>
    <row r="22" spans="1:7" ht="33" customHeight="1">
      <c r="A22" s="29"/>
      <c r="B22" s="44" t="s">
        <v>22</v>
      </c>
      <c r="C22" s="45" t="s">
        <v>44</v>
      </c>
      <c r="D22" s="46">
        <v>1</v>
      </c>
      <c r="E22" s="46" t="s">
        <v>20</v>
      </c>
      <c r="F22" s="47">
        <f>F17*3.545%</f>
        <v>129841.321815</v>
      </c>
      <c r="G22" s="48" t="s">
        <v>23</v>
      </c>
    </row>
    <row r="23" spans="1:7" ht="33" customHeight="1">
      <c r="A23" s="29"/>
      <c r="B23" s="42" t="s">
        <v>24</v>
      </c>
      <c r="C23" s="40" t="s">
        <v>45</v>
      </c>
      <c r="D23" s="30">
        <v>1</v>
      </c>
      <c r="E23" s="30" t="s">
        <v>20</v>
      </c>
      <c r="F23" s="43">
        <f>F22*12.95%</f>
        <v>16814.451175042501</v>
      </c>
      <c r="G23" s="35" t="s">
        <v>23</v>
      </c>
    </row>
    <row r="24" spans="1:7" ht="33" customHeight="1">
      <c r="A24" s="29"/>
      <c r="B24" s="42" t="s">
        <v>25</v>
      </c>
      <c r="C24" s="40" t="s">
        <v>41</v>
      </c>
      <c r="D24" s="30">
        <v>1</v>
      </c>
      <c r="E24" s="30" t="s">
        <v>20</v>
      </c>
      <c r="F24" s="43">
        <f>F17*1.01%</f>
        <v>36992.873069999994</v>
      </c>
      <c r="G24" s="35" t="s">
        <v>23</v>
      </c>
    </row>
    <row r="25" spans="1:7" ht="33" customHeight="1">
      <c r="A25" s="29"/>
      <c r="B25" s="42" t="s">
        <v>26</v>
      </c>
      <c r="C25" s="40" t="s">
        <v>46</v>
      </c>
      <c r="D25" s="30">
        <v>1</v>
      </c>
      <c r="E25" s="30" t="s">
        <v>20</v>
      </c>
      <c r="F25" s="43">
        <f>F17*3.56%</f>
        <v>130390.72091999999</v>
      </c>
      <c r="G25" s="35" t="s">
        <v>23</v>
      </c>
    </row>
    <row r="26" spans="1:7" ht="33" customHeight="1">
      <c r="A26" s="29"/>
      <c r="B26" s="42" t="s">
        <v>27</v>
      </c>
      <c r="C26" s="49" t="s">
        <v>74</v>
      </c>
      <c r="D26" s="30">
        <v>1</v>
      </c>
      <c r="E26" s="30" t="s">
        <v>20</v>
      </c>
      <c r="F26" s="43">
        <f>(F16+F17)*3.11%</f>
        <v>170068.39691999997</v>
      </c>
      <c r="G26" s="35" t="s">
        <v>21</v>
      </c>
    </row>
    <row r="27" spans="1:7" ht="33" customHeight="1">
      <c r="A27" s="29"/>
      <c r="B27" s="42" t="s">
        <v>31</v>
      </c>
      <c r="C27" s="49" t="s">
        <v>32</v>
      </c>
      <c r="D27" s="30">
        <v>1</v>
      </c>
      <c r="E27" s="30" t="s">
        <v>20</v>
      </c>
      <c r="F27" s="43">
        <f>SUM(F17+F21+F22+F23+F24+F25+F26)*5%</f>
        <v>215579.40977000212</v>
      </c>
      <c r="G27" s="35"/>
    </row>
    <row r="28" spans="1:7" ht="33" customHeight="1">
      <c r="A28" s="29"/>
      <c r="B28" s="36" t="s">
        <v>28</v>
      </c>
      <c r="C28" s="50"/>
      <c r="D28" s="51"/>
      <c r="E28" s="37"/>
      <c r="F28" s="52">
        <f>F21+F22+F23+F24+F25+F26+F27</f>
        <v>864506.90517004463</v>
      </c>
      <c r="G28" s="35"/>
    </row>
    <row r="29" spans="1:7" ht="33" customHeight="1">
      <c r="A29" s="29"/>
      <c r="B29" s="40"/>
      <c r="C29" s="53"/>
      <c r="D29" s="54"/>
      <c r="E29" s="32"/>
      <c r="F29" s="55"/>
      <c r="G29" s="35"/>
    </row>
    <row r="30" spans="1:7" ht="33" customHeight="1">
      <c r="A30" s="29"/>
      <c r="B30" s="56"/>
      <c r="C30" s="53"/>
      <c r="D30" s="54"/>
      <c r="E30" s="32"/>
      <c r="F30" s="57">
        <f>F19+F28+F29</f>
        <v>6332944.1051700441</v>
      </c>
      <c r="G30" s="35"/>
    </row>
    <row r="31" spans="1:7" ht="33" customHeight="1">
      <c r="A31" s="29"/>
      <c r="B31" s="36" t="s">
        <v>29</v>
      </c>
      <c r="C31" s="36"/>
      <c r="D31" s="37"/>
      <c r="E31" s="37"/>
      <c r="F31" s="58">
        <f>ROUNDDOWN(F30,-3)</f>
        <v>6332000</v>
      </c>
      <c r="G31" s="35"/>
    </row>
    <row r="32" spans="1:7" ht="33" customHeight="1" thickBot="1">
      <c r="A32" s="59"/>
      <c r="B32" s="60" t="s">
        <v>30</v>
      </c>
      <c r="C32" s="61"/>
      <c r="D32" s="61"/>
      <c r="E32" s="61"/>
      <c r="F32" s="62"/>
      <c r="G32" s="63"/>
    </row>
    <row r="33" spans="2:2" ht="15.75">
      <c r="B33" s="64"/>
    </row>
    <row r="34" spans="2:2" ht="15.75">
      <c r="B34" s="64"/>
    </row>
  </sheetData>
  <mergeCells count="4">
    <mergeCell ref="A2:G2"/>
    <mergeCell ref="A11:C11"/>
    <mergeCell ref="A9:C9"/>
    <mergeCell ref="A7:C7"/>
  </mergeCells>
  <phoneticPr fontId="7"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14"/>
  <sheetViews>
    <sheetView showGridLines="0" zoomScale="80" zoomScaleNormal="80" workbookViewId="0">
      <pane ySplit="4" topLeftCell="A5" activePane="bottomLeft" state="frozen"/>
      <selection pane="bottomLeft" activeCell="J12" sqref="J12"/>
    </sheetView>
  </sheetViews>
  <sheetFormatPr defaultColWidth="9" defaultRowHeight="38.1" customHeight="1"/>
  <cols>
    <col min="1" max="1" width="22.625" style="113" bestFit="1" customWidth="1"/>
    <col min="2" max="5" width="4.625" style="113" hidden="1" customWidth="1"/>
    <col min="6" max="6" width="9" style="102" hidden="1" customWidth="1"/>
    <col min="7" max="9" width="12.625" style="102" hidden="1" customWidth="1"/>
    <col min="10" max="11" width="30.625" style="97" customWidth="1"/>
    <col min="12" max="12" width="11.375" style="102" bestFit="1" customWidth="1"/>
    <col min="13" max="13" width="8.25" style="102" customWidth="1"/>
    <col min="14" max="14" width="10.625" style="102" bestFit="1" customWidth="1"/>
    <col min="15" max="15" width="15.25" style="102" customWidth="1"/>
    <col min="16" max="16" width="12" style="102" bestFit="1" customWidth="1"/>
    <col min="17" max="17" width="15.625" style="102" bestFit="1" customWidth="1"/>
    <col min="18" max="18" width="9" style="102" customWidth="1"/>
    <col min="19" max="19" width="8.75" style="102" bestFit="1" customWidth="1"/>
    <col min="20" max="20" width="10.5" style="102" customWidth="1"/>
    <col min="21" max="21" width="8.75" style="102" bestFit="1" customWidth="1"/>
    <col min="22" max="22" width="15.625" style="102" bestFit="1" customWidth="1"/>
    <col min="23" max="23" width="10.625" style="65" bestFit="1" customWidth="1"/>
    <col min="24" max="24" width="8.5" style="102" bestFit="1" customWidth="1"/>
    <col min="25" max="16384" width="9" style="102"/>
  </cols>
  <sheetData>
    <row r="1" spans="1:24" ht="19.899999999999999" customHeight="1">
      <c r="A1" s="226"/>
      <c r="B1" s="226"/>
      <c r="C1" s="226"/>
      <c r="D1" s="226"/>
      <c r="E1" s="226"/>
      <c r="F1" s="226"/>
      <c r="G1" s="226"/>
      <c r="H1" s="226"/>
      <c r="I1" s="226"/>
      <c r="N1" s="65"/>
      <c r="O1" s="100" t="s">
        <v>54</v>
      </c>
      <c r="Q1" s="100" t="s">
        <v>54</v>
      </c>
      <c r="S1" s="100" t="s">
        <v>54</v>
      </c>
      <c r="U1" s="100" t="s">
        <v>54</v>
      </c>
    </row>
    <row r="2" spans="1:24" ht="19.899999999999999" customHeight="1" thickBot="1">
      <c r="A2" s="226"/>
      <c r="B2" s="226"/>
      <c r="C2" s="226"/>
      <c r="D2" s="226"/>
      <c r="E2" s="226"/>
      <c r="F2" s="226"/>
      <c r="G2" s="226"/>
      <c r="H2" s="226"/>
      <c r="I2" s="226"/>
      <c r="N2" s="66"/>
      <c r="O2" s="67">
        <v>0.83499999999999996</v>
      </c>
      <c r="Q2" s="67">
        <v>0.83499999999999996</v>
      </c>
      <c r="S2" s="67">
        <v>0.83499999999999996</v>
      </c>
      <c r="U2" s="67">
        <v>0.83499999999999996</v>
      </c>
    </row>
    <row r="3" spans="1:24" ht="19.899999999999999" customHeight="1">
      <c r="A3" s="103"/>
      <c r="B3" s="104"/>
      <c r="C3" s="104"/>
      <c r="D3" s="104"/>
      <c r="E3" s="104"/>
      <c r="F3" s="104" t="s">
        <v>55</v>
      </c>
      <c r="G3" s="104"/>
      <c r="H3" s="104"/>
      <c r="I3" s="104"/>
      <c r="J3" s="237" t="s">
        <v>56</v>
      </c>
      <c r="K3" s="237"/>
      <c r="L3" s="235" t="s">
        <v>42</v>
      </c>
      <c r="M3" s="235" t="s">
        <v>0</v>
      </c>
      <c r="N3" s="231" t="s">
        <v>57</v>
      </c>
      <c r="O3" s="231"/>
      <c r="P3" s="231" t="s">
        <v>58</v>
      </c>
      <c r="Q3" s="231"/>
      <c r="R3" s="232" t="s">
        <v>59</v>
      </c>
      <c r="S3" s="232"/>
      <c r="T3" s="232" t="s">
        <v>60</v>
      </c>
      <c r="U3" s="232"/>
      <c r="V3" s="233" t="s">
        <v>61</v>
      </c>
      <c r="W3" s="229" t="s">
        <v>62</v>
      </c>
      <c r="X3" s="227" t="s">
        <v>40</v>
      </c>
    </row>
    <row r="4" spans="1:24" ht="19.899999999999999" customHeight="1">
      <c r="A4" s="68" t="s">
        <v>63</v>
      </c>
      <c r="B4" s="101"/>
      <c r="C4" s="101"/>
      <c r="D4" s="101"/>
      <c r="E4" s="101"/>
      <c r="F4" s="69" t="s">
        <v>64</v>
      </c>
      <c r="G4" s="69" t="s">
        <v>65</v>
      </c>
      <c r="H4" s="69" t="s">
        <v>66</v>
      </c>
      <c r="I4" s="69" t="s">
        <v>67</v>
      </c>
      <c r="J4" s="98" t="s">
        <v>68</v>
      </c>
      <c r="K4" s="98" t="s">
        <v>69</v>
      </c>
      <c r="L4" s="236"/>
      <c r="M4" s="236"/>
      <c r="N4" s="70" t="s">
        <v>70</v>
      </c>
      <c r="O4" s="71" t="s">
        <v>71</v>
      </c>
      <c r="P4" s="70" t="s">
        <v>72</v>
      </c>
      <c r="Q4" s="71" t="s">
        <v>71</v>
      </c>
      <c r="R4" s="71" t="s">
        <v>73</v>
      </c>
      <c r="S4" s="71" t="s">
        <v>71</v>
      </c>
      <c r="T4" s="71" t="s">
        <v>73</v>
      </c>
      <c r="U4" s="71" t="s">
        <v>71</v>
      </c>
      <c r="V4" s="234"/>
      <c r="W4" s="230"/>
      <c r="X4" s="228"/>
    </row>
    <row r="5" spans="1:24" s="105" customFormat="1" ht="38.1" customHeight="1">
      <c r="A5" s="72" t="str">
        <f t="shared" ref="A5:A9" si="0">F5&amp;G5&amp;H5&amp;I5</f>
        <v>L003</v>
      </c>
      <c r="B5" s="80"/>
      <c r="C5" s="80"/>
      <c r="D5" s="80"/>
      <c r="E5" s="80"/>
      <c r="F5" s="122"/>
      <c r="G5" s="123"/>
      <c r="H5" s="124"/>
      <c r="I5" s="122" t="s">
        <v>109</v>
      </c>
      <c r="J5" s="125" t="s">
        <v>169</v>
      </c>
      <c r="K5" s="125" t="s">
        <v>170</v>
      </c>
      <c r="L5" s="126" t="s">
        <v>110</v>
      </c>
      <c r="M5" s="127">
        <v>20</v>
      </c>
      <c r="N5" s="128"/>
      <c r="O5" s="94">
        <f t="shared" ref="O5:O8" si="1">SUM(N5:N5)*M5*$O$2</f>
        <v>0</v>
      </c>
      <c r="P5" s="93">
        <v>219321</v>
      </c>
      <c r="Q5" s="75">
        <f t="shared" ref="Q5:Q10" si="2">(P5*M5)*$Q$2</f>
        <v>3662660.6999999997</v>
      </c>
      <c r="R5" s="76"/>
      <c r="S5" s="75">
        <f t="shared" ref="S5" si="3">R5*M5*$S$2</f>
        <v>0</v>
      </c>
      <c r="T5" s="76"/>
      <c r="U5" s="75">
        <f t="shared" ref="U5" si="4">T5*M5*$U$2</f>
        <v>0</v>
      </c>
      <c r="V5" s="76">
        <f t="shared" ref="V5" si="5">SUM(O5+Q5)+S5+U5</f>
        <v>3662660.6999999997</v>
      </c>
      <c r="W5" s="87"/>
      <c r="X5" s="77"/>
    </row>
    <row r="6" spans="1:24" s="105" customFormat="1" ht="38.1" customHeight="1">
      <c r="A6" s="72" t="str">
        <f t="shared" si="0"/>
        <v>M020450310340103</v>
      </c>
      <c r="B6" s="80"/>
      <c r="C6" s="80"/>
      <c r="D6" s="80"/>
      <c r="E6" s="80"/>
      <c r="F6" s="122"/>
      <c r="G6" s="123"/>
      <c r="H6" s="124" t="s">
        <v>126</v>
      </c>
      <c r="I6" s="122"/>
      <c r="J6" s="125" t="s">
        <v>111</v>
      </c>
      <c r="K6" s="125" t="s">
        <v>127</v>
      </c>
      <c r="L6" s="126" t="s">
        <v>112</v>
      </c>
      <c r="M6" s="127">
        <v>41</v>
      </c>
      <c r="N6" s="128">
        <v>36500</v>
      </c>
      <c r="O6" s="94">
        <f t="shared" ref="O6" si="6">SUM(N6:N6)*M6*$O$2</f>
        <v>1249577.5</v>
      </c>
      <c r="P6" s="93"/>
      <c r="Q6" s="75">
        <f t="shared" si="2"/>
        <v>0</v>
      </c>
      <c r="R6" s="76"/>
      <c r="S6" s="75">
        <f t="shared" ref="S6:S10" si="7">R6*M6*$S$2</f>
        <v>0</v>
      </c>
      <c r="T6" s="76"/>
      <c r="U6" s="75">
        <f t="shared" ref="U6:U10" si="8">T6*M6*$U$2</f>
        <v>0</v>
      </c>
      <c r="V6" s="76">
        <f t="shared" ref="V6:V8" si="9">SUM(O6+Q6)+S6+U6</f>
        <v>1249577.5</v>
      </c>
      <c r="W6" s="87"/>
      <c r="X6" s="77"/>
    </row>
    <row r="7" spans="1:24" s="105" customFormat="1" ht="38.1" customHeight="1">
      <c r="A7" s="72" t="str">
        <f t="shared" si="0"/>
        <v>M020251411670101</v>
      </c>
      <c r="B7" s="80"/>
      <c r="C7" s="80"/>
      <c r="D7" s="80"/>
      <c r="E7" s="80"/>
      <c r="F7" s="129"/>
      <c r="G7" s="73"/>
      <c r="H7" s="124" t="s">
        <v>122</v>
      </c>
      <c r="I7" s="122"/>
      <c r="J7" s="125" t="s">
        <v>123</v>
      </c>
      <c r="K7" s="130" t="s">
        <v>124</v>
      </c>
      <c r="L7" s="125" t="s">
        <v>125</v>
      </c>
      <c r="M7" s="131">
        <v>14</v>
      </c>
      <c r="N7" s="128">
        <v>5000</v>
      </c>
      <c r="O7" s="94">
        <f t="shared" si="1"/>
        <v>58450</v>
      </c>
      <c r="P7" s="93"/>
      <c r="Q7" s="75">
        <f t="shared" si="2"/>
        <v>0</v>
      </c>
      <c r="R7" s="76"/>
      <c r="S7" s="75">
        <f t="shared" si="7"/>
        <v>0</v>
      </c>
      <c r="T7" s="76"/>
      <c r="U7" s="75">
        <f t="shared" si="8"/>
        <v>0</v>
      </c>
      <c r="V7" s="76">
        <f t="shared" si="9"/>
        <v>58450</v>
      </c>
      <c r="W7" s="87"/>
      <c r="X7" s="77"/>
    </row>
    <row r="8" spans="1:24" s="105" customFormat="1" ht="38.1" customHeight="1">
      <c r="A8" s="72" t="str">
        <f t="shared" si="0"/>
        <v>M020533113070101</v>
      </c>
      <c r="B8" s="80"/>
      <c r="C8" s="80"/>
      <c r="D8" s="80"/>
      <c r="E8" s="80"/>
      <c r="F8" s="122"/>
      <c r="G8" s="123"/>
      <c r="H8" s="124" t="s">
        <v>128</v>
      </c>
      <c r="I8" s="122"/>
      <c r="J8" s="126" t="s">
        <v>129</v>
      </c>
      <c r="K8" s="126" t="s">
        <v>130</v>
      </c>
      <c r="L8" s="126" t="s">
        <v>113</v>
      </c>
      <c r="M8" s="127">
        <v>6</v>
      </c>
      <c r="N8" s="132">
        <v>3400</v>
      </c>
      <c r="O8" s="94">
        <f t="shared" si="1"/>
        <v>17034</v>
      </c>
      <c r="P8" s="93"/>
      <c r="Q8" s="75">
        <f t="shared" si="2"/>
        <v>0</v>
      </c>
      <c r="R8" s="76"/>
      <c r="S8" s="75">
        <f t="shared" si="7"/>
        <v>0</v>
      </c>
      <c r="T8" s="76"/>
      <c r="U8" s="75">
        <f t="shared" si="8"/>
        <v>0</v>
      </c>
      <c r="V8" s="76">
        <f t="shared" si="9"/>
        <v>17034</v>
      </c>
      <c r="W8" s="87"/>
      <c r="X8" s="77"/>
    </row>
    <row r="9" spans="1:24" s="105" customFormat="1" ht="38.1" customHeight="1">
      <c r="A9" s="72" t="str">
        <f t="shared" si="0"/>
        <v>M020852810150101</v>
      </c>
      <c r="B9" s="80"/>
      <c r="C9" s="80"/>
      <c r="D9" s="80"/>
      <c r="E9" s="80"/>
      <c r="F9" s="79"/>
      <c r="G9" s="73"/>
      <c r="H9" s="73" t="s">
        <v>119</v>
      </c>
      <c r="I9" s="79"/>
      <c r="J9" s="74" t="s">
        <v>120</v>
      </c>
      <c r="K9" s="74" t="s">
        <v>121</v>
      </c>
      <c r="L9" s="88" t="s">
        <v>112</v>
      </c>
      <c r="M9" s="96">
        <v>5</v>
      </c>
      <c r="N9" s="95">
        <v>55000</v>
      </c>
      <c r="O9" s="94">
        <f t="shared" ref="O9" si="10">SUM(N9:N9)*M9*$O$2</f>
        <v>229625</v>
      </c>
      <c r="P9" s="93"/>
      <c r="Q9" s="75">
        <f t="shared" si="2"/>
        <v>0</v>
      </c>
      <c r="R9" s="76"/>
      <c r="S9" s="75">
        <f t="shared" si="7"/>
        <v>0</v>
      </c>
      <c r="T9" s="76"/>
      <c r="U9" s="75">
        <f t="shared" si="8"/>
        <v>0</v>
      </c>
      <c r="V9" s="76">
        <f t="shared" ref="V9" si="11">SUM(O9+Q9)+S9+U9</f>
        <v>229625</v>
      </c>
      <c r="W9" s="118"/>
      <c r="X9" s="77"/>
    </row>
    <row r="10" spans="1:24" s="105" customFormat="1" ht="38.1" customHeight="1">
      <c r="A10" s="72">
        <v>999999</v>
      </c>
      <c r="B10" s="80"/>
      <c r="C10" s="80"/>
      <c r="D10" s="80"/>
      <c r="E10" s="80"/>
      <c r="F10" s="79"/>
      <c r="G10" s="73"/>
      <c r="H10" s="73"/>
      <c r="I10" s="79"/>
      <c r="J10" s="74" t="s">
        <v>165</v>
      </c>
      <c r="K10" s="74" t="s">
        <v>166</v>
      </c>
      <c r="L10" s="88" t="s">
        <v>146</v>
      </c>
      <c r="M10" s="96">
        <v>1</v>
      </c>
      <c r="N10" s="95">
        <v>194000</v>
      </c>
      <c r="O10" s="94">
        <f>M10*N10</f>
        <v>194000</v>
      </c>
      <c r="P10" s="93"/>
      <c r="Q10" s="75">
        <f t="shared" si="2"/>
        <v>0</v>
      </c>
      <c r="R10" s="76"/>
      <c r="S10" s="75">
        <f t="shared" si="7"/>
        <v>0</v>
      </c>
      <c r="T10" s="76"/>
      <c r="U10" s="75">
        <f t="shared" si="8"/>
        <v>0</v>
      </c>
      <c r="V10" s="76">
        <f t="shared" ref="V10" si="12">SUM(O10+Q10)+S10+U10</f>
        <v>194000</v>
      </c>
      <c r="W10" s="118"/>
      <c r="X10" s="77"/>
    </row>
    <row r="11" spans="1:24" s="105" customFormat="1" ht="38.1" customHeight="1">
      <c r="A11" s="72">
        <v>999999</v>
      </c>
      <c r="B11" s="80"/>
      <c r="C11" s="80"/>
      <c r="D11" s="80"/>
      <c r="E11" s="80"/>
      <c r="F11" s="79"/>
      <c r="G11" s="73"/>
      <c r="H11" s="73"/>
      <c r="I11" s="79"/>
      <c r="J11" s="74" t="s">
        <v>114</v>
      </c>
      <c r="K11" s="74" t="s">
        <v>117</v>
      </c>
      <c r="L11" s="88" t="s">
        <v>118</v>
      </c>
      <c r="M11" s="116">
        <v>1</v>
      </c>
      <c r="N11" s="89">
        <v>36000</v>
      </c>
      <c r="O11" s="75">
        <f>M11*N11</f>
        <v>36000</v>
      </c>
      <c r="P11" s="92"/>
      <c r="Q11" s="75">
        <f t="shared" ref="Q11:Q13" si="13">(P11*M11)*$Q$2</f>
        <v>0</v>
      </c>
      <c r="R11" s="76"/>
      <c r="S11" s="75">
        <f t="shared" ref="S11:S13" si="14">R11*M11*$S$2</f>
        <v>0</v>
      </c>
      <c r="T11" s="76"/>
      <c r="U11" s="75">
        <f t="shared" ref="U11:U13" si="15">T11*M11*$U$2</f>
        <v>0</v>
      </c>
      <c r="V11" s="76">
        <f t="shared" ref="V11:V13" si="16">SUM(O11+Q11)+S11+U11</f>
        <v>36000</v>
      </c>
      <c r="W11" s="87"/>
      <c r="X11" s="77"/>
    </row>
    <row r="12" spans="1:24" s="105" customFormat="1" ht="38.1" customHeight="1">
      <c r="A12" s="72">
        <v>999999</v>
      </c>
      <c r="B12" s="80"/>
      <c r="C12" s="80"/>
      <c r="D12" s="80"/>
      <c r="E12" s="80"/>
      <c r="F12" s="79"/>
      <c r="G12" s="73"/>
      <c r="H12" s="73"/>
      <c r="I12" s="79"/>
      <c r="J12" s="74" t="s">
        <v>115</v>
      </c>
      <c r="K12" s="74" t="s">
        <v>115</v>
      </c>
      <c r="L12" s="88" t="s">
        <v>118</v>
      </c>
      <c r="M12" s="116">
        <v>1</v>
      </c>
      <c r="N12" s="89">
        <v>12000</v>
      </c>
      <c r="O12" s="75">
        <f>M12*N12</f>
        <v>12000</v>
      </c>
      <c r="P12" s="92"/>
      <c r="Q12" s="75">
        <f t="shared" si="13"/>
        <v>0</v>
      </c>
      <c r="R12" s="76"/>
      <c r="S12" s="75">
        <f t="shared" si="14"/>
        <v>0</v>
      </c>
      <c r="T12" s="76"/>
      <c r="U12" s="75">
        <f t="shared" si="15"/>
        <v>0</v>
      </c>
      <c r="V12" s="76">
        <f t="shared" si="16"/>
        <v>12000</v>
      </c>
      <c r="W12" s="87"/>
      <c r="X12" s="77"/>
    </row>
    <row r="13" spans="1:24" s="105" customFormat="1" ht="38.1" customHeight="1">
      <c r="A13" s="72">
        <v>999999</v>
      </c>
      <c r="B13" s="80"/>
      <c r="C13" s="80"/>
      <c r="D13" s="80"/>
      <c r="E13" s="80"/>
      <c r="F13" s="79"/>
      <c r="G13" s="73"/>
      <c r="H13" s="73"/>
      <c r="I13" s="79"/>
      <c r="J13" s="106" t="s">
        <v>167</v>
      </c>
      <c r="K13" s="106" t="s">
        <v>116</v>
      </c>
      <c r="L13" s="88" t="s">
        <v>118</v>
      </c>
      <c r="M13" s="116">
        <v>1</v>
      </c>
      <c r="N13" s="117">
        <v>9090</v>
      </c>
      <c r="O13" s="75">
        <f>M13*N13</f>
        <v>9090</v>
      </c>
      <c r="P13" s="114"/>
      <c r="Q13" s="75">
        <f t="shared" si="13"/>
        <v>0</v>
      </c>
      <c r="R13" s="76"/>
      <c r="S13" s="75">
        <f t="shared" si="14"/>
        <v>0</v>
      </c>
      <c r="T13" s="76"/>
      <c r="U13" s="75">
        <f t="shared" si="15"/>
        <v>0</v>
      </c>
      <c r="V13" s="76">
        <f t="shared" si="16"/>
        <v>9090</v>
      </c>
      <c r="W13" s="87"/>
      <c r="X13" s="77"/>
    </row>
    <row r="14" spans="1:24" s="112" customFormat="1" ht="38.1" customHeight="1">
      <c r="A14" s="107"/>
      <c r="B14" s="108"/>
      <c r="C14" s="108"/>
      <c r="D14" s="108"/>
      <c r="E14" s="108"/>
      <c r="F14" s="108"/>
      <c r="G14" s="108"/>
      <c r="H14" s="108"/>
      <c r="I14" s="108"/>
      <c r="J14" s="99"/>
      <c r="K14" s="99"/>
      <c r="L14" s="108"/>
      <c r="M14" s="108"/>
      <c r="N14" s="108"/>
      <c r="O14" s="109">
        <f>SUM(O5:O13)</f>
        <v>1805776.5</v>
      </c>
      <c r="P14" s="110"/>
      <c r="Q14" s="109">
        <f>SUM(Q5:Q13)</f>
        <v>3662660.6999999997</v>
      </c>
      <c r="R14" s="110"/>
      <c r="S14" s="109">
        <f>SUM(S5:S13)</f>
        <v>0</v>
      </c>
      <c r="T14" s="110"/>
      <c r="U14" s="109">
        <f>SUM(U5:U13)</f>
        <v>0</v>
      </c>
      <c r="V14" s="111">
        <f>SUM(V5:V13)</f>
        <v>5468437.1999999993</v>
      </c>
      <c r="W14" s="81"/>
      <c r="X14" s="108"/>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192C-177B-44E7-8560-D6E3EFB5C15D}">
  <sheetPr>
    <tabColor rgb="FF92D050"/>
    <pageSetUpPr fitToPage="1"/>
  </sheetPr>
  <dimension ref="B1:T19"/>
  <sheetViews>
    <sheetView showZeros="0" tabSelected="1" zoomScale="55" zoomScaleNormal="55" workbookViewId="0">
      <pane ySplit="5" topLeftCell="A8" activePane="bottomLeft" state="frozen"/>
      <selection pane="bottomLeft" activeCell="O19" sqref="O19"/>
    </sheetView>
  </sheetViews>
  <sheetFormatPr defaultRowHeight="16.5"/>
  <cols>
    <col min="1" max="1" width="1.625" customWidth="1"/>
    <col min="2" max="2" width="7.75" style="115" bestFit="1" customWidth="1"/>
    <col min="3" max="3" width="11.375" style="115" bestFit="1" customWidth="1"/>
    <col min="4" max="4" width="15.25" style="115" customWidth="1"/>
    <col min="5" max="5" width="12.75" style="115" customWidth="1"/>
    <col min="6" max="6" width="11.125" style="115" bestFit="1" customWidth="1"/>
    <col min="7" max="7" width="12.75" style="115" customWidth="1"/>
    <col min="8" max="8" width="11.125" style="115" bestFit="1" customWidth="1"/>
    <col min="9" max="9" width="21.875" style="115" customWidth="1"/>
    <col min="10" max="10" width="23.875" style="115" bestFit="1" customWidth="1"/>
    <col min="11" max="11" width="9.75" style="115" bestFit="1" customWidth="1"/>
    <col min="12" max="12" width="8" style="115" bestFit="1" customWidth="1"/>
    <col min="13" max="13" width="11.75" style="115" bestFit="1" customWidth="1"/>
    <col min="14" max="14" width="59" style="115" customWidth="1"/>
    <col min="15" max="15" width="16.5" style="115" customWidth="1"/>
    <col min="16" max="16" width="26.5" style="115" customWidth="1"/>
    <col min="17" max="17" width="13" style="115" bestFit="1" customWidth="1"/>
    <col min="18" max="18" width="15.5" style="115" bestFit="1" customWidth="1"/>
    <col min="19" max="19" width="15.875" style="115" bestFit="1" customWidth="1"/>
    <col min="20" max="20" width="25.875" customWidth="1"/>
    <col min="21" max="21" width="1.625" customWidth="1"/>
  </cols>
  <sheetData>
    <row r="1" spans="2:20" s="142" customFormat="1" ht="9.9499999999999993" customHeight="1"/>
    <row r="2" spans="2:20" s="142" customFormat="1" ht="39.950000000000003" customHeight="1" thickBot="1">
      <c r="B2" s="171" t="s">
        <v>131</v>
      </c>
      <c r="C2" s="172" t="s">
        <v>132</v>
      </c>
      <c r="D2" s="173" t="s">
        <v>133</v>
      </c>
      <c r="E2" s="174" t="s">
        <v>134</v>
      </c>
      <c r="F2" s="174" t="s">
        <v>135</v>
      </c>
      <c r="G2" s="174" t="s">
        <v>136</v>
      </c>
      <c r="H2" s="174" t="s">
        <v>137</v>
      </c>
      <c r="I2" s="174"/>
      <c r="J2" s="174"/>
      <c r="K2" s="172" t="s">
        <v>80</v>
      </c>
      <c r="L2" s="172">
        <v>201</v>
      </c>
      <c r="M2" s="173" t="s">
        <v>81</v>
      </c>
      <c r="N2" s="175" t="s">
        <v>82</v>
      </c>
      <c r="O2" s="143"/>
      <c r="P2" s="143"/>
      <c r="Q2" s="143"/>
      <c r="R2" s="143"/>
      <c r="S2" s="143"/>
      <c r="T2" s="144"/>
    </row>
    <row r="3" spans="2:20" s="142" customFormat="1" ht="39" customHeight="1">
      <c r="B3" s="246" t="s">
        <v>138</v>
      </c>
      <c r="C3" s="242" t="s">
        <v>139</v>
      </c>
      <c r="D3" s="249" t="s">
        <v>172</v>
      </c>
      <c r="E3" s="251" t="s">
        <v>83</v>
      </c>
      <c r="F3" s="251"/>
      <c r="G3" s="251" t="s">
        <v>84</v>
      </c>
      <c r="H3" s="251"/>
      <c r="I3" s="176" t="s">
        <v>187</v>
      </c>
      <c r="J3" s="176" t="s">
        <v>188</v>
      </c>
      <c r="K3" s="242" t="s">
        <v>85</v>
      </c>
      <c r="L3" s="242" t="s">
        <v>86</v>
      </c>
      <c r="M3" s="242" t="s">
        <v>87</v>
      </c>
      <c r="N3" s="242" t="s">
        <v>88</v>
      </c>
      <c r="O3" s="244" t="s">
        <v>177</v>
      </c>
      <c r="P3" s="242" t="s">
        <v>173</v>
      </c>
      <c r="Q3" s="242"/>
      <c r="R3" s="242"/>
      <c r="S3" s="243"/>
      <c r="T3" s="240" t="s">
        <v>171</v>
      </c>
    </row>
    <row r="4" spans="2:20" s="142" customFormat="1" ht="39" customHeight="1" thickBot="1">
      <c r="B4" s="247"/>
      <c r="C4" s="248"/>
      <c r="D4" s="250"/>
      <c r="E4" s="194" t="s">
        <v>140</v>
      </c>
      <c r="F4" s="195" t="s">
        <v>141</v>
      </c>
      <c r="G4" s="194" t="s">
        <v>140</v>
      </c>
      <c r="H4" s="195" t="s">
        <v>141</v>
      </c>
      <c r="I4" s="193" t="s">
        <v>142</v>
      </c>
      <c r="J4" s="193" t="s">
        <v>143</v>
      </c>
      <c r="K4" s="248"/>
      <c r="L4" s="248"/>
      <c r="M4" s="248"/>
      <c r="N4" s="248"/>
      <c r="O4" s="245"/>
      <c r="P4" s="196" t="s">
        <v>189</v>
      </c>
      <c r="Q4" s="196" t="s">
        <v>190</v>
      </c>
      <c r="R4" s="196" t="s">
        <v>191</v>
      </c>
      <c r="S4" s="197" t="s">
        <v>192</v>
      </c>
      <c r="T4" s="241"/>
    </row>
    <row r="5" spans="2:20" s="115" customFormat="1" ht="6.75" customHeight="1">
      <c r="B5" s="192"/>
      <c r="C5" s="178"/>
      <c r="D5" s="177"/>
      <c r="E5" s="177"/>
      <c r="F5" s="177"/>
      <c r="G5" s="177"/>
      <c r="H5" s="177"/>
      <c r="I5" s="177"/>
      <c r="J5" s="177"/>
      <c r="K5" s="178"/>
      <c r="L5" s="178"/>
      <c r="M5" s="178"/>
      <c r="N5" s="178"/>
      <c r="O5" s="178"/>
      <c r="P5" s="178"/>
      <c r="Q5" s="178"/>
      <c r="R5" s="178"/>
      <c r="S5" s="178"/>
      <c r="T5" s="179"/>
    </row>
    <row r="6" spans="2:20" s="115" customFormat="1" ht="96">
      <c r="B6" s="180">
        <v>1</v>
      </c>
      <c r="C6" s="153" t="s">
        <v>144</v>
      </c>
      <c r="D6" s="209">
        <v>2</v>
      </c>
      <c r="E6" s="154">
        <v>45679</v>
      </c>
      <c r="F6" s="155">
        <v>0.375</v>
      </c>
      <c r="G6" s="154">
        <v>45679</v>
      </c>
      <c r="H6" s="156">
        <v>0.69444444444444453</v>
      </c>
      <c r="I6" s="198">
        <f t="shared" ref="I6:I17" si="0">H6-F6</f>
        <v>0.31944444444444453</v>
      </c>
      <c r="J6" s="201">
        <f t="shared" ref="J6:J17" si="1">I6*D6</f>
        <v>0.63888888888888906</v>
      </c>
      <c r="K6" s="162" t="s">
        <v>90</v>
      </c>
      <c r="L6" s="149" t="s">
        <v>91</v>
      </c>
      <c r="M6" s="157" t="s">
        <v>92</v>
      </c>
      <c r="N6" s="167" t="s">
        <v>93</v>
      </c>
      <c r="O6" s="212">
        <v>2</v>
      </c>
      <c r="P6" s="145"/>
      <c r="Q6" s="145">
        <v>4</v>
      </c>
      <c r="R6" s="145"/>
      <c r="S6" s="145"/>
      <c r="T6" s="181"/>
    </row>
    <row r="7" spans="2:20" s="115" customFormat="1" ht="96">
      <c r="B7" s="182">
        <v>2</v>
      </c>
      <c r="C7" s="158" t="s">
        <v>144</v>
      </c>
      <c r="D7" s="210">
        <v>2</v>
      </c>
      <c r="E7" s="159">
        <v>45680</v>
      </c>
      <c r="F7" s="155">
        <v>0.375</v>
      </c>
      <c r="G7" s="159">
        <v>45680</v>
      </c>
      <c r="H7" s="155">
        <v>0.6875</v>
      </c>
      <c r="I7" s="199">
        <f t="shared" si="0"/>
        <v>0.3125</v>
      </c>
      <c r="J7" s="202">
        <f t="shared" si="1"/>
        <v>0.625</v>
      </c>
      <c r="K7" s="163" t="s">
        <v>94</v>
      </c>
      <c r="L7" s="150" t="s">
        <v>95</v>
      </c>
      <c r="M7" s="151" t="s">
        <v>92</v>
      </c>
      <c r="N7" s="168" t="s">
        <v>176</v>
      </c>
      <c r="O7" s="213">
        <v>2</v>
      </c>
      <c r="P7" s="146" t="s">
        <v>89</v>
      </c>
      <c r="Q7" s="146">
        <v>2</v>
      </c>
      <c r="R7" s="146">
        <v>3</v>
      </c>
      <c r="S7" s="146"/>
      <c r="T7" s="183" t="s">
        <v>174</v>
      </c>
    </row>
    <row r="8" spans="2:20" s="115" customFormat="1" ht="96">
      <c r="B8" s="182">
        <v>3</v>
      </c>
      <c r="C8" s="158" t="s">
        <v>144</v>
      </c>
      <c r="D8" s="210">
        <v>2</v>
      </c>
      <c r="E8" s="159">
        <v>45681</v>
      </c>
      <c r="F8" s="155">
        <v>0.375</v>
      </c>
      <c r="G8" s="159">
        <v>45681</v>
      </c>
      <c r="H8" s="155">
        <v>0.69444444444444442</v>
      </c>
      <c r="I8" s="199">
        <f t="shared" si="0"/>
        <v>0.31944444444444442</v>
      </c>
      <c r="J8" s="202">
        <f t="shared" si="1"/>
        <v>0.63888888888888884</v>
      </c>
      <c r="K8" s="163" t="s">
        <v>182</v>
      </c>
      <c r="L8" s="150" t="s">
        <v>96</v>
      </c>
      <c r="M8" s="151" t="s">
        <v>92</v>
      </c>
      <c r="N8" s="168" t="s">
        <v>179</v>
      </c>
      <c r="O8" s="214">
        <v>2</v>
      </c>
      <c r="P8" s="147"/>
      <c r="Q8" s="147"/>
      <c r="R8" s="147" t="s">
        <v>89</v>
      </c>
      <c r="S8" s="147"/>
      <c r="T8" s="184" t="s">
        <v>89</v>
      </c>
    </row>
    <row r="9" spans="2:20" s="115" customFormat="1" ht="72">
      <c r="B9" s="182">
        <v>4</v>
      </c>
      <c r="C9" s="158" t="s">
        <v>144</v>
      </c>
      <c r="D9" s="210">
        <v>2</v>
      </c>
      <c r="E9" s="159">
        <v>45691</v>
      </c>
      <c r="F9" s="155">
        <v>0.375</v>
      </c>
      <c r="G9" s="159">
        <v>45691</v>
      </c>
      <c r="H9" s="155">
        <v>0.6875</v>
      </c>
      <c r="I9" s="199">
        <f t="shared" si="0"/>
        <v>0.3125</v>
      </c>
      <c r="J9" s="202">
        <f t="shared" si="1"/>
        <v>0.625</v>
      </c>
      <c r="K9" s="163" t="s">
        <v>183</v>
      </c>
      <c r="L9" s="150" t="s">
        <v>97</v>
      </c>
      <c r="M9" s="151" t="s">
        <v>92</v>
      </c>
      <c r="N9" s="169" t="s">
        <v>98</v>
      </c>
      <c r="O9" s="214">
        <v>2</v>
      </c>
      <c r="P9" s="147"/>
      <c r="Q9" s="147"/>
      <c r="R9" s="147"/>
      <c r="S9" s="147"/>
      <c r="T9" s="184" t="s">
        <v>89</v>
      </c>
    </row>
    <row r="10" spans="2:20" s="115" customFormat="1" ht="96">
      <c r="B10" s="182">
        <v>5</v>
      </c>
      <c r="C10" s="158" t="s">
        <v>144</v>
      </c>
      <c r="D10" s="211">
        <v>2</v>
      </c>
      <c r="E10" s="159">
        <v>45692</v>
      </c>
      <c r="F10" s="155">
        <v>0.375</v>
      </c>
      <c r="G10" s="159">
        <v>45692</v>
      </c>
      <c r="H10" s="155">
        <v>0.6875</v>
      </c>
      <c r="I10" s="199">
        <f t="shared" si="0"/>
        <v>0.3125</v>
      </c>
      <c r="J10" s="202">
        <f t="shared" si="1"/>
        <v>0.625</v>
      </c>
      <c r="K10" s="163" t="s">
        <v>184</v>
      </c>
      <c r="L10" s="150" t="s">
        <v>180</v>
      </c>
      <c r="M10" s="151" t="s">
        <v>92</v>
      </c>
      <c r="N10" s="169" t="s">
        <v>99</v>
      </c>
      <c r="O10" s="215">
        <v>1.5</v>
      </c>
      <c r="P10" s="146">
        <v>7</v>
      </c>
      <c r="Q10" s="146"/>
      <c r="R10" s="146"/>
      <c r="S10" s="146">
        <v>1</v>
      </c>
      <c r="T10" s="183" t="s">
        <v>89</v>
      </c>
    </row>
    <row r="11" spans="2:20" s="115" customFormat="1" ht="72">
      <c r="B11" s="182">
        <v>6</v>
      </c>
      <c r="C11" s="158" t="s">
        <v>144</v>
      </c>
      <c r="D11" s="211">
        <v>2</v>
      </c>
      <c r="E11" s="159">
        <v>45694</v>
      </c>
      <c r="F11" s="155">
        <v>0.375</v>
      </c>
      <c r="G11" s="159">
        <v>45694</v>
      </c>
      <c r="H11" s="155">
        <v>0.6875</v>
      </c>
      <c r="I11" s="199">
        <f t="shared" si="0"/>
        <v>0.3125</v>
      </c>
      <c r="J11" s="202">
        <f t="shared" si="1"/>
        <v>0.625</v>
      </c>
      <c r="K11" s="163">
        <v>8</v>
      </c>
      <c r="L11" s="150" t="s">
        <v>100</v>
      </c>
      <c r="M11" s="151" t="s">
        <v>92</v>
      </c>
      <c r="N11" s="169" t="s">
        <v>101</v>
      </c>
      <c r="O11" s="215">
        <v>1.5</v>
      </c>
      <c r="P11" s="146">
        <v>7</v>
      </c>
      <c r="Q11" s="146">
        <v>7</v>
      </c>
      <c r="R11" s="146"/>
      <c r="S11" s="146"/>
      <c r="T11" s="183" t="s">
        <v>89</v>
      </c>
    </row>
    <row r="12" spans="2:20" s="115" customFormat="1" ht="72">
      <c r="B12" s="182">
        <v>7</v>
      </c>
      <c r="C12" s="158" t="s">
        <v>144</v>
      </c>
      <c r="D12" s="211">
        <v>2</v>
      </c>
      <c r="E12" s="159">
        <v>45695</v>
      </c>
      <c r="F12" s="155">
        <v>0.375</v>
      </c>
      <c r="G12" s="159">
        <v>45695</v>
      </c>
      <c r="H12" s="155">
        <v>0.6875</v>
      </c>
      <c r="I12" s="199">
        <f t="shared" si="0"/>
        <v>0.3125</v>
      </c>
      <c r="J12" s="202">
        <f t="shared" si="1"/>
        <v>0.625</v>
      </c>
      <c r="K12" s="163" t="s">
        <v>185</v>
      </c>
      <c r="L12" s="150" t="s">
        <v>102</v>
      </c>
      <c r="M12" s="151" t="s">
        <v>92</v>
      </c>
      <c r="N12" s="169" t="s">
        <v>103</v>
      </c>
      <c r="O12" s="215">
        <v>1.5</v>
      </c>
      <c r="P12" s="146">
        <v>7</v>
      </c>
      <c r="Q12" s="146" t="s">
        <v>89</v>
      </c>
      <c r="R12" s="146"/>
      <c r="S12" s="146"/>
      <c r="T12" s="183" t="s">
        <v>175</v>
      </c>
    </row>
    <row r="13" spans="2:20" s="115" customFormat="1" ht="72">
      <c r="B13" s="182">
        <v>8</v>
      </c>
      <c r="C13" s="158" t="s">
        <v>144</v>
      </c>
      <c r="D13" s="211">
        <v>2</v>
      </c>
      <c r="E13" s="159">
        <v>45698</v>
      </c>
      <c r="F13" s="155">
        <v>0.54166666666666663</v>
      </c>
      <c r="G13" s="159">
        <v>45698</v>
      </c>
      <c r="H13" s="155">
        <v>0.6875</v>
      </c>
      <c r="I13" s="199">
        <f t="shared" si="0"/>
        <v>0.14583333333333337</v>
      </c>
      <c r="J13" s="202">
        <f t="shared" si="1"/>
        <v>0.29166666666666674</v>
      </c>
      <c r="K13" s="163" t="s">
        <v>186</v>
      </c>
      <c r="L13" s="150" t="s">
        <v>181</v>
      </c>
      <c r="M13" s="151" t="s">
        <v>92</v>
      </c>
      <c r="N13" s="169" t="s">
        <v>104</v>
      </c>
      <c r="O13" s="215">
        <v>1.5</v>
      </c>
      <c r="P13" s="146">
        <v>7</v>
      </c>
      <c r="Q13" s="146" t="s">
        <v>89</v>
      </c>
      <c r="R13" s="146"/>
      <c r="S13" s="146"/>
      <c r="T13" s="183" t="s">
        <v>89</v>
      </c>
    </row>
    <row r="14" spans="2:20" s="115" customFormat="1" ht="96">
      <c r="B14" s="182">
        <v>9</v>
      </c>
      <c r="C14" s="158" t="s">
        <v>144</v>
      </c>
      <c r="D14" s="210">
        <v>2</v>
      </c>
      <c r="E14" s="159">
        <v>45699</v>
      </c>
      <c r="F14" s="155">
        <v>0.375</v>
      </c>
      <c r="G14" s="159">
        <v>45699</v>
      </c>
      <c r="H14" s="155">
        <v>0.67361111111111116</v>
      </c>
      <c r="I14" s="199">
        <f t="shared" si="0"/>
        <v>0.29861111111111116</v>
      </c>
      <c r="J14" s="202">
        <f t="shared" si="1"/>
        <v>0.59722222222222232</v>
      </c>
      <c r="K14" s="164">
        <v>2</v>
      </c>
      <c r="L14" s="151">
        <v>203</v>
      </c>
      <c r="M14" s="151" t="s">
        <v>92</v>
      </c>
      <c r="N14" s="169" t="s">
        <v>105</v>
      </c>
      <c r="O14" s="213">
        <v>2</v>
      </c>
      <c r="P14" s="146">
        <v>3</v>
      </c>
      <c r="Q14" s="146"/>
      <c r="R14" s="146"/>
      <c r="S14" s="146"/>
      <c r="T14" s="183"/>
    </row>
    <row r="15" spans="2:20" s="115" customFormat="1" ht="96">
      <c r="B15" s="182">
        <v>10</v>
      </c>
      <c r="C15" s="158" t="s">
        <v>144</v>
      </c>
      <c r="D15" s="210">
        <v>2</v>
      </c>
      <c r="E15" s="159">
        <v>45701</v>
      </c>
      <c r="F15" s="155">
        <v>0.375</v>
      </c>
      <c r="G15" s="159">
        <v>45701</v>
      </c>
      <c r="H15" s="155">
        <v>0.6875</v>
      </c>
      <c r="I15" s="199">
        <f t="shared" si="0"/>
        <v>0.3125</v>
      </c>
      <c r="J15" s="202">
        <f t="shared" si="1"/>
        <v>0.625</v>
      </c>
      <c r="K15" s="164">
        <v>102</v>
      </c>
      <c r="L15" s="151">
        <v>205</v>
      </c>
      <c r="M15" s="151" t="s">
        <v>92</v>
      </c>
      <c r="N15" s="169" t="s">
        <v>106</v>
      </c>
      <c r="O15" s="214">
        <v>2</v>
      </c>
      <c r="P15" s="147">
        <v>3</v>
      </c>
      <c r="Q15" s="147">
        <v>1</v>
      </c>
      <c r="R15" s="147">
        <v>3</v>
      </c>
      <c r="S15" s="147"/>
      <c r="T15" s="183"/>
    </row>
    <row r="16" spans="2:20" s="115" customFormat="1" ht="72">
      <c r="B16" s="182">
        <v>11</v>
      </c>
      <c r="C16" s="158" t="s">
        <v>144</v>
      </c>
      <c r="D16" s="217">
        <v>2</v>
      </c>
      <c r="E16" s="159">
        <v>45702</v>
      </c>
      <c r="F16" s="155">
        <v>0.375</v>
      </c>
      <c r="G16" s="159">
        <v>45702</v>
      </c>
      <c r="H16" s="155">
        <v>0.5</v>
      </c>
      <c r="I16" s="199">
        <f t="shared" si="0"/>
        <v>0.125</v>
      </c>
      <c r="J16" s="202">
        <f t="shared" si="1"/>
        <v>0.25</v>
      </c>
      <c r="K16" s="164">
        <v>5</v>
      </c>
      <c r="L16" s="151">
        <v>301</v>
      </c>
      <c r="M16" s="151" t="s">
        <v>92</v>
      </c>
      <c r="N16" s="166" t="s">
        <v>178</v>
      </c>
      <c r="O16" s="218">
        <v>2</v>
      </c>
      <c r="P16" s="147"/>
      <c r="Q16" s="147"/>
      <c r="R16" s="147"/>
      <c r="S16" s="147"/>
      <c r="T16" s="183"/>
    </row>
    <row r="17" spans="2:20" s="115" customFormat="1" ht="60" customHeight="1">
      <c r="B17" s="182">
        <v>12</v>
      </c>
      <c r="C17" s="158" t="s">
        <v>144</v>
      </c>
      <c r="D17" s="219">
        <v>1</v>
      </c>
      <c r="E17" s="160">
        <v>45707</v>
      </c>
      <c r="F17" s="161">
        <v>0.54166666666666663</v>
      </c>
      <c r="G17" s="160">
        <v>45692</v>
      </c>
      <c r="H17" s="161">
        <v>0.64583333333333337</v>
      </c>
      <c r="I17" s="200">
        <f t="shared" si="0"/>
        <v>0.10416666666666674</v>
      </c>
      <c r="J17" s="203">
        <f t="shared" si="1"/>
        <v>0.10416666666666674</v>
      </c>
      <c r="K17" s="165">
        <v>5</v>
      </c>
      <c r="L17" s="152">
        <v>501</v>
      </c>
      <c r="M17" s="152" t="s">
        <v>92</v>
      </c>
      <c r="N17" s="170" t="s">
        <v>107</v>
      </c>
      <c r="O17" s="216"/>
      <c r="P17" s="148">
        <v>7</v>
      </c>
      <c r="Q17" s="148"/>
      <c r="R17" s="148"/>
      <c r="S17" s="148"/>
      <c r="T17" s="185"/>
    </row>
    <row r="18" spans="2:20" s="115" customFormat="1" ht="54.95" customHeight="1" thickBot="1">
      <c r="B18" s="238" t="s">
        <v>145</v>
      </c>
      <c r="C18" s="239"/>
      <c r="D18" s="208">
        <f>SUM(D6:D17)</f>
        <v>23</v>
      </c>
      <c r="E18" s="204"/>
      <c r="F18" s="205"/>
      <c r="G18" s="204"/>
      <c r="H18" s="205"/>
      <c r="I18" s="206">
        <f>SUM(I6:I17)</f>
        <v>3.1875</v>
      </c>
      <c r="J18" s="207">
        <f>SUM(J6:J17)</f>
        <v>6.2708333333333339</v>
      </c>
      <c r="K18" s="186"/>
      <c r="L18" s="187"/>
      <c r="M18" s="186"/>
      <c r="N18" s="188"/>
      <c r="O18" s="189">
        <f t="shared" ref="O18:S18" si="2">SUM(O6:O17)</f>
        <v>20</v>
      </c>
      <c r="P18" s="190">
        <f t="shared" si="2"/>
        <v>41</v>
      </c>
      <c r="Q18" s="190">
        <f t="shared" si="2"/>
        <v>14</v>
      </c>
      <c r="R18" s="190">
        <f t="shared" si="2"/>
        <v>6</v>
      </c>
      <c r="S18" s="190">
        <f t="shared" si="2"/>
        <v>1</v>
      </c>
      <c r="T18" s="191"/>
    </row>
    <row r="19" spans="2:20" ht="66.75" thickBot="1">
      <c r="O19" s="252">
        <f>O18-D18</f>
        <v>-3</v>
      </c>
      <c r="P19" s="252" t="s">
        <v>193</v>
      </c>
    </row>
  </sheetData>
  <mergeCells count="13">
    <mergeCell ref="B18:C18"/>
    <mergeCell ref="T3:T4"/>
    <mergeCell ref="P3:S3"/>
    <mergeCell ref="O3:O4"/>
    <mergeCell ref="B3:B4"/>
    <mergeCell ref="C3:C4"/>
    <mergeCell ref="D3:D4"/>
    <mergeCell ref="K3:K4"/>
    <mergeCell ref="L3:L4"/>
    <mergeCell ref="M3:M4"/>
    <mergeCell ref="E3:F3"/>
    <mergeCell ref="G3:H3"/>
    <mergeCell ref="N3:N4"/>
  </mergeCells>
  <phoneticPr fontId="7"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70392-FBA2-474B-876C-91C535878F15}">
  <dimension ref="A1"/>
  <sheetViews>
    <sheetView workbookViewId="0">
      <selection activeCell="O48" sqref="O48"/>
    </sheetView>
  </sheetViews>
  <sheetFormatPr defaultRowHeight="16.5"/>
  <sheetData/>
  <phoneticPr fontId="7" type="noConversion"/>
  <pageMargins left="0.7" right="0.7" top="0.75" bottom="0.75"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6"/>
  <sheetViews>
    <sheetView showGridLines="0" zoomScaleNormal="100" workbookViewId="0">
      <selection activeCell="J22" sqref="J22"/>
    </sheetView>
  </sheetViews>
  <sheetFormatPr defaultColWidth="9" defaultRowHeight="14.25"/>
  <cols>
    <col min="1" max="5" width="18.625" style="86" customWidth="1"/>
    <col min="6" max="6" width="9" style="86" customWidth="1"/>
    <col min="7" max="16384" width="9" style="78"/>
  </cols>
  <sheetData>
    <row r="1" spans="1:6" ht="18" customHeight="1">
      <c r="A1" s="82" t="s">
        <v>75</v>
      </c>
      <c r="B1" s="82" t="s">
        <v>76</v>
      </c>
      <c r="C1" s="82" t="s">
        <v>77</v>
      </c>
      <c r="D1" s="82" t="s">
        <v>78</v>
      </c>
      <c r="E1" s="82" t="s">
        <v>79</v>
      </c>
      <c r="F1" s="82" t="s">
        <v>0</v>
      </c>
    </row>
    <row r="2" spans="1:6" ht="18" customHeight="1">
      <c r="A2" s="83" t="str">
        <f>'내역서(표준단가)'!A5</f>
        <v>L003</v>
      </c>
      <c r="B2" s="84">
        <f>'내역서(표준단가)'!F5</f>
        <v>0</v>
      </c>
      <c r="C2" s="84">
        <f>'내역서(표준단가)'!G5</f>
        <v>0</v>
      </c>
      <c r="D2" s="84">
        <f>'내역서(표준단가)'!H5</f>
        <v>0</v>
      </c>
      <c r="E2" s="84" t="str">
        <f>'내역서(표준단가)'!I5</f>
        <v>L003</v>
      </c>
      <c r="F2" s="85">
        <f>'내역서(표준단가)'!M5</f>
        <v>20</v>
      </c>
    </row>
    <row r="3" spans="1:6" ht="18" customHeight="1">
      <c r="A3" s="83" t="str">
        <f>'내역서(표준단가)'!A6</f>
        <v>M020450310340103</v>
      </c>
      <c r="B3" s="84">
        <f>'내역서(표준단가)'!F6</f>
        <v>0</v>
      </c>
      <c r="C3" s="84">
        <f>'내역서(표준단가)'!G6</f>
        <v>0</v>
      </c>
      <c r="D3" s="84" t="str">
        <f>'내역서(표준단가)'!H6</f>
        <v>M020450310340103</v>
      </c>
      <c r="E3" s="84">
        <f>'내역서(표준단가)'!I6</f>
        <v>0</v>
      </c>
      <c r="F3" s="85">
        <f>'내역서(표준단가)'!M6</f>
        <v>41</v>
      </c>
    </row>
    <row r="4" spans="1:6" ht="18" customHeight="1">
      <c r="A4" s="83" t="str">
        <f>'내역서(표준단가)'!A7</f>
        <v>M020251411670101</v>
      </c>
      <c r="B4" s="84">
        <f>'내역서(표준단가)'!F7</f>
        <v>0</v>
      </c>
      <c r="C4" s="84">
        <f>'내역서(표준단가)'!G7</f>
        <v>0</v>
      </c>
      <c r="D4" s="84" t="str">
        <f>'내역서(표준단가)'!H7</f>
        <v>M020251411670101</v>
      </c>
      <c r="E4" s="84">
        <f>'내역서(표준단가)'!I7</f>
        <v>0</v>
      </c>
      <c r="F4" s="85">
        <f>'내역서(표준단가)'!M7</f>
        <v>14</v>
      </c>
    </row>
    <row r="5" spans="1:6" ht="18" customHeight="1">
      <c r="A5" s="83" t="str">
        <f>'내역서(표준단가)'!A8</f>
        <v>M020533113070101</v>
      </c>
      <c r="B5" s="84">
        <f>'내역서(표준단가)'!F8</f>
        <v>0</v>
      </c>
      <c r="C5" s="84">
        <f>'내역서(표준단가)'!G8</f>
        <v>0</v>
      </c>
      <c r="D5" s="84" t="str">
        <f>'내역서(표준단가)'!H8</f>
        <v>M020533113070101</v>
      </c>
      <c r="E5" s="84">
        <f>'내역서(표준단가)'!I8</f>
        <v>0</v>
      </c>
      <c r="F5" s="85">
        <f>'내역서(표준단가)'!M8</f>
        <v>6</v>
      </c>
    </row>
    <row r="6" spans="1:6" ht="18" customHeight="1">
      <c r="A6" s="83" t="str">
        <f>'내역서(표준단가)'!A9</f>
        <v>M020852810150101</v>
      </c>
      <c r="B6" s="84">
        <f>'내역서(표준단가)'!F9</f>
        <v>0</v>
      </c>
      <c r="C6" s="84">
        <f>'내역서(표준단가)'!G9</f>
        <v>0</v>
      </c>
      <c r="D6" s="84" t="str">
        <f>'내역서(표준단가)'!H9</f>
        <v>M020852810150101</v>
      </c>
      <c r="E6" s="84">
        <f>'내역서(표준단가)'!I9</f>
        <v>0</v>
      </c>
      <c r="F6" s="85">
        <f>'내역서(표준단가)'!M9</f>
        <v>5</v>
      </c>
    </row>
  </sheetData>
  <phoneticPr fontId="7" type="noConversion"/>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131A-8BE8-4E02-A3B5-88ED9C9DD192}">
  <dimension ref="A1:R6"/>
  <sheetViews>
    <sheetView workbookViewId="0">
      <selection activeCell="C13" sqref="C13"/>
    </sheetView>
  </sheetViews>
  <sheetFormatPr defaultRowHeight="16.5"/>
  <cols>
    <col min="1" max="1" width="11.125" customWidth="1"/>
    <col min="2" max="2" width="13.375" customWidth="1"/>
    <col min="3" max="3" width="47.5" customWidth="1"/>
    <col min="4" max="4" width="22.875" customWidth="1"/>
    <col min="5" max="5" width="5" customWidth="1"/>
    <col min="6" max="6" width="6.25" customWidth="1"/>
    <col min="7" max="7" width="10" customWidth="1"/>
    <col min="8" max="8" width="11.875" customWidth="1"/>
    <col min="9" max="9" width="10" customWidth="1"/>
    <col min="10" max="10" width="11.875" customWidth="1"/>
    <col min="11" max="11" width="10" customWidth="1"/>
    <col min="12" max="12" width="11.875" customWidth="1"/>
    <col min="13" max="13" width="10" customWidth="1"/>
    <col min="14" max="14" width="11.875" customWidth="1"/>
    <col min="15" max="15" width="9.125" customWidth="1"/>
    <col min="16" max="16" width="11.5" customWidth="1"/>
    <col min="17" max="17" width="11.75" customWidth="1"/>
    <col min="18" max="18" width="17.875" customWidth="1"/>
  </cols>
  <sheetData>
    <row r="1" spans="1:18" ht="18" customHeight="1">
      <c r="A1" s="120" t="s">
        <v>148</v>
      </c>
      <c r="B1" s="121" t="s">
        <v>149</v>
      </c>
      <c r="C1" s="121" t="s">
        <v>150</v>
      </c>
      <c r="D1" s="121" t="s">
        <v>151</v>
      </c>
      <c r="E1" s="121" t="s">
        <v>42</v>
      </c>
      <c r="F1" s="121" t="s">
        <v>0</v>
      </c>
      <c r="G1" s="121" t="s">
        <v>152</v>
      </c>
      <c r="H1" s="119" t="s">
        <v>153</v>
      </c>
      <c r="I1" s="119" t="s">
        <v>154</v>
      </c>
      <c r="J1" s="119" t="s">
        <v>155</v>
      </c>
      <c r="K1" s="119" t="s">
        <v>156</v>
      </c>
      <c r="L1" s="119" t="s">
        <v>157</v>
      </c>
      <c r="M1" s="119" t="s">
        <v>158</v>
      </c>
      <c r="N1" s="119" t="s">
        <v>159</v>
      </c>
      <c r="O1" s="119" t="s">
        <v>160</v>
      </c>
      <c r="P1" s="119" t="s">
        <v>161</v>
      </c>
      <c r="Q1" s="119" t="s">
        <v>162</v>
      </c>
      <c r="R1" s="119" t="s">
        <v>163</v>
      </c>
    </row>
    <row r="2" spans="1:18" ht="25.5">
      <c r="A2" s="133">
        <v>999999</v>
      </c>
      <c r="B2" s="133" t="s">
        <v>164</v>
      </c>
      <c r="C2" s="134" t="s">
        <v>165</v>
      </c>
      <c r="D2" s="134" t="s">
        <v>147</v>
      </c>
      <c r="E2" s="135" t="s">
        <v>146</v>
      </c>
      <c r="F2" s="136">
        <v>1</v>
      </c>
      <c r="G2" s="137">
        <v>194000</v>
      </c>
      <c r="H2" s="133"/>
      <c r="I2" s="133"/>
      <c r="J2" s="133"/>
      <c r="K2" s="133"/>
    </row>
    <row r="3" spans="1:18">
      <c r="A3" s="133">
        <v>999999</v>
      </c>
      <c r="B3" s="133" t="s">
        <v>164</v>
      </c>
      <c r="C3" s="134" t="s">
        <v>114</v>
      </c>
      <c r="D3" s="134" t="s">
        <v>117</v>
      </c>
      <c r="E3" s="135" t="s">
        <v>118</v>
      </c>
      <c r="F3" s="138">
        <v>1</v>
      </c>
      <c r="G3" s="139">
        <v>36000</v>
      </c>
      <c r="H3" s="133"/>
      <c r="I3" s="133"/>
      <c r="J3" s="133"/>
      <c r="K3" s="133"/>
    </row>
    <row r="4" spans="1:18">
      <c r="A4" s="133">
        <v>999999</v>
      </c>
      <c r="B4" s="133" t="s">
        <v>164</v>
      </c>
      <c r="C4" s="134" t="s">
        <v>115</v>
      </c>
      <c r="D4" s="134" t="s">
        <v>115</v>
      </c>
      <c r="E4" s="135" t="s">
        <v>118</v>
      </c>
      <c r="F4" s="138">
        <v>1</v>
      </c>
      <c r="G4" s="139">
        <v>12000</v>
      </c>
      <c r="H4" s="133"/>
      <c r="I4" s="133"/>
      <c r="J4" s="133"/>
      <c r="K4" s="133"/>
    </row>
    <row r="5" spans="1:18">
      <c r="A5" s="133">
        <v>999999</v>
      </c>
      <c r="B5" s="133" t="s">
        <v>164</v>
      </c>
      <c r="C5" s="140" t="s">
        <v>116</v>
      </c>
      <c r="D5" s="140" t="s">
        <v>116</v>
      </c>
      <c r="E5" s="135" t="s">
        <v>118</v>
      </c>
      <c r="F5" s="138">
        <v>1</v>
      </c>
      <c r="G5" s="141">
        <v>9090</v>
      </c>
      <c r="H5" s="133"/>
      <c r="I5" s="133"/>
      <c r="J5" s="133"/>
      <c r="K5" s="133"/>
    </row>
    <row r="6" spans="1:18">
      <c r="A6" s="133"/>
      <c r="B6" s="133"/>
      <c r="C6" s="133"/>
      <c r="D6" s="133"/>
      <c r="E6" s="133"/>
      <c r="F6" s="133"/>
      <c r="G6" s="133"/>
      <c r="H6" s="133"/>
      <c r="I6" s="133"/>
      <c r="J6" s="133"/>
      <c r="K6" s="133"/>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갑지</vt:lpstr>
      <vt:lpstr>내역서(표준단가)</vt:lpstr>
      <vt:lpstr>관리소 접수 입력</vt:lpstr>
      <vt:lpstr>시중가 근거서류</vt:lpstr>
      <vt:lpstr>Upload</vt:lpstr>
      <vt:lpstr>Upload(시중가)-별도입력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2025-10-17T03:33:49Z</dcterms:modified>
</cp:coreProperties>
</file>