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1 업무지원팀\"/>
    </mc:Choice>
  </mc:AlternateContent>
  <xr:revisionPtr revIDLastSave="0" documentId="13_ncr:1_{7D812A2B-84CB-4165-8183-BE29AE383B90}" xr6:coauthVersionLast="47" xr6:coauthVersionMax="47" xr10:uidLastSave="{00000000-0000-0000-0000-000000000000}"/>
  <bookViews>
    <workbookView xWindow="1560" yWindow="0" windowWidth="21540" windowHeight="16245" xr2:uid="{00000000-000D-0000-FFFF-FFFF00000000}"/>
  </bookViews>
  <sheets>
    <sheet name="PR당사안" sheetId="6" r:id="rId1"/>
    <sheet name="내역서" sheetId="3" r:id="rId2"/>
    <sheet name="수리시 견적(참조) " sheetId="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6" l="1"/>
  <c r="J23" i="6" s="1"/>
  <c r="J18" i="6"/>
  <c r="J22" i="6" s="1"/>
  <c r="J29" i="6"/>
  <c r="J26" i="6"/>
  <c r="J25" i="6"/>
  <c r="J27" i="6" s="1"/>
  <c r="J24" i="6"/>
  <c r="J28" i="6" l="1"/>
  <c r="J20" i="6" s="1"/>
  <c r="J30" i="6" l="1"/>
  <c r="J31" i="6" s="1"/>
  <c r="M32" i="6" l="1"/>
  <c r="B15" i="6" s="1"/>
  <c r="U6" i="3" l="1"/>
  <c r="S6" i="3"/>
  <c r="Q6" i="3"/>
  <c r="O6" i="3"/>
  <c r="V6" i="3" s="1"/>
  <c r="A6" i="3"/>
  <c r="U5" i="3"/>
  <c r="U7" i="3" s="1"/>
  <c r="S5" i="3"/>
  <c r="S7" i="3" s="1"/>
  <c r="Q5" i="3"/>
  <c r="Q7" i="3" s="1"/>
  <c r="O5" i="3"/>
  <c r="O7" i="3" s="1"/>
  <c r="V5" i="3" l="1"/>
  <c r="V7" i="3" s="1"/>
  <c r="K25" i="2" l="1"/>
  <c r="K9" i="2" s="1"/>
  <c r="G25" i="2"/>
  <c r="F25" i="2"/>
  <c r="K24" i="2"/>
  <c r="K23" i="2"/>
  <c r="K22" i="2"/>
  <c r="K21" i="2"/>
  <c r="K20" i="2"/>
  <c r="K19" i="2"/>
  <c r="K15" i="2"/>
  <c r="K14" i="2"/>
  <c r="K13" i="2"/>
  <c r="K12" i="2"/>
  <c r="K11" i="2"/>
  <c r="D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36D1F7A1-40A1-4229-8537-EED6A168588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<sst xmlns="http://schemas.openxmlformats.org/spreadsheetml/2006/main" count="157" uniqueCount="132">
  <si>
    <t>삼방밸브</t>
  </si>
  <si>
    <t xml:space="preserve"> 2025  년   9  월    11  일</t>
  </si>
  <si>
    <t>823-9444       FAX 823-9511</t>
  </si>
  <si>
    <t>주      소</t>
  </si>
  <si>
    <t>KBP-126M/2</t>
  </si>
  <si>
    <t>상      호</t>
  </si>
  <si>
    <t>업      태</t>
  </si>
  <si>
    <t>GTX-8000</t>
  </si>
  <si>
    <t>네번타는보일러-30K</t>
  </si>
  <si>
    <t>도소매</t>
  </si>
  <si>
    <t>합 계</t>
  </si>
  <si>
    <t xml:space="preserve">  </t>
  </si>
  <si>
    <t>콘트롤</t>
  </si>
  <si>
    <t>송풍기</t>
  </si>
  <si>
    <t>수 량</t>
  </si>
  <si>
    <t>번 호</t>
  </si>
  <si>
    <t>기 타 사 항</t>
  </si>
  <si>
    <t>종   목</t>
  </si>
  <si>
    <t>KP-111</t>
  </si>
  <si>
    <t>성   명</t>
  </si>
  <si>
    <t>전 화 번 호</t>
  </si>
  <si>
    <t>단    가</t>
  </si>
  <si>
    <t>열교환기</t>
  </si>
  <si>
    <t>비   고</t>
  </si>
  <si>
    <t>품     명</t>
  </si>
  <si>
    <t xml:space="preserve">  김 태 용</t>
  </si>
  <si>
    <t>등 록 번 호</t>
  </si>
  <si>
    <t>귀뚜라미산업</t>
  </si>
  <si>
    <t>공 급 가 액</t>
  </si>
  <si>
    <t>ECO콘덴싱</t>
  </si>
  <si>
    <t>세    액</t>
  </si>
  <si>
    <t>합 계 금 액</t>
  </si>
  <si>
    <t>순환펌프</t>
  </si>
  <si>
    <t>규     격</t>
  </si>
  <si>
    <t xml:space="preserve"> 대전광역시 유성구 계룡로 16번길 48, 1층(구암동)</t>
  </si>
  <si>
    <t xml:space="preserve"> ※ LG사택 103동 104호</t>
  </si>
  <si>
    <t xml:space="preserve">  에스앤아이코퍼레이션시스템 귀하</t>
  </si>
  <si>
    <t xml:space="preserve"> 견        적        서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</si>
  <si>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</si>
  <si>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314-19-99933</t>
  </si>
  <si>
    <t>보일러,버너,배관자재,에어컨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</si>
  <si>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20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</si>
  <si>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</si>
  <si>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</si>
  <si>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</si>
  <si>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</si>
  <si>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2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</si>
  <si>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2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</si>
  <si>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</si>
  <si>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</si>
  <si>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2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</si>
  <si>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21" type="noConversion"/>
  </si>
  <si>
    <t>할증기준</t>
    <phoneticPr fontId="2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</si>
  <si>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</si>
  <si>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</si>
  <si>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</si>
  <si>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2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</si>
  <si>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</si>
  <si>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2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</si>
  <si>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</si>
  <si>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거꾸로ECO콘덴싱L20-33H 외</t>
    <phoneticPr fontId="17" type="noConversion"/>
  </si>
  <si>
    <t>SET</t>
    <phoneticPr fontId="17" type="noConversion"/>
  </si>
  <si>
    <t>103동 104호</t>
    <phoneticPr fontId="17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</si>
  <si>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</si>
  <si>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</si>
  <si>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</si>
  <si>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</si>
  <si>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</si>
  <si>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</si>
  <si>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</si>
  <si>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</si>
  <si>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</si>
  <si>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</si>
  <si>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</si>
  <si>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</si>
  <si>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</si>
  <si>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2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</si>
  <si>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</si>
  <si>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</si>
  <si>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</si>
  <si>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</si>
  <si>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20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</si>
  <si>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</si>
  <si>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</si>
  <si>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</si>
  <si>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</si>
  <si>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</si>
  <si>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</si>
  <si>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</si>
  <si>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</si>
  <si>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</si>
  <si>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</si>
  <si>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</si>
  <si>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</si>
  <si>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</si>
  <si>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</si>
  <si>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</si>
  <si>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20" type="noConversion"/>
  </si>
  <si>
    <t>식</t>
    <phoneticPr fontId="17" type="noConversion"/>
  </si>
  <si>
    <t>노무비</t>
    <phoneticPr fontId="20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</si>
  <si>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</si>
  <si>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</si>
  <si>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20" type="noConversion"/>
  </si>
  <si>
    <t>안전관리비</t>
    <phoneticPr fontId="17" type="noConversion"/>
  </si>
  <si>
    <t>%</t>
    <phoneticPr fontId="17" type="noConversion"/>
  </si>
  <si>
    <t>(재료비+노무비)*3.11%</t>
    <phoneticPr fontId="21" type="noConversion"/>
  </si>
  <si>
    <t>산재 보험료</t>
  </si>
  <si>
    <t>%</t>
  </si>
  <si>
    <t>노무비*3.56%</t>
    <phoneticPr fontId="21" type="noConversion"/>
  </si>
  <si>
    <t>고용보험료</t>
  </si>
  <si>
    <t>노무비*1.01%</t>
  </si>
  <si>
    <t>국민건강 보험료</t>
  </si>
  <si>
    <t>노무비*3.545%</t>
    <phoneticPr fontId="20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</si>
  <si>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</si>
  <si>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</si>
  <si>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</si>
  <si>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20" type="noConversion"/>
  </si>
  <si>
    <t>하도급대금지급보증증권</t>
    <phoneticPr fontId="17" type="noConversion"/>
  </si>
  <si>
    <t>1천만원 이상 공사시 적용</t>
    <phoneticPr fontId="20" type="noConversion"/>
  </si>
  <si>
    <t>폐기물처리 부담금</t>
    <phoneticPr fontId="17" type="noConversion"/>
  </si>
  <si>
    <t>식</t>
    <phoneticPr fontId="21" type="noConversion"/>
  </si>
  <si>
    <t>폐기물발생 시 적용 (kg당 34원)</t>
    <phoneticPr fontId="20" type="noConversion"/>
  </si>
  <si>
    <t>일반관리비</t>
    <phoneticPr fontId="20" type="noConversion"/>
  </si>
  <si>
    <t>%</t>
    <phoneticPr fontId="20" type="noConversion"/>
  </si>
  <si>
    <t>(재료비 + 노무비 + 경비)*5%</t>
    <phoneticPr fontId="20" type="noConversion"/>
  </si>
  <si>
    <t>이      윤</t>
    <phoneticPr fontId="17" type="noConversion"/>
  </si>
  <si>
    <t>(재료비+노무비+경비+일반관리비)*7.5%</t>
    <phoneticPr fontId="20" type="noConversion"/>
  </si>
  <si>
    <t>공사금액</t>
    <phoneticPr fontId="17" type="noConversion"/>
  </si>
  <si>
    <t>*유첨 : 견적서 내역서 1부      ─ 끝 ─</t>
    <phoneticPr fontId="17" type="noConversion"/>
  </si>
  <si>
    <t>대전 업무지원팀 / 김규환님 귀하</t>
  </si>
  <si>
    <t>서 현</t>
    <phoneticPr fontId="17" type="noConversion"/>
  </si>
  <si>
    <t>사택 103-104 세대내 고장 보일러 납품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</si>
</sst>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0.0%"/>
    <numFmt numFmtId="179" formatCode="_ * #,##0_ ;_ * \-#,##0_ ;_ * &quot;-&quot;_ ;_ @_ "/>
    <numFmt numFmtId="180" formatCode="###,###,###,##0"/>
    <numFmt numFmtId="181" formatCode="_-* #,##0.0_-;\-* #,##0.0_-;_-* &quot;-&quot;_-;_-@_-"/>
    <numFmt numFmtId="182" formatCode="#,###,###,###"/>
    <numFmt numFmtId="183" formatCode="0.000"/>
    <numFmt numFmtId="184" formatCode="&quot;공사명:&quot;\ @"/>
  </numFmts>
  <fonts count="52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rgb="FF000000"/>
      <name val="Arial"/>
      <family val="2"/>
    </font>
    <font>
      <sz val="8"/>
      <name val="돋움"/>
      <family val="3"/>
      <charset val="129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FFCC"/>
        <bgColor indexed="64"/>
      </patternFill>
    </fill>
  </fills>
  <borders count="8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>
      <alignment vertical="center"/>
    </xf>
    <xf numFmtId="176" fontId="14" fillId="0" borderId="0">
      <alignment vertical="center"/>
    </xf>
    <xf numFmtId="0" fontId="3" fillId="0" borderId="0" xfId="0" applyFont="1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22" fillId="0" borderId="0"/>
    <xf numFmtId="176" fontId="2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</cellStyleXfs>
  <cellXfs count="29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2">
      <alignment vertical="center"/>
    </xf>
    <xf numFmtId="0" fontId="4" fillId="0" borderId="0" xfId="2" applyFont="1">
      <alignment vertical="center"/>
    </xf>
    <xf numFmtId="0" fontId="5" fillId="0" borderId="0" xfId="0" applyFont="1">
      <alignment vertical="center"/>
    </xf>
    <xf numFmtId="0" fontId="5" fillId="0" borderId="0" xfId="2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2" applyFont="1">
      <alignment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>
      <alignment vertical="center"/>
    </xf>
    <xf numFmtId="0" fontId="18" fillId="0" borderId="0" xfId="3" applyFont="1" applyAlignment="1">
      <alignment horizontal="center" vertical="center"/>
    </xf>
    <xf numFmtId="9" fontId="16" fillId="0" borderId="0" xfId="3" applyNumberFormat="1" applyFont="1" applyAlignment="1">
      <alignment horizontal="center" vertical="center"/>
    </xf>
    <xf numFmtId="178" fontId="16" fillId="2" borderId="0" xfId="4" applyNumberFormat="1" applyFont="1" applyFill="1" applyAlignment="1">
      <alignment horizontal="center" vertical="center"/>
    </xf>
    <xf numFmtId="0" fontId="16" fillId="3" borderId="12" xfId="3" applyFont="1" applyFill="1" applyBorder="1">
      <alignment vertical="center"/>
    </xf>
    <xf numFmtId="0" fontId="16" fillId="3" borderId="13" xfId="3" applyFont="1" applyFill="1" applyBorder="1">
      <alignment vertical="center"/>
    </xf>
    <xf numFmtId="0" fontId="16" fillId="4" borderId="16" xfId="3" applyFont="1" applyFill="1" applyBorder="1" applyAlignment="1">
      <alignment horizontal="center" vertical="center"/>
    </xf>
    <xf numFmtId="0" fontId="16" fillId="4" borderId="17" xfId="3" applyFont="1" applyFill="1" applyBorder="1" applyAlignment="1">
      <alignment horizontal="center" vertical="center"/>
    </xf>
    <xf numFmtId="0" fontId="16" fillId="5" borderId="18" xfId="3" applyFont="1" applyFill="1" applyBorder="1" applyAlignment="1">
      <alignment horizontal="center" vertical="center"/>
    </xf>
    <xf numFmtId="0" fontId="16" fillId="4" borderId="18" xfId="5" applyFont="1" applyFill="1" applyBorder="1" applyAlignment="1">
      <alignment horizontal="center" vertical="center"/>
    </xf>
    <xf numFmtId="176" fontId="16" fillId="4" borderId="18" xfId="6" applyFont="1" applyFill="1" applyBorder="1" applyAlignment="1">
      <alignment horizontal="center" vertical="center"/>
    </xf>
    <xf numFmtId="179" fontId="16" fillId="4" borderId="18" xfId="7" applyFont="1" applyFill="1" applyBorder="1" applyAlignment="1">
      <alignment horizontal="center" vertical="center"/>
    </xf>
    <xf numFmtId="0" fontId="18" fillId="6" borderId="16" xfId="3" applyFont="1" applyFill="1" applyBorder="1" applyAlignment="1">
      <alignment horizontal="center" vertical="center"/>
    </xf>
    <xf numFmtId="0" fontId="18" fillId="6" borderId="17" xfId="3" applyFont="1" applyFill="1" applyBorder="1" applyAlignment="1">
      <alignment horizontal="center" vertical="center"/>
    </xf>
    <xf numFmtId="49" fontId="25" fillId="5" borderId="18" xfId="3" applyNumberFormat="1" applyFont="1" applyFill="1" applyBorder="1" applyAlignment="1">
      <alignment horizontal="center" vertical="center" wrapText="1"/>
    </xf>
    <xf numFmtId="0" fontId="18" fillId="5" borderId="18" xfId="3" applyFont="1" applyFill="1" applyBorder="1" applyAlignment="1">
      <alignment horizontal="center" vertical="center"/>
    </xf>
    <xf numFmtId="0" fontId="26" fillId="5" borderId="18" xfId="3" applyFont="1" applyFill="1" applyBorder="1" applyAlignment="1">
      <alignment horizontal="center" vertical="center"/>
    </xf>
    <xf numFmtId="49" fontId="27" fillId="5" borderId="18" xfId="3" applyNumberFormat="1" applyFont="1" applyFill="1" applyBorder="1" applyAlignment="1">
      <alignment horizontal="center" vertical="center" wrapText="1"/>
    </xf>
    <xf numFmtId="0" fontId="25" fillId="7" borderId="18" xfId="3" applyFont="1" applyFill="1" applyBorder="1" applyAlignment="1">
      <alignment horizontal="center" vertical="center" wrapText="1"/>
    </xf>
    <xf numFmtId="49" fontId="27" fillId="7" borderId="18" xfId="3" applyNumberFormat="1" applyFont="1" applyFill="1" applyBorder="1" applyAlignment="1">
      <alignment horizontal="center" vertical="center" wrapText="1"/>
    </xf>
    <xf numFmtId="176" fontId="28" fillId="0" borderId="18" xfId="8" applyFont="1" applyBorder="1" applyAlignment="1">
      <alignment horizontal="center" vertical="center"/>
    </xf>
    <xf numFmtId="176" fontId="18" fillId="0" borderId="18" xfId="8" applyFont="1" applyBorder="1">
      <alignment vertical="center"/>
    </xf>
    <xf numFmtId="176" fontId="18" fillId="6" borderId="18" xfId="8" applyFont="1" applyFill="1" applyBorder="1" applyAlignment="1">
      <alignment horizontal="center" vertical="center" wrapText="1"/>
    </xf>
    <xf numFmtId="180" fontId="25" fillId="7" borderId="18" xfId="3" applyNumberFormat="1" applyFont="1" applyFill="1" applyBorder="1" applyAlignment="1">
      <alignment horizontal="right" vertical="center" wrapText="1"/>
    </xf>
    <xf numFmtId="176" fontId="18" fillId="0" borderId="18" xfId="8" applyFont="1" applyFill="1" applyBorder="1" applyAlignment="1">
      <alignment horizontal="center" vertical="center" wrapText="1"/>
    </xf>
    <xf numFmtId="181" fontId="18" fillId="7" borderId="18" xfId="8" applyNumberFormat="1" applyFont="1" applyFill="1" applyBorder="1" applyAlignment="1">
      <alignment horizontal="center" vertical="center"/>
    </xf>
    <xf numFmtId="0" fontId="28" fillId="0" borderId="21" xfId="3" applyFont="1" applyBorder="1" applyAlignment="1">
      <alignment horizontal="center" vertical="center"/>
    </xf>
    <xf numFmtId="0" fontId="28" fillId="0" borderId="0" xfId="3" applyFont="1">
      <alignment vertical="center"/>
    </xf>
    <xf numFmtId="49" fontId="18" fillId="5" borderId="18" xfId="3" applyNumberFormat="1" applyFont="1" applyFill="1" applyBorder="1" applyAlignment="1">
      <alignment horizontal="center" vertical="center" wrapText="1"/>
    </xf>
    <xf numFmtId="0" fontId="28" fillId="0" borderId="18" xfId="5" applyFont="1" applyBorder="1" applyAlignment="1">
      <alignment horizontal="left" vertical="center" shrinkToFit="1"/>
    </xf>
    <xf numFmtId="0" fontId="29" fillId="0" borderId="18" xfId="5" applyFont="1" applyBorder="1" applyAlignment="1">
      <alignment horizontal="center" vertical="center"/>
    </xf>
    <xf numFmtId="181" fontId="28" fillId="0" borderId="18" xfId="8" applyNumberFormat="1" applyFont="1" applyFill="1" applyBorder="1" applyAlignment="1">
      <alignment horizontal="center" vertical="center"/>
    </xf>
    <xf numFmtId="0" fontId="18" fillId="0" borderId="18" xfId="3" applyFont="1" applyBorder="1">
      <alignment vertical="center"/>
    </xf>
    <xf numFmtId="182" fontId="27" fillId="7" borderId="18" xfId="3" applyNumberFormat="1" applyFont="1" applyFill="1" applyBorder="1" applyAlignment="1">
      <alignment horizontal="right" vertical="center" wrapText="1"/>
    </xf>
    <xf numFmtId="9" fontId="28" fillId="0" borderId="18" xfId="3" applyNumberFormat="1" applyFont="1" applyBorder="1" applyAlignment="1">
      <alignment horizontal="center" vertical="center"/>
    </xf>
    <xf numFmtId="0" fontId="30" fillId="8" borderId="0" xfId="3" applyFont="1" applyFill="1">
      <alignment vertical="center"/>
    </xf>
    <xf numFmtId="0" fontId="30" fillId="0" borderId="0" xfId="3" applyFont="1">
      <alignment vertical="center"/>
    </xf>
    <xf numFmtId="176" fontId="31" fillId="8" borderId="0" xfId="3" applyNumberFormat="1" applyFont="1" applyFill="1">
      <alignment vertical="center"/>
    </xf>
    <xf numFmtId="0" fontId="31" fillId="0" borderId="0" xfId="3" applyFont="1">
      <alignment vertical="center"/>
    </xf>
    <xf numFmtId="176" fontId="31" fillId="0" borderId="0" xfId="3" applyNumberFormat="1" applyFont="1">
      <alignment vertical="center"/>
    </xf>
    <xf numFmtId="0" fontId="30" fillId="0" borderId="0" xfId="3" applyFont="1" applyAlignment="1">
      <alignment horizontal="center" vertical="center"/>
    </xf>
    <xf numFmtId="0" fontId="16" fillId="7" borderId="0" xfId="3" applyFont="1" applyFill="1">
      <alignment vertical="center"/>
    </xf>
    <xf numFmtId="176" fontId="18" fillId="0" borderId="0" xfId="3" applyNumberFormat="1" applyFont="1">
      <alignment vertical="center"/>
    </xf>
    <xf numFmtId="0" fontId="37" fillId="0" borderId="0" xfId="10" applyFont="1">
      <alignment vertical="center"/>
    </xf>
    <xf numFmtId="0" fontId="36" fillId="0" borderId="25" xfId="9" applyFont="1" applyBorder="1" applyAlignment="1">
      <alignment horizontal="center" vertical="center"/>
    </xf>
    <xf numFmtId="0" fontId="36" fillId="0" borderId="0" xfId="9" applyFont="1" applyAlignment="1">
      <alignment horizontal="center" vertical="center"/>
    </xf>
    <xf numFmtId="0" fontId="36" fillId="0" borderId="26" xfId="9" applyFont="1" applyBorder="1" applyAlignment="1">
      <alignment horizontal="center" vertical="center"/>
    </xf>
    <xf numFmtId="0" fontId="39" fillId="0" borderId="25" xfId="9" applyFont="1" applyBorder="1" applyAlignment="1">
      <alignment horizontal="left" vertical="center"/>
    </xf>
    <xf numFmtId="0" fontId="40" fillId="0" borderId="0" xfId="9" applyFont="1" applyAlignment="1">
      <alignment vertical="center"/>
    </xf>
    <xf numFmtId="0" fontId="40" fillId="0" borderId="0" xfId="9" applyFont="1" applyAlignment="1">
      <alignment horizontal="left" vertical="center" textRotation="1"/>
    </xf>
    <xf numFmtId="0" fontId="41" fillId="0" borderId="0" xfId="9" applyFont="1" applyAlignment="1">
      <alignment horizontal="centerContinuous" vertical="center"/>
    </xf>
    <xf numFmtId="0" fontId="41" fillId="0" borderId="26" xfId="9" applyFont="1" applyBorder="1" applyAlignment="1">
      <alignment vertical="center"/>
    </xf>
    <xf numFmtId="0" fontId="42" fillId="0" borderId="25" xfId="9" applyFont="1" applyBorder="1" applyAlignment="1">
      <alignment horizontal="left" vertical="center" indent="2"/>
    </xf>
    <xf numFmtId="0" fontId="37" fillId="0" borderId="27" xfId="9" applyFont="1" applyBorder="1" applyAlignment="1">
      <alignment vertical="center"/>
    </xf>
    <xf numFmtId="0" fontId="37" fillId="0" borderId="0" xfId="9" applyFont="1" applyAlignment="1">
      <alignment vertical="center"/>
    </xf>
    <xf numFmtId="0" fontId="41" fillId="0" borderId="26" xfId="9" applyFont="1" applyBorder="1" applyAlignment="1">
      <alignment horizontal="right" vertical="center"/>
    </xf>
    <xf numFmtId="0" fontId="42" fillId="0" borderId="25" xfId="9" applyFont="1" applyBorder="1" applyAlignment="1">
      <alignment vertical="center"/>
    </xf>
    <xf numFmtId="0" fontId="42" fillId="0" borderId="0" xfId="9" applyFont="1" applyAlignment="1">
      <alignment vertical="center"/>
    </xf>
    <xf numFmtId="0" fontId="41" fillId="0" borderId="0" xfId="9" applyFont="1" applyAlignment="1">
      <alignment horizontal="right" vertical="center"/>
    </xf>
    <xf numFmtId="0" fontId="42" fillId="0" borderId="26" xfId="9" applyFont="1" applyBorder="1" applyAlignment="1">
      <alignment vertical="center"/>
    </xf>
    <xf numFmtId="0" fontId="37" fillId="0" borderId="29" xfId="9" applyFont="1" applyBorder="1" applyAlignment="1">
      <alignment horizontal="center" vertical="center"/>
    </xf>
    <xf numFmtId="0" fontId="37" fillId="0" borderId="30" xfId="9" applyFont="1" applyBorder="1" applyAlignment="1">
      <alignment horizontal="center" vertical="center"/>
    </xf>
    <xf numFmtId="0" fontId="37" fillId="0" borderId="13" xfId="9" applyFont="1" applyBorder="1" applyAlignment="1">
      <alignment horizontal="center" vertical="center"/>
    </xf>
    <xf numFmtId="0" fontId="37" fillId="0" borderId="32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45" fillId="0" borderId="21" xfId="9" applyFont="1" applyBorder="1" applyAlignment="1">
      <alignment horizontal="center" vertical="center"/>
    </xf>
    <xf numFmtId="0" fontId="37" fillId="0" borderId="41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0" fontId="37" fillId="0" borderId="25" xfId="9" applyFont="1" applyBorder="1" applyAlignment="1">
      <alignment horizontal="center" vertical="center"/>
    </xf>
    <xf numFmtId="0" fontId="37" fillId="0" borderId="0" xfId="9" applyFont="1" applyAlignment="1">
      <alignment horizontal="center" vertical="center"/>
    </xf>
    <xf numFmtId="0" fontId="37" fillId="0" borderId="0" xfId="9" applyFont="1" applyAlignment="1">
      <alignment horizontal="left" vertical="center" indent="1"/>
    </xf>
    <xf numFmtId="0" fontId="41" fillId="0" borderId="0" xfId="9" applyFont="1" applyAlignment="1">
      <alignment vertical="center"/>
    </xf>
    <xf numFmtId="0" fontId="37" fillId="0" borderId="25" xfId="9" applyFont="1" applyBorder="1" applyAlignment="1">
      <alignment vertical="center"/>
    </xf>
    <xf numFmtId="0" fontId="37" fillId="0" borderId="26" xfId="9" applyFont="1" applyBorder="1" applyAlignment="1">
      <alignment vertical="center"/>
    </xf>
    <xf numFmtId="0" fontId="42" fillId="0" borderId="25" xfId="9" applyFont="1" applyBorder="1" applyAlignment="1">
      <alignment horizontal="left" vertical="center" indent="1"/>
    </xf>
    <xf numFmtId="0" fontId="46" fillId="0" borderId="0" xfId="9" applyFont="1" applyAlignment="1">
      <alignment vertical="center"/>
    </xf>
    <xf numFmtId="0" fontId="37" fillId="0" borderId="48" xfId="9" applyFont="1" applyBorder="1" applyAlignment="1">
      <alignment horizontal="center" vertical="center"/>
    </xf>
    <xf numFmtId="0" fontId="37" fillId="0" borderId="52" xfId="9" applyFont="1" applyBorder="1" applyAlignment="1">
      <alignment horizontal="center" vertical="center"/>
    </xf>
    <xf numFmtId="176" fontId="37" fillId="0" borderId="0" xfId="10" applyNumberFormat="1" applyFont="1">
      <alignment vertical="center"/>
    </xf>
    <xf numFmtId="177" fontId="37" fillId="0" borderId="0" xfId="10" applyNumberFormat="1" applyFont="1">
      <alignment vertical="center"/>
    </xf>
    <xf numFmtId="0" fontId="37" fillId="0" borderId="74" xfId="9" applyFont="1" applyBorder="1" applyAlignment="1">
      <alignment horizontal="center" vertical="center"/>
    </xf>
    <xf numFmtId="176" fontId="50" fillId="11" borderId="45" xfId="9" applyNumberFormat="1" applyFont="1" applyFill="1" applyBorder="1" applyAlignment="1">
      <alignment horizontal="right" vertical="center"/>
    </xf>
    <xf numFmtId="0" fontId="50" fillId="11" borderId="45" xfId="9" applyFont="1" applyFill="1" applyBorder="1" applyAlignment="1">
      <alignment horizontal="right" vertical="center"/>
    </xf>
    <xf numFmtId="179" fontId="37" fillId="0" borderId="0" xfId="15" applyFont="1" applyAlignment="1">
      <alignment vertical="center"/>
    </xf>
    <xf numFmtId="49" fontId="41" fillId="0" borderId="25" xfId="9" applyNumberFormat="1" applyFont="1" applyBorder="1" applyAlignment="1">
      <alignment horizontal="left" vertical="center" indent="1"/>
    </xf>
    <xf numFmtId="49" fontId="37" fillId="0" borderId="0" xfId="9" applyNumberFormat="1" applyFont="1" applyAlignment="1">
      <alignment vertical="center"/>
    </xf>
    <xf numFmtId="49" fontId="37" fillId="0" borderId="26" xfId="9" applyNumberFormat="1" applyFont="1" applyBorder="1" applyAlignment="1">
      <alignment vertical="center"/>
    </xf>
    <xf numFmtId="49" fontId="37" fillId="0" borderId="25" xfId="9" applyNumberFormat="1" applyFont="1" applyBorder="1" applyAlignment="1">
      <alignment vertical="center"/>
    </xf>
    <xf numFmtId="0" fontId="42" fillId="0" borderId="0" xfId="12" applyFont="1" applyAlignment="1">
      <alignment horizontal="left" vertical="center"/>
    </xf>
    <xf numFmtId="0" fontId="42" fillId="0" borderId="26" xfId="12" applyFont="1" applyBorder="1" applyAlignment="1">
      <alignment horizontal="left" vertical="center"/>
    </xf>
    <xf numFmtId="49" fontId="37" fillId="0" borderId="83" xfId="9" applyNumberFormat="1" applyFont="1" applyBorder="1" applyAlignment="1">
      <alignment vertical="center"/>
    </xf>
    <xf numFmtId="49" fontId="37" fillId="0" borderId="84" xfId="9" applyNumberFormat="1" applyFont="1" applyBorder="1" applyAlignment="1">
      <alignment vertical="center"/>
    </xf>
    <xf numFmtId="49" fontId="37" fillId="0" borderId="85" xfId="9" applyNumberFormat="1" applyFont="1" applyBorder="1" applyAlignment="1">
      <alignment vertical="center"/>
    </xf>
    <xf numFmtId="0" fontId="37" fillId="0" borderId="28" xfId="9" applyFont="1" applyBorder="1" applyAlignment="1">
      <alignment horizontal="right" vertical="center"/>
    </xf>
    <xf numFmtId="176" fontId="37" fillId="0" borderId="0" xfId="8" applyFont="1">
      <alignment vertical="center"/>
    </xf>
    <xf numFmtId="0" fontId="42" fillId="0" borderId="27" xfId="9" applyFont="1" applyBorder="1" applyAlignment="1">
      <alignment vertical="center"/>
    </xf>
    <xf numFmtId="0" fontId="37" fillId="0" borderId="49" xfId="12" applyFont="1" applyBorder="1" applyAlignment="1">
      <alignment horizontal="center" vertical="center"/>
    </xf>
    <xf numFmtId="0" fontId="37" fillId="0" borderId="51" xfId="12" applyFont="1" applyBorder="1" applyAlignment="1">
      <alignment horizontal="center" vertical="center"/>
    </xf>
    <xf numFmtId="0" fontId="37" fillId="0" borderId="56" xfId="12" applyFont="1" applyBorder="1" applyAlignment="1">
      <alignment horizontal="center" vertical="center"/>
    </xf>
    <xf numFmtId="0" fontId="37" fillId="0" borderId="58" xfId="12" applyFont="1" applyBorder="1" applyAlignment="1">
      <alignment horizontal="center" vertical="center"/>
    </xf>
    <xf numFmtId="0" fontId="37" fillId="0" borderId="62" xfId="12" applyFont="1" applyBorder="1" applyAlignment="1">
      <alignment horizontal="left" vertical="center" wrapText="1" indent="1"/>
    </xf>
    <xf numFmtId="0" fontId="41" fillId="0" borderId="63" xfId="12" applyFont="1" applyBorder="1" applyAlignment="1">
      <alignment horizontal="center" vertical="center"/>
    </xf>
    <xf numFmtId="0" fontId="41" fillId="0" borderId="67" xfId="12" applyFont="1" applyBorder="1" applyAlignment="1">
      <alignment horizontal="center" vertical="center"/>
    </xf>
    <xf numFmtId="183" fontId="41" fillId="0" borderId="67" xfId="12" applyNumberFormat="1" applyFont="1" applyBorder="1" applyAlignment="1">
      <alignment horizontal="center" vertical="center"/>
    </xf>
    <xf numFmtId="2" fontId="41" fillId="0" borderId="69" xfId="12" applyNumberFormat="1" applyFont="1" applyBorder="1" applyAlignment="1">
      <alignment horizontal="center" vertical="center"/>
    </xf>
    <xf numFmtId="0" fontId="41" fillId="0" borderId="72" xfId="12" applyFont="1" applyBorder="1" applyAlignment="1">
      <alignment horizontal="center" vertical="center"/>
    </xf>
    <xf numFmtId="0" fontId="37" fillId="0" borderId="75" xfId="12" applyFont="1" applyBorder="1" applyAlignment="1">
      <alignment horizontal="left" vertical="center" wrapText="1" indent="1"/>
    </xf>
    <xf numFmtId="1" fontId="41" fillId="0" borderId="76" xfId="12" applyNumberFormat="1" applyFont="1" applyBorder="1" applyAlignment="1">
      <alignment horizontal="center" vertical="center"/>
    </xf>
    <xf numFmtId="0" fontId="41" fillId="0" borderId="76" xfId="12" applyFont="1" applyBorder="1" applyAlignment="1">
      <alignment horizontal="center" vertical="center"/>
    </xf>
    <xf numFmtId="0" fontId="41" fillId="0" borderId="80" xfId="12" applyFont="1" applyBorder="1" applyAlignment="1">
      <alignment horizontal="center" vertical="center"/>
    </xf>
    <xf numFmtId="0" fontId="41" fillId="0" borderId="77" xfId="12" applyFont="1" applyBorder="1" applyAlignment="1">
      <alignment horizontal="left" vertical="center" wrapText="1" indent="1"/>
    </xf>
    <xf numFmtId="0" fontId="41" fillId="0" borderId="78" xfId="12" applyFont="1" applyBorder="1" applyAlignment="1">
      <alignment horizontal="left" vertical="center" wrapText="1" indent="1"/>
    </xf>
    <xf numFmtId="176" fontId="37" fillId="0" borderId="76" xfId="8" applyFont="1" applyFill="1" applyBorder="1" applyAlignment="1">
      <alignment horizontal="right" vertical="center"/>
    </xf>
    <xf numFmtId="176" fontId="37" fillId="0" borderId="77" xfId="8" applyFont="1" applyFill="1" applyBorder="1" applyAlignment="1">
      <alignment horizontal="right" vertical="center"/>
    </xf>
    <xf numFmtId="176" fontId="37" fillId="0" borderId="78" xfId="8" applyFont="1" applyFill="1" applyBorder="1" applyAlignment="1">
      <alignment horizontal="right" vertical="center"/>
    </xf>
    <xf numFmtId="176" fontId="37" fillId="0" borderId="76" xfId="14" applyFont="1" applyFill="1" applyBorder="1" applyAlignment="1">
      <alignment horizontal="left" vertical="center"/>
    </xf>
    <xf numFmtId="176" fontId="37" fillId="0" borderId="79" xfId="14" applyFont="1" applyFill="1" applyBorder="1" applyAlignment="1">
      <alignment horizontal="left" vertical="center"/>
    </xf>
    <xf numFmtId="0" fontId="3" fillId="0" borderId="0" xfId="2">
      <alignment vertical="center"/>
    </xf>
    <xf numFmtId="0" fontId="50" fillId="11" borderId="45" xfId="9" applyFont="1" applyFill="1" applyBorder="1" applyAlignment="1">
      <alignment horizontal="center" vertical="center"/>
    </xf>
    <xf numFmtId="0" fontId="50" fillId="11" borderId="81" xfId="9" applyFont="1" applyFill="1" applyBorder="1" applyAlignment="1">
      <alignment horizontal="center" vertical="center"/>
    </xf>
    <xf numFmtId="9" fontId="50" fillId="11" borderId="82" xfId="4" applyFont="1" applyFill="1" applyBorder="1" applyAlignment="1">
      <alignment horizontal="center" vertical="center"/>
    </xf>
    <xf numFmtId="9" fontId="50" fillId="11" borderId="47" xfId="4" applyFont="1" applyFill="1" applyBorder="1" applyAlignment="1">
      <alignment horizontal="center" vertical="center"/>
    </xf>
    <xf numFmtId="176" fontId="37" fillId="0" borderId="58" xfId="14" applyFont="1" applyFill="1" applyBorder="1" applyAlignment="1">
      <alignment horizontal="left" vertical="center"/>
    </xf>
    <xf numFmtId="176" fontId="37" fillId="0" borderId="61" xfId="14" applyFont="1" applyFill="1" applyBorder="1" applyAlignment="1">
      <alignment horizontal="left" vertical="center"/>
    </xf>
    <xf numFmtId="0" fontId="41" fillId="0" borderId="69" xfId="12" applyFont="1" applyBorder="1" applyAlignment="1">
      <alignment horizontal="left" vertical="center" wrapText="1" indent="1"/>
    </xf>
    <xf numFmtId="0" fontId="41" fillId="0" borderId="70" xfId="12" applyFont="1" applyBorder="1" applyAlignment="1">
      <alignment horizontal="left" vertical="center" wrapText="1" indent="1"/>
    </xf>
    <xf numFmtId="0" fontId="41" fillId="0" borderId="71" xfId="12" applyFont="1" applyBorder="1" applyAlignment="1">
      <alignment horizontal="left" vertical="center" wrapText="1" indent="1"/>
    </xf>
    <xf numFmtId="176" fontId="37" fillId="0" borderId="69" xfId="8" applyFont="1" applyFill="1" applyBorder="1" applyAlignment="1">
      <alignment horizontal="right" vertical="center"/>
    </xf>
    <xf numFmtId="176" fontId="37" fillId="0" borderId="70" xfId="8" applyFont="1" applyFill="1" applyBorder="1" applyAlignment="1">
      <alignment horizontal="right" vertical="center"/>
    </xf>
    <xf numFmtId="176" fontId="37" fillId="0" borderId="71" xfId="8" applyFont="1" applyFill="1" applyBorder="1" applyAlignment="1">
      <alignment horizontal="right" vertical="center"/>
    </xf>
    <xf numFmtId="176" fontId="37" fillId="0" borderId="67" xfId="14" applyFont="1" applyFill="1" applyBorder="1" applyAlignment="1">
      <alignment horizontal="left" vertical="center"/>
    </xf>
    <xf numFmtId="176" fontId="37" fillId="0" borderId="35" xfId="14" applyFont="1" applyFill="1" applyBorder="1" applyAlignment="1">
      <alignment horizontal="left" vertical="center"/>
    </xf>
    <xf numFmtId="176" fontId="37" fillId="0" borderId="69" xfId="14" applyFont="1" applyFill="1" applyBorder="1" applyAlignment="1">
      <alignment horizontal="left" vertical="center"/>
    </xf>
    <xf numFmtId="176" fontId="37" fillId="0" borderId="73" xfId="14" applyFont="1" applyFill="1" applyBorder="1" applyAlignment="1">
      <alignment horizontal="left" vertical="center"/>
    </xf>
    <xf numFmtId="0" fontId="41" fillId="0" borderId="67" xfId="12" applyFont="1" applyBorder="1" applyAlignment="1">
      <alignment horizontal="left" vertical="center" wrapText="1" indent="1"/>
    </xf>
    <xf numFmtId="0" fontId="41" fillId="0" borderId="34" xfId="12" applyFont="1" applyBorder="1" applyAlignment="1">
      <alignment horizontal="left" vertical="center" wrapText="1" indent="1"/>
    </xf>
    <xf numFmtId="0" fontId="41" fillId="0" borderId="68" xfId="12" applyFont="1" applyBorder="1" applyAlignment="1">
      <alignment horizontal="left" vertical="center" wrapText="1" indent="1"/>
    </xf>
    <xf numFmtId="176" fontId="37" fillId="0" borderId="67" xfId="8" applyFont="1" applyFill="1" applyBorder="1" applyAlignment="1">
      <alignment horizontal="right" vertical="center"/>
    </xf>
    <xf numFmtId="176" fontId="37" fillId="0" borderId="34" xfId="8" applyFont="1" applyFill="1" applyBorder="1" applyAlignment="1">
      <alignment horizontal="right" vertical="center"/>
    </xf>
    <xf numFmtId="176" fontId="37" fillId="0" borderId="68" xfId="8" applyFont="1" applyFill="1" applyBorder="1" applyAlignment="1">
      <alignment horizontal="right" vertical="center"/>
    </xf>
    <xf numFmtId="0" fontId="41" fillId="0" borderId="63" xfId="12" applyFont="1" applyBorder="1" applyAlignment="1">
      <alignment horizontal="left" vertical="center" wrapText="1" indent="1"/>
    </xf>
    <xf numFmtId="0" fontId="41" fillId="0" borderId="64" xfId="12" applyFont="1" applyBorder="1" applyAlignment="1">
      <alignment horizontal="left" vertical="center" wrapText="1" indent="1"/>
    </xf>
    <xf numFmtId="0" fontId="41" fillId="0" borderId="65" xfId="12" applyFont="1" applyBorder="1" applyAlignment="1">
      <alignment horizontal="left" vertical="center" wrapText="1" indent="1"/>
    </xf>
    <xf numFmtId="176" fontId="37" fillId="0" borderId="63" xfId="8" applyFont="1" applyFill="1" applyBorder="1" applyAlignment="1">
      <alignment horizontal="right" vertical="center"/>
    </xf>
    <xf numFmtId="176" fontId="37" fillId="0" borderId="64" xfId="8" applyFont="1" applyFill="1" applyBorder="1" applyAlignment="1">
      <alignment horizontal="right" vertical="center"/>
    </xf>
    <xf numFmtId="176" fontId="37" fillId="0" borderId="65" xfId="8" applyFont="1" applyFill="1" applyBorder="1" applyAlignment="1">
      <alignment horizontal="right" vertical="center"/>
    </xf>
    <xf numFmtId="176" fontId="37" fillId="0" borderId="63" xfId="14" applyFont="1" applyFill="1" applyBorder="1" applyAlignment="1">
      <alignment horizontal="left" vertical="center"/>
    </xf>
    <xf numFmtId="176" fontId="37" fillId="0" borderId="66" xfId="14" applyFont="1" applyFill="1" applyBorder="1" applyAlignment="1">
      <alignment horizontal="left" vertical="center"/>
    </xf>
    <xf numFmtId="0" fontId="37" fillId="0" borderId="53" xfId="12" applyFont="1" applyBorder="1" applyAlignment="1">
      <alignment horizontal="center" vertical="center" wrapText="1"/>
    </xf>
    <xf numFmtId="0" fontId="37" fillId="0" borderId="54" xfId="12" applyFont="1" applyBorder="1" applyAlignment="1">
      <alignment horizontal="center" vertical="center" wrapText="1"/>
    </xf>
    <xf numFmtId="0" fontId="37" fillId="0" borderId="55" xfId="12" applyFont="1" applyBorder="1" applyAlignment="1">
      <alignment horizontal="center" vertical="center" wrapText="1"/>
    </xf>
    <xf numFmtId="176" fontId="37" fillId="0" borderId="53" xfId="8" applyFont="1" applyFill="1" applyBorder="1" applyAlignment="1">
      <alignment horizontal="right" vertical="center"/>
    </xf>
    <xf numFmtId="176" fontId="37" fillId="0" borderId="54" xfId="8" applyFont="1" applyFill="1" applyBorder="1" applyAlignment="1">
      <alignment horizontal="right" vertical="center"/>
    </xf>
    <xf numFmtId="176" fontId="37" fillId="0" borderId="55" xfId="8" applyFont="1" applyFill="1" applyBorder="1" applyAlignment="1">
      <alignment horizontal="right" vertical="center"/>
    </xf>
    <xf numFmtId="176" fontId="37" fillId="0" borderId="53" xfId="14" applyFont="1" applyFill="1" applyBorder="1" applyAlignment="1">
      <alignment horizontal="left" vertical="center"/>
    </xf>
    <xf numFmtId="176" fontId="37" fillId="0" borderId="57" xfId="14" applyFont="1" applyFill="1" applyBorder="1" applyAlignment="1">
      <alignment horizontal="left" vertical="center"/>
    </xf>
    <xf numFmtId="176" fontId="37" fillId="0" borderId="58" xfId="8" applyFont="1" applyFill="1" applyBorder="1" applyAlignment="1">
      <alignment horizontal="center" vertical="center"/>
    </xf>
    <xf numFmtId="176" fontId="37" fillId="0" borderId="59" xfId="8" applyFont="1" applyFill="1" applyBorder="1" applyAlignment="1">
      <alignment horizontal="center" vertical="center"/>
    </xf>
    <xf numFmtId="176" fontId="37" fillId="0" borderId="60" xfId="8" applyFont="1" applyFill="1" applyBorder="1" applyAlignment="1">
      <alignment horizontal="center" vertical="center"/>
    </xf>
    <xf numFmtId="0" fontId="47" fillId="10" borderId="0" xfId="11" applyFont="1" applyFill="1" applyAlignment="1">
      <alignment horizontal="left" vertical="center"/>
    </xf>
    <xf numFmtId="0" fontId="47" fillId="10" borderId="26" xfId="11" applyFont="1" applyFill="1" applyBorder="1" applyAlignment="1">
      <alignment horizontal="left" vertical="center"/>
    </xf>
    <xf numFmtId="0" fontId="37" fillId="0" borderId="0" xfId="9" applyFont="1" applyAlignment="1">
      <alignment horizontal="right" vertical="center"/>
    </xf>
    <xf numFmtId="0" fontId="37" fillId="0" borderId="26" xfId="9" applyFont="1" applyBorder="1" applyAlignment="1">
      <alignment horizontal="right" vertical="center"/>
    </xf>
    <xf numFmtId="0" fontId="37" fillId="0" borderId="49" xfId="12" applyFont="1" applyBorder="1" applyAlignment="1">
      <alignment horizontal="center" vertical="center" wrapText="1"/>
    </xf>
    <xf numFmtId="0" fontId="37" fillId="0" borderId="29" xfId="12" applyFont="1" applyBorder="1" applyAlignment="1">
      <alignment horizontal="center" vertical="center" wrapText="1"/>
    </xf>
    <xf numFmtId="0" fontId="37" fillId="0" borderId="50" xfId="12" applyFont="1" applyBorder="1" applyAlignment="1">
      <alignment horizontal="center" vertical="center" wrapText="1"/>
    </xf>
    <xf numFmtId="176" fontId="37" fillId="0" borderId="51" xfId="8" applyFont="1" applyFill="1" applyBorder="1" applyAlignment="1">
      <alignment horizontal="right" vertical="center"/>
    </xf>
    <xf numFmtId="176" fontId="37" fillId="0" borderId="49" xfId="12" applyNumberFormat="1" applyFont="1" applyBorder="1" applyAlignment="1">
      <alignment horizontal="left" vertical="center"/>
    </xf>
    <xf numFmtId="176" fontId="37" fillId="0" borderId="30" xfId="12" applyNumberFormat="1" applyFont="1" applyBorder="1" applyAlignment="1">
      <alignment horizontal="left" vertical="center"/>
    </xf>
    <xf numFmtId="0" fontId="36" fillId="0" borderId="23" xfId="9" applyFont="1" applyBorder="1" applyAlignment="1">
      <alignment horizontal="center" vertical="center"/>
    </xf>
    <xf numFmtId="0" fontId="36" fillId="0" borderId="22" xfId="9" applyFont="1" applyBorder="1" applyAlignment="1">
      <alignment horizontal="center" vertical="center"/>
    </xf>
    <xf numFmtId="0" fontId="36" fillId="0" borderId="24" xfId="9" applyFont="1" applyBorder="1" applyAlignment="1">
      <alignment horizontal="center" vertical="center"/>
    </xf>
    <xf numFmtId="0" fontId="38" fillId="0" borderId="25" xfId="9" applyFont="1" applyBorder="1" applyAlignment="1" applyProtection="1">
      <alignment horizontal="center" vertical="center"/>
      <protection locked="0"/>
    </xf>
    <xf numFmtId="0" fontId="38" fillId="0" borderId="0" xfId="9" applyFont="1" applyAlignment="1" applyProtection="1">
      <alignment horizontal="center" vertical="center"/>
      <protection locked="0"/>
    </xf>
    <xf numFmtId="0" fontId="38" fillId="0" borderId="26" xfId="9" applyFont="1" applyBorder="1" applyAlignment="1" applyProtection="1">
      <alignment horizontal="center" vertical="center"/>
      <protection locked="0"/>
    </xf>
    <xf numFmtId="0" fontId="37" fillId="9" borderId="28" xfId="9" applyFont="1" applyFill="1" applyBorder="1" applyAlignment="1">
      <alignment horizontal="center" vertical="center"/>
    </xf>
    <xf numFmtId="0" fontId="37" fillId="9" borderId="29" xfId="9" applyFont="1" applyFill="1" applyBorder="1" applyAlignment="1">
      <alignment horizontal="center" vertical="center"/>
    </xf>
    <xf numFmtId="0" fontId="37" fillId="9" borderId="30" xfId="9" applyFont="1" applyFill="1" applyBorder="1" applyAlignment="1">
      <alignment horizontal="center" vertical="center"/>
    </xf>
    <xf numFmtId="0" fontId="37" fillId="0" borderId="31" xfId="9" applyFont="1" applyBorder="1" applyAlignment="1">
      <alignment horizontal="center" vertical="center" wrapText="1"/>
    </xf>
    <xf numFmtId="0" fontId="37" fillId="0" borderId="36" xfId="9" applyFont="1" applyBorder="1" applyAlignment="1">
      <alignment horizontal="center" vertical="center"/>
    </xf>
    <xf numFmtId="0" fontId="37" fillId="0" borderId="40" xfId="9" applyFont="1" applyBorder="1" applyAlignment="1">
      <alignment horizontal="center" vertical="center"/>
    </xf>
    <xf numFmtId="0" fontId="37" fillId="0" borderId="33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7" fillId="0" borderId="35" xfId="9" applyFont="1" applyBorder="1" applyAlignment="1">
      <alignment horizontal="center" vertical="center"/>
    </xf>
    <xf numFmtId="0" fontId="44" fillId="0" borderId="33" xfId="9" applyFont="1" applyBorder="1" applyAlignment="1">
      <alignment horizontal="center" vertical="center"/>
    </xf>
    <xf numFmtId="0" fontId="42" fillId="0" borderId="34" xfId="9" applyFont="1" applyBorder="1" applyAlignment="1">
      <alignment horizontal="center" vertical="center"/>
    </xf>
    <xf numFmtId="0" fontId="42" fillId="0" borderId="17" xfId="9" applyFont="1" applyBorder="1" applyAlignment="1">
      <alignment horizontal="center" vertical="center"/>
    </xf>
    <xf numFmtId="0" fontId="44" fillId="0" borderId="19" xfId="9" applyFont="1" applyBorder="1" applyAlignment="1">
      <alignment horizontal="center" vertical="center"/>
    </xf>
    <xf numFmtId="0" fontId="42" fillId="0" borderId="35" xfId="9" applyFont="1" applyBorder="1" applyAlignment="1">
      <alignment horizontal="center" vertical="center"/>
    </xf>
    <xf numFmtId="0" fontId="37" fillId="0" borderId="33" xfId="9" applyFont="1" applyBorder="1" applyAlignment="1">
      <alignment horizontal="left" vertical="center" indent="1"/>
    </xf>
    <xf numFmtId="0" fontId="37" fillId="0" borderId="34" xfId="9" applyFont="1" applyBorder="1" applyAlignment="1">
      <alignment horizontal="left" vertical="center" indent="1"/>
    </xf>
    <xf numFmtId="0" fontId="37" fillId="0" borderId="35" xfId="9" applyFont="1" applyBorder="1" applyAlignment="1">
      <alignment horizontal="left" vertical="center" indent="1"/>
    </xf>
    <xf numFmtId="0" fontId="37" fillId="0" borderId="19" xfId="9" applyFont="1" applyBorder="1" applyAlignment="1">
      <alignment horizontal="center" vertical="center"/>
    </xf>
    <xf numFmtId="0" fontId="37" fillId="0" borderId="37" xfId="9" applyFont="1" applyBorder="1" applyAlignment="1">
      <alignment horizontal="center" vertical="center"/>
    </xf>
    <xf numFmtId="0" fontId="37" fillId="0" borderId="38" xfId="9" applyFont="1" applyBorder="1" applyAlignment="1">
      <alignment horizontal="center" vertical="center"/>
    </xf>
    <xf numFmtId="0" fontId="37" fillId="0" borderId="39" xfId="9" applyFont="1" applyBorder="1" applyAlignment="1">
      <alignment horizontal="center" vertical="center"/>
    </xf>
    <xf numFmtId="0" fontId="37" fillId="0" borderId="37" xfId="9" applyFont="1" applyBorder="1" applyAlignment="1">
      <alignment horizontal="left" vertical="center" indent="1"/>
    </xf>
    <xf numFmtId="0" fontId="37" fillId="0" borderId="38" xfId="9" applyFont="1" applyBorder="1" applyAlignment="1">
      <alignment horizontal="left" vertical="center" indent="1"/>
    </xf>
    <xf numFmtId="0" fontId="37" fillId="0" borderId="39" xfId="9" applyFont="1" applyBorder="1" applyAlignment="1">
      <alignment horizontal="left" vertical="center" indent="1"/>
    </xf>
    <xf numFmtId="0" fontId="24" fillId="0" borderId="15" xfId="3" applyFont="1" applyBorder="1" applyAlignment="1">
      <alignment horizontal="center" vertical="center"/>
    </xf>
    <xf numFmtId="0" fontId="18" fillId="0" borderId="20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4" borderId="13" xfId="5" applyFont="1" applyFill="1" applyBorder="1" applyAlignment="1">
      <alignment horizontal="center" vertical="center"/>
    </xf>
    <xf numFmtId="0" fontId="16" fillId="4" borderId="18" xfId="5" applyFont="1" applyFill="1" applyBorder="1" applyAlignment="1">
      <alignment horizontal="center" vertical="center"/>
    </xf>
    <xf numFmtId="0" fontId="3" fillId="4" borderId="22" xfId="2" applyFill="1" applyBorder="1" applyAlignment="1">
      <alignment horizontal="center" vertical="center"/>
    </xf>
    <xf numFmtId="179" fontId="16" fillId="4" borderId="13" xfId="7" applyFont="1" applyFill="1" applyBorder="1" applyAlignment="1">
      <alignment horizontal="center" vertical="center"/>
    </xf>
    <xf numFmtId="0" fontId="16" fillId="4" borderId="13" xfId="3" applyFont="1" applyFill="1" applyBorder="1" applyAlignment="1">
      <alignment horizontal="center" vertical="center"/>
    </xf>
    <xf numFmtId="0" fontId="16" fillId="4" borderId="18" xfId="3" applyFont="1" applyFill="1" applyBorder="1" applyAlignment="1">
      <alignment horizontal="center" vertical="center"/>
    </xf>
    <xf numFmtId="0" fontId="16" fillId="3" borderId="14" xfId="3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shrinkToFit="1"/>
    </xf>
    <xf numFmtId="176" fontId="6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176" fontId="6" fillId="0" borderId="8" xfId="1" applyFont="1" applyBorder="1" applyAlignment="1">
      <alignment horizontal="right" vertical="center" wrapText="1"/>
    </xf>
    <xf numFmtId="176" fontId="6" fillId="0" borderId="4" xfId="1" applyFont="1" applyBorder="1" applyAlignment="1">
      <alignment horizontal="right" vertical="center" wrapText="1"/>
    </xf>
    <xf numFmtId="176" fontId="6" fillId="0" borderId="5" xfId="1" applyFont="1" applyBorder="1" applyAlignment="1">
      <alignment horizontal="right" vertical="center" wrapText="1"/>
    </xf>
    <xf numFmtId="176" fontId="6" fillId="0" borderId="8" xfId="0" applyNumberFormat="1" applyFont="1" applyBorder="1" applyAlignment="1">
      <alignment horizontal="right" vertical="center" wrapText="1"/>
    </xf>
    <xf numFmtId="176" fontId="6" fillId="0" borderId="4" xfId="0" applyNumberFormat="1" applyFont="1" applyBorder="1" applyAlignment="1">
      <alignment horizontal="right" vertical="center" wrapText="1"/>
    </xf>
    <xf numFmtId="176" fontId="6" fillId="0" borderId="5" xfId="0" applyNumberFormat="1" applyFont="1" applyBorder="1" applyAlignment="1">
      <alignment horizontal="righ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76" fontId="6" fillId="0" borderId="11" xfId="1" applyFont="1" applyBorder="1" applyAlignment="1">
      <alignment horizontal="right" vertical="center" wrapText="1"/>
    </xf>
    <xf numFmtId="176" fontId="6" fillId="0" borderId="9" xfId="1" applyFont="1" applyBorder="1" applyAlignment="1">
      <alignment horizontal="right" vertical="center" wrapText="1"/>
    </xf>
    <xf numFmtId="176" fontId="6" fillId="0" borderId="10" xfId="1" applyFont="1" applyBorder="1" applyAlignment="1">
      <alignment horizontal="right" vertical="center" wrapText="1"/>
    </xf>
    <xf numFmtId="0" fontId="6" fillId="0" borderId="3" xfId="2" applyFont="1" applyBorder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0" xfId="0" applyFont="1" applyBorder="1">
      <alignment vertical="center"/>
    </xf>
    <xf numFmtId="3" fontId="46" fillId="12" borderId="44" xfId="9" applyNumberFormat="1" applyFont="1" applyFill="1" applyBorder="1" applyAlignment="1">
      <alignment horizontal="center" vertical="center"/>
    </xf>
    <xf numFmtId="3" fontId="46" fillId="12" borderId="45" xfId="9" applyNumberFormat="1" applyFont="1" applyFill="1" applyBorder="1" applyAlignment="1">
      <alignment horizontal="center" vertical="center"/>
    </xf>
    <xf numFmtId="3" fontId="46" fillId="12" borderId="46" xfId="9" applyNumberFormat="1" applyFont="1" applyFill="1" applyBorder="1" applyAlignment="1">
      <alignment horizontal="center" vertical="center"/>
    </xf>
    <xf numFmtId="0" fontId="46" fillId="12" borderId="43" xfId="9" applyFont="1" applyFill="1" applyBorder="1" applyAlignment="1">
      <alignment horizontal="center" vertical="center"/>
    </xf>
    <xf numFmtId="0" fontId="46" fillId="12" borderId="44" xfId="9" applyFont="1" applyFill="1" applyBorder="1" applyAlignment="1">
      <alignment horizontal="center" vertical="center"/>
    </xf>
    <xf numFmtId="3" fontId="46" fillId="12" borderId="44" xfId="9" applyNumberFormat="1" applyFont="1" applyFill="1" applyBorder="1" applyAlignment="1">
      <alignment horizontal="center" vertical="center"/>
    </xf>
    <xf numFmtId="0" fontId="46" fillId="12" borderId="47" xfId="9" applyFont="1" applyFill="1" applyBorder="1" applyAlignment="1">
      <alignment horizontal="center" vertical="center"/>
    </xf>
    <xf numFmtId="0" fontId="12" fillId="12" borderId="44" xfId="2" applyFont="1" applyFill="1" applyBorder="1" applyAlignment="1">
      <alignment horizontal="center" vertical="center"/>
    </xf>
    <xf numFmtId="0" fontId="12" fillId="12" borderId="45" xfId="2" applyFont="1" applyFill="1" applyBorder="1" applyAlignment="1">
      <alignment horizontal="center" vertical="center"/>
    </xf>
    <xf numFmtId="0" fontId="12" fillId="12" borderId="46" xfId="2" applyFont="1" applyFill="1" applyBorder="1" applyAlignment="1">
      <alignment horizontal="center" vertical="center"/>
    </xf>
    <xf numFmtId="0" fontId="12" fillId="12" borderId="22" xfId="2" applyFont="1" applyFill="1" applyBorder="1" applyAlignment="1">
      <alignment horizontal="center" vertical="center"/>
    </xf>
    <xf numFmtId="184" fontId="51" fillId="10" borderId="0" xfId="9" applyNumberFormat="1" applyFont="1" applyFill="1" applyAlignment="1">
      <alignment horizontal="left" vertical="center"/>
    </xf>
    <xf numFmtId="0" fontId="41" fillId="0" borderId="76" xfId="12" applyFont="1" applyBorder="1" applyAlignment="1">
      <alignment horizontal="left" vertical="center" wrapText="1" indent="1"/>
    </xf>
    <xf numFmtId="176" fontId="37" fillId="0" borderId="58" xfId="17" applyFont="1" applyFill="1" applyBorder="1" applyAlignment="1">
      <alignment horizontal="right" vertical="center"/>
    </xf>
    <xf numFmtId="176" fontId="37" fillId="0" borderId="59" xfId="17" applyFont="1" applyFill="1" applyBorder="1" applyAlignment="1">
      <alignment horizontal="right" vertical="center"/>
    </xf>
    <xf numFmtId="176" fontId="37" fillId="0" borderId="60" xfId="17" applyFont="1" applyFill="1" applyBorder="1" applyAlignment="1">
      <alignment horizontal="right" vertical="center"/>
    </xf>
    <xf numFmtId="176" fontId="37" fillId="0" borderId="58" xfId="18" applyFont="1" applyFill="1" applyBorder="1" applyAlignment="1">
      <alignment horizontal="left" vertical="center"/>
    </xf>
    <xf numFmtId="176" fontId="37" fillId="0" borderId="61" xfId="18" applyFont="1" applyFill="1" applyBorder="1" applyAlignment="1">
      <alignment horizontal="left" vertical="center"/>
    </xf>
    <xf numFmtId="176" fontId="37" fillId="0" borderId="76" xfId="17" applyFont="1" applyFill="1" applyBorder="1" applyAlignment="1">
      <alignment horizontal="right" vertical="center"/>
    </xf>
    <xf numFmtId="176" fontId="37" fillId="0" borderId="77" xfId="17" applyFont="1" applyFill="1" applyBorder="1" applyAlignment="1">
      <alignment horizontal="right" vertical="center"/>
    </xf>
    <xf numFmtId="176" fontId="37" fillId="0" borderId="78" xfId="17" applyFont="1" applyFill="1" applyBorder="1" applyAlignment="1">
      <alignment horizontal="right" vertical="center"/>
    </xf>
    <xf numFmtId="176" fontId="49" fillId="0" borderId="76" xfId="18" applyFont="1" applyBorder="1" applyAlignment="1">
      <alignment horizontal="left" vertical="center"/>
    </xf>
    <xf numFmtId="176" fontId="49" fillId="0" borderId="79" xfId="18" applyFont="1" applyBorder="1" applyAlignment="1">
      <alignment horizontal="left" vertical="center"/>
    </xf>
    <xf numFmtId="176" fontId="37" fillId="0" borderId="0" xfId="17" applyFont="1">
      <alignment vertical="center"/>
    </xf>
    <xf numFmtId="0" fontId="50" fillId="11" borderId="86" xfId="9" applyFont="1" applyFill="1" applyBorder="1" applyAlignment="1">
      <alignment horizontal="center" vertical="center"/>
    </xf>
    <xf numFmtId="176" fontId="50" fillId="11" borderId="81" xfId="17" applyFont="1" applyFill="1" applyBorder="1" applyAlignment="1">
      <alignment horizontal="right" vertical="center"/>
    </xf>
    <xf numFmtId="0" fontId="41" fillId="0" borderId="58" xfId="12" applyFont="1" applyBorder="1" applyAlignment="1">
      <alignment horizontal="left" vertical="center" wrapText="1" indent="1"/>
    </xf>
    <xf numFmtId="0" fontId="41" fillId="0" borderId="59" xfId="12" applyFont="1" applyBorder="1" applyAlignment="1">
      <alignment horizontal="left" vertical="center" wrapText="1" indent="1"/>
    </xf>
    <xf numFmtId="0" fontId="41" fillId="0" borderId="60" xfId="12" applyFont="1" applyBorder="1" applyAlignment="1">
      <alignment horizontal="left" vertical="center" wrapText="1" indent="1"/>
    </xf>
  </cellXfs>
  <cellStyles count="18">
    <cellStyle name="백분율 2" xfId="4" xr:uid="{2B250CB6-B5E3-4256-9B8B-B1855D0E5E5D}"/>
    <cellStyle name="쉼표 [0]" xfId="1" builtinId="6"/>
    <cellStyle name="쉼표 [0] 17" xfId="7" xr:uid="{A843CE7B-1E6D-4521-B89E-B9EB0CBD8023}"/>
    <cellStyle name="쉼표 [0] 2" xfId="8" xr:uid="{27173162-46AB-4889-915F-E3580EFD6F6E}"/>
    <cellStyle name="쉼표 [0] 2 2" xfId="6" xr:uid="{F9E08BFC-FB42-4902-ADB1-2129D93E7AAF}"/>
    <cellStyle name="쉼표 [0] 2 2 29" xfId="14" xr:uid="{97C2CC92-C6F1-41FC-A85A-F43669661D08}"/>
    <cellStyle name="쉼표 [0] 2 2 29 2" xfId="18" xr:uid="{344E0F56-3DCF-4884-8975-FDAEFE2BF73D}"/>
    <cellStyle name="쉼표 [0] 2 84" xfId="16" xr:uid="{062D1646-BD0A-4068-897E-B34F421DFA23}"/>
    <cellStyle name="쉼표 [0] 3" xfId="13" xr:uid="{F01A8202-D1B9-49F4-B986-C888F99B3441}"/>
    <cellStyle name="쉼표 [0] 4" xfId="17" xr:uid="{C553F5A7-20C8-4ED3-AB0B-2E64DEEC714F}"/>
    <cellStyle name="쉼표 [0] 5" xfId="15" xr:uid="{3EE4F4BD-B1C8-4BA5-96A9-780AA0873F20}"/>
    <cellStyle name="표준" xfId="0" builtinId="0"/>
    <cellStyle name="표준 10 10 2" xfId="5" xr:uid="{9AE0865B-A844-4845-AE7B-7408B5F4CCD2}"/>
    <cellStyle name="표준 10 2" xfId="10" xr:uid="{77361E28-2CB7-4C55-B3D1-69098A801C44}"/>
    <cellStyle name="표준 3" xfId="3" xr:uid="{1D303B57-5A38-4C52-A4D4-EBDAF6DE40A6}"/>
    <cellStyle name="표준_p1공장 외벽청소(08.03.17)" xfId="11" xr:uid="{D1D86FB4-81B5-427A-A1CE-6F82CF03E1F1}"/>
    <cellStyle name="표준_P456 공장 및 복지동 전면 유리창 청소건 라상혁님_1129(최종)" xfId="12" xr:uid="{DA178F6D-3DCA-4EA1-803D-264F67EF0164}"/>
    <cellStyle name="표준_S&amp;D_MAIN VALVE_최빈_2" xfId="9" xr:uid="{22904B26-8B2B-4BA2-AD67-3A831AE18C61}"/>
  </cellStyles>
  <dxfs count="0"/>
  <tableStyles count="0" defaultTableStyle="TableStyleMedium2" defaultPivotStyle="PivotStyleLight16"/>
  <colors>
    <mruColors>
      <color rgb="FFCC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B0880D-3936-496A-9C2B-C45A9E03F5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480060</xdr:colOff>
      <xdr:row>2</xdr:row>
      <xdr:rowOff>274320</xdr:rowOff>
    </xdr:from>
    <xdr:to>
      <xdr:col>17</xdr:col>
      <xdr:colOff>1097280</xdr:colOff>
      <xdr:row>4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288780" y="982980"/>
          <a:ext cx="617220" cy="56388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56B4-9281-44E8-A061-1461A847656B}">
  <sheetPr>
    <tabColor rgb="FF0000CC"/>
  </sheetPr>
  <dimension ref="A1:Q43"/>
  <sheetViews>
    <sheetView tabSelected="1" view="pageBreakPreview" topLeftCell="A11" zoomScale="85" zoomScaleNormal="85" zoomScaleSheetLayoutView="85" workbookViewId="0">
      <selection activeCell="N21" sqref="N21:O21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5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186" t="s">
        <v>63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8"/>
    </row>
    <row r="4" spans="1:15" ht="16.5" customHeight="1">
      <c r="A4" s="61" t="s">
        <v>64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09" t="s">
        <v>129</v>
      </c>
      <c r="C5" s="109"/>
      <c r="D5" s="109"/>
      <c r="E5" s="109"/>
      <c r="F5" s="109"/>
      <c r="G5" s="67"/>
      <c r="H5" s="67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189" t="s">
        <v>65</v>
      </c>
      <c r="B7" s="190"/>
      <c r="C7" s="191"/>
      <c r="D7" s="107">
        <v>2025</v>
      </c>
      <c r="E7" s="74" t="s">
        <v>66</v>
      </c>
      <c r="F7" s="74">
        <v>9</v>
      </c>
      <c r="G7" s="74" t="s">
        <v>67</v>
      </c>
      <c r="H7" s="74">
        <v>18</v>
      </c>
      <c r="I7" s="74" t="s">
        <v>68</v>
      </c>
      <c r="J7" s="75"/>
      <c r="K7" s="192" t="s">
        <v>69</v>
      </c>
      <c r="L7" s="76" t="s">
        <v>70</v>
      </c>
      <c r="M7" s="76" t="s">
        <v>71</v>
      </c>
      <c r="N7" s="76" t="s">
        <v>72</v>
      </c>
      <c r="O7" s="77" t="s">
        <v>73</v>
      </c>
    </row>
    <row r="8" spans="1:15" ht="23.25" customHeight="1">
      <c r="A8" s="195" t="s">
        <v>74</v>
      </c>
      <c r="B8" s="196"/>
      <c r="C8" s="197"/>
      <c r="D8" s="198" t="s">
        <v>75</v>
      </c>
      <c r="E8" s="199"/>
      <c r="F8" s="199"/>
      <c r="G8" s="200"/>
      <c r="H8" s="201" t="s">
        <v>76</v>
      </c>
      <c r="I8" s="199"/>
      <c r="J8" s="202"/>
      <c r="K8" s="193"/>
      <c r="L8" s="78" t="s">
        <v>77</v>
      </c>
      <c r="M8" s="78" t="s">
        <v>78</v>
      </c>
      <c r="N8" s="78" t="s">
        <v>79</v>
      </c>
      <c r="O8" s="79" t="s">
        <v>130</v>
      </c>
    </row>
    <row r="9" spans="1:15" ht="23.25" customHeight="1">
      <c r="A9" s="195" t="s">
        <v>80</v>
      </c>
      <c r="B9" s="196"/>
      <c r="C9" s="197"/>
      <c r="D9" s="203" t="s">
        <v>81</v>
      </c>
      <c r="E9" s="204"/>
      <c r="F9" s="204"/>
      <c r="G9" s="204"/>
      <c r="H9" s="204"/>
      <c r="I9" s="204"/>
      <c r="J9" s="205"/>
      <c r="K9" s="193"/>
      <c r="L9" s="78" t="s">
        <v>82</v>
      </c>
      <c r="M9" s="206" t="s">
        <v>83</v>
      </c>
      <c r="N9" s="196"/>
      <c r="O9" s="197"/>
    </row>
    <row r="10" spans="1:15" ht="23.25" customHeight="1" thickBot="1">
      <c r="A10" s="207" t="s">
        <v>84</v>
      </c>
      <c r="B10" s="208"/>
      <c r="C10" s="209"/>
      <c r="D10" s="210" t="s">
        <v>85</v>
      </c>
      <c r="E10" s="211"/>
      <c r="F10" s="211"/>
      <c r="G10" s="211"/>
      <c r="H10" s="211"/>
      <c r="I10" s="211"/>
      <c r="J10" s="212"/>
      <c r="K10" s="194"/>
      <c r="L10" s="80" t="s">
        <v>86</v>
      </c>
      <c r="M10" s="80" t="s">
        <v>87</v>
      </c>
      <c r="N10" s="80" t="s">
        <v>88</v>
      </c>
      <c r="O10" s="81" t="s">
        <v>89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74" t="s">
        <v>131</v>
      </c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89" t="s">
        <v>90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73" t="str">
        <f>"견 적 금 액 : 一金"&amp;NUMBERSTRING(M32,1) &amp; "원정""(\"&amp; TEXT(M32,"#,###")&amp;"원) [VAT 별도]"</f>
        <v>견 적 금 액 : 一金일백칠만오천원정"(\1,075,000원) [VAT 별도]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4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75"/>
      <c r="L16" s="175"/>
      <c r="M16" s="175"/>
      <c r="N16" s="175"/>
      <c r="O16" s="176"/>
    </row>
    <row r="17" spans="1:17" ht="27.75" customHeight="1" thickBot="1">
      <c r="A17" s="266" t="s">
        <v>91</v>
      </c>
      <c r="B17" s="270" t="s">
        <v>92</v>
      </c>
      <c r="C17" s="271"/>
      <c r="D17" s="271"/>
      <c r="E17" s="271"/>
      <c r="F17" s="271"/>
      <c r="G17" s="272"/>
      <c r="H17" s="267" t="s">
        <v>93</v>
      </c>
      <c r="I17" s="268" t="s">
        <v>94</v>
      </c>
      <c r="J17" s="263" t="s">
        <v>95</v>
      </c>
      <c r="K17" s="264"/>
      <c r="L17" s="264"/>
      <c r="M17" s="265"/>
      <c r="N17" s="273" t="s">
        <v>96</v>
      </c>
      <c r="O17" s="269"/>
    </row>
    <row r="18" spans="1:17" ht="28.5" customHeight="1">
      <c r="A18" s="90">
        <v>1</v>
      </c>
      <c r="B18" s="177" t="s">
        <v>97</v>
      </c>
      <c r="C18" s="178"/>
      <c r="D18" s="178"/>
      <c r="E18" s="178"/>
      <c r="F18" s="178"/>
      <c r="G18" s="179"/>
      <c r="H18" s="110">
        <v>1</v>
      </c>
      <c r="I18" s="111" t="s">
        <v>98</v>
      </c>
      <c r="J18" s="180">
        <f>내역서!O7</f>
        <v>950000</v>
      </c>
      <c r="K18" s="180"/>
      <c r="L18" s="180"/>
      <c r="M18" s="180"/>
      <c r="N18" s="181"/>
      <c r="O18" s="182"/>
    </row>
    <row r="19" spans="1:17" ht="28.5" customHeight="1">
      <c r="A19" s="91">
        <v>2</v>
      </c>
      <c r="B19" s="162" t="s">
        <v>99</v>
      </c>
      <c r="C19" s="163"/>
      <c r="D19" s="163"/>
      <c r="E19" s="163"/>
      <c r="F19" s="163"/>
      <c r="G19" s="164"/>
      <c r="H19" s="112">
        <v>1</v>
      </c>
      <c r="I19" s="112" t="s">
        <v>98</v>
      </c>
      <c r="J19" s="165">
        <f>내역서!Q7</f>
        <v>50000</v>
      </c>
      <c r="K19" s="166"/>
      <c r="L19" s="166"/>
      <c r="M19" s="167"/>
      <c r="N19" s="168"/>
      <c r="O19" s="169"/>
    </row>
    <row r="20" spans="1:17" ht="28.5" customHeight="1">
      <c r="A20" s="91">
        <v>3</v>
      </c>
      <c r="B20" s="162" t="s">
        <v>100</v>
      </c>
      <c r="C20" s="163"/>
      <c r="D20" s="163"/>
      <c r="E20" s="163"/>
      <c r="F20" s="163"/>
      <c r="G20" s="164"/>
      <c r="H20" s="113">
        <v>1</v>
      </c>
      <c r="I20" s="113" t="s">
        <v>98</v>
      </c>
      <c r="J20" s="170">
        <f>IFERROR(SUM(J21:M29),"-")</f>
        <v>37637.03875</v>
      </c>
      <c r="K20" s="171"/>
      <c r="L20" s="171"/>
      <c r="M20" s="172"/>
      <c r="N20" s="136"/>
      <c r="O20" s="137"/>
      <c r="P20" s="92"/>
    </row>
    <row r="21" spans="1:17" ht="28.5" customHeight="1">
      <c r="A21" s="90"/>
      <c r="B21" s="114"/>
      <c r="C21" s="154" t="s">
        <v>101</v>
      </c>
      <c r="D21" s="155"/>
      <c r="E21" s="155"/>
      <c r="F21" s="155"/>
      <c r="G21" s="156"/>
      <c r="H21" s="115">
        <v>1</v>
      </c>
      <c r="I21" s="115" t="s">
        <v>98</v>
      </c>
      <c r="J21" s="157">
        <v>0</v>
      </c>
      <c r="K21" s="158"/>
      <c r="L21" s="158"/>
      <c r="M21" s="159"/>
      <c r="N21" s="160" t="s">
        <v>102</v>
      </c>
      <c r="O21" s="161"/>
    </row>
    <row r="22" spans="1:17" ht="28.5" customHeight="1">
      <c r="A22" s="90"/>
      <c r="B22" s="114"/>
      <c r="C22" s="148" t="s">
        <v>103</v>
      </c>
      <c r="D22" s="149"/>
      <c r="E22" s="149"/>
      <c r="F22" s="149"/>
      <c r="G22" s="150"/>
      <c r="H22" s="116">
        <v>3.11</v>
      </c>
      <c r="I22" s="116" t="s">
        <v>104</v>
      </c>
      <c r="J22" s="151">
        <f>IFERROR((J18+J19)*H22%,"-")</f>
        <v>31100</v>
      </c>
      <c r="K22" s="152"/>
      <c r="L22" s="152"/>
      <c r="M22" s="153"/>
      <c r="N22" s="144" t="s">
        <v>105</v>
      </c>
      <c r="O22" s="145"/>
    </row>
    <row r="23" spans="1:17" ht="28.5" customHeight="1">
      <c r="A23" s="90"/>
      <c r="B23" s="114"/>
      <c r="C23" s="148" t="s">
        <v>106</v>
      </c>
      <c r="D23" s="149"/>
      <c r="E23" s="149"/>
      <c r="F23" s="149"/>
      <c r="G23" s="150"/>
      <c r="H23" s="116">
        <v>3.56</v>
      </c>
      <c r="I23" s="116" t="s">
        <v>107</v>
      </c>
      <c r="J23" s="151">
        <f>IFERROR(J19*H23%,"-")</f>
        <v>1780</v>
      </c>
      <c r="K23" s="152"/>
      <c r="L23" s="152"/>
      <c r="M23" s="153"/>
      <c r="N23" s="144" t="s">
        <v>108</v>
      </c>
      <c r="O23" s="145"/>
    </row>
    <row r="24" spans="1:17" ht="28.5" customHeight="1">
      <c r="A24" s="90"/>
      <c r="B24" s="114"/>
      <c r="C24" s="148" t="s">
        <v>109</v>
      </c>
      <c r="D24" s="149"/>
      <c r="E24" s="149"/>
      <c r="F24" s="149"/>
      <c r="G24" s="150"/>
      <c r="H24" s="116">
        <v>1.01</v>
      </c>
      <c r="I24" s="116" t="s">
        <v>107</v>
      </c>
      <c r="J24" s="151">
        <f>IFERROR(J19*H24%,"-")</f>
        <v>505</v>
      </c>
      <c r="K24" s="152"/>
      <c r="L24" s="152"/>
      <c r="M24" s="153"/>
      <c r="N24" s="144" t="s">
        <v>110</v>
      </c>
      <c r="O24" s="145"/>
    </row>
    <row r="25" spans="1:17" ht="28.5" customHeight="1">
      <c r="A25" s="90"/>
      <c r="B25" s="114"/>
      <c r="C25" s="148" t="s">
        <v>111</v>
      </c>
      <c r="D25" s="149"/>
      <c r="E25" s="149"/>
      <c r="F25" s="149"/>
      <c r="G25" s="150"/>
      <c r="H25" s="117">
        <v>3.5449999999999999</v>
      </c>
      <c r="I25" s="116" t="s">
        <v>107</v>
      </c>
      <c r="J25" s="151">
        <f>IFERROR(J19*H25%,"-")</f>
        <v>1772.5000000000002</v>
      </c>
      <c r="K25" s="152"/>
      <c r="L25" s="152"/>
      <c r="M25" s="153"/>
      <c r="N25" s="144" t="s">
        <v>112</v>
      </c>
      <c r="O25" s="145"/>
      <c r="Q25" s="92"/>
    </row>
    <row r="26" spans="1:17" ht="28.5" customHeight="1">
      <c r="A26" s="90"/>
      <c r="B26" s="114"/>
      <c r="C26" s="148" t="s">
        <v>113</v>
      </c>
      <c r="D26" s="149"/>
      <c r="E26" s="149"/>
      <c r="F26" s="149"/>
      <c r="G26" s="150"/>
      <c r="H26" s="116">
        <v>4.5</v>
      </c>
      <c r="I26" s="116" t="s">
        <v>107</v>
      </c>
      <c r="J26" s="151">
        <f>IFERROR(J19*H26%,"-")</f>
        <v>2250</v>
      </c>
      <c r="K26" s="152"/>
      <c r="L26" s="152"/>
      <c r="M26" s="153"/>
      <c r="N26" s="144" t="s">
        <v>114</v>
      </c>
      <c r="O26" s="145"/>
      <c r="Q26" s="93"/>
    </row>
    <row r="27" spans="1:17" ht="28.5" customHeight="1">
      <c r="A27" s="90"/>
      <c r="B27" s="114"/>
      <c r="C27" s="138" t="s">
        <v>115</v>
      </c>
      <c r="D27" s="139"/>
      <c r="E27" s="139"/>
      <c r="F27" s="139"/>
      <c r="G27" s="140"/>
      <c r="H27" s="118">
        <v>12.95</v>
      </c>
      <c r="I27" s="119" t="s">
        <v>107</v>
      </c>
      <c r="J27" s="141">
        <f>IFERROR($H$27*J25%,"-")</f>
        <v>229.53874999999999</v>
      </c>
      <c r="K27" s="142"/>
      <c r="L27" s="142"/>
      <c r="M27" s="143"/>
      <c r="N27" s="144" t="s">
        <v>116</v>
      </c>
      <c r="O27" s="145"/>
    </row>
    <row r="28" spans="1:17" ht="28.5" customHeight="1">
      <c r="A28" s="90"/>
      <c r="B28" s="114"/>
      <c r="C28" s="138" t="s">
        <v>117</v>
      </c>
      <c r="D28" s="139"/>
      <c r="E28" s="139"/>
      <c r="F28" s="139"/>
      <c r="G28" s="140"/>
      <c r="H28" s="118">
        <v>8.1000000000000003E-2</v>
      </c>
      <c r="I28" s="119" t="s">
        <v>107</v>
      </c>
      <c r="J28" s="141" t="str">
        <f>IFERROR(IF(SUM(J21:J27,J18:J19)&gt;=10000000,SUM(J21:J27,J18:J19)*H28%,"-"),"-")</f>
        <v>-</v>
      </c>
      <c r="K28" s="142"/>
      <c r="L28" s="142"/>
      <c r="M28" s="143"/>
      <c r="N28" s="146" t="s">
        <v>118</v>
      </c>
      <c r="O28" s="147"/>
    </row>
    <row r="29" spans="1:17" ht="28.5" customHeight="1">
      <c r="A29" s="94"/>
      <c r="B29" s="120"/>
      <c r="C29" s="262" t="s">
        <v>119</v>
      </c>
      <c r="D29" s="139"/>
      <c r="E29" s="139"/>
      <c r="F29" s="139"/>
      <c r="G29" s="140"/>
      <c r="H29" s="121">
        <v>1</v>
      </c>
      <c r="I29" s="122" t="s">
        <v>120</v>
      </c>
      <c r="J29" s="126">
        <f>34*0</f>
        <v>0</v>
      </c>
      <c r="K29" s="127"/>
      <c r="L29" s="127"/>
      <c r="M29" s="128"/>
      <c r="N29" s="129" t="s">
        <v>121</v>
      </c>
      <c r="O29" s="130"/>
    </row>
    <row r="30" spans="1:17" ht="28.5" customHeight="1">
      <c r="A30" s="94">
        <v>4</v>
      </c>
      <c r="B30" s="120"/>
      <c r="C30" s="289" t="s">
        <v>122</v>
      </c>
      <c r="D30" s="290"/>
      <c r="E30" s="290"/>
      <c r="F30" s="290"/>
      <c r="G30" s="291"/>
      <c r="H30" s="122">
        <v>5</v>
      </c>
      <c r="I30" s="123" t="s">
        <v>123</v>
      </c>
      <c r="J30" s="276">
        <f>IFERROR(IF(ISNUMBER(H30), SUM(J18:M20) * (H30 / 100), "-"), "-")</f>
        <v>51881.851937500003</v>
      </c>
      <c r="K30" s="277"/>
      <c r="L30" s="277"/>
      <c r="M30" s="278"/>
      <c r="N30" s="279" t="s">
        <v>124</v>
      </c>
      <c r="O30" s="280"/>
    </row>
    <row r="31" spans="1:17" ht="28.5" customHeight="1" thickBot="1">
      <c r="A31" s="94">
        <v>5</v>
      </c>
      <c r="B31" s="120"/>
      <c r="C31" s="275" t="s">
        <v>125</v>
      </c>
      <c r="D31" s="124"/>
      <c r="E31" s="124"/>
      <c r="F31" s="124"/>
      <c r="G31" s="125"/>
      <c r="H31" s="122">
        <v>7.5</v>
      </c>
      <c r="I31" s="123" t="s">
        <v>107</v>
      </c>
      <c r="J31" s="281">
        <f>IFERROR(SUM(J18:M20, J30) * (H31 / 100), "-")+-96232</f>
        <v>-14518.083198437511</v>
      </c>
      <c r="K31" s="282"/>
      <c r="L31" s="282"/>
      <c r="M31" s="283"/>
      <c r="N31" s="284" t="s">
        <v>126</v>
      </c>
      <c r="O31" s="285"/>
      <c r="Q31" s="286"/>
    </row>
    <row r="32" spans="1:17" ht="28.5" customHeight="1" thickBot="1">
      <c r="A32" s="287" t="s">
        <v>127</v>
      </c>
      <c r="B32" s="132"/>
      <c r="C32" s="132"/>
      <c r="D32" s="132"/>
      <c r="E32" s="132"/>
      <c r="F32" s="132"/>
      <c r="G32" s="132"/>
      <c r="H32" s="132"/>
      <c r="I32" s="133"/>
      <c r="J32" s="95"/>
      <c r="K32" s="96"/>
      <c r="L32" s="96"/>
      <c r="M32" s="288">
        <f>IFERROR(ROUNDDOWN(SUM(J18:M20)+J30+J31,0),"-")</f>
        <v>1075000</v>
      </c>
      <c r="N32" s="134"/>
      <c r="O32" s="135"/>
      <c r="P32" s="97"/>
    </row>
    <row r="33" spans="1:15">
      <c r="A33" s="98" t="s">
        <v>128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</row>
    <row r="34" spans="1:15">
      <c r="A34" s="101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</row>
    <row r="35" spans="1:15">
      <c r="A35" s="101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0"/>
    </row>
    <row r="36" spans="1:15">
      <c r="A36" s="101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ht="15.75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3"/>
    </row>
    <row r="38" spans="1:15" ht="15.75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3"/>
    </row>
    <row r="39" spans="1:15" ht="15.75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</row>
    <row r="40" spans="1:15" ht="15" thickBot="1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6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4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10AF-F72E-45EE-A95D-F3D8BE505D27}">
  <sheetPr>
    <tabColor rgb="FF0000CC"/>
    <pageSetUpPr fitToPage="1"/>
  </sheetPr>
  <dimension ref="A1:X11"/>
  <sheetViews>
    <sheetView showGridLines="0" topLeftCell="M1" zoomScale="160" zoomScaleNormal="160" workbookViewId="0">
      <selection activeCell="P13" sqref="P13"/>
    </sheetView>
  </sheetViews>
  <sheetFormatPr defaultColWidth="9" defaultRowHeight="12.75"/>
  <cols>
    <col min="1" max="1" width="11.375" style="55" customWidth="1"/>
    <col min="2" max="5" width="18.5" style="55" hidden="1" customWidth="1"/>
    <col min="6" max="6" width="60.25" style="14" hidden="1" customWidth="1"/>
    <col min="7" max="7" width="10.125" style="14" hidden="1" customWidth="1"/>
    <col min="8" max="8" width="16.625" style="14" hidden="1" customWidth="1"/>
    <col min="9" max="9" width="10.125" style="14" hidden="1" customWidth="1"/>
    <col min="10" max="10" width="10.75" style="14" customWidth="1"/>
    <col min="11" max="11" width="22.875" style="14" customWidth="1"/>
    <col min="12" max="12" width="5.25" style="14" bestFit="1" customWidth="1"/>
    <col min="13" max="13" width="6.375" style="14" bestFit="1" customWidth="1"/>
    <col min="14" max="14" width="10.125" style="14" bestFit="1" customWidth="1"/>
    <col min="15" max="15" width="12" style="14" bestFit="1" customWidth="1"/>
    <col min="16" max="16" width="10.625" style="14" customWidth="1"/>
    <col min="17" max="17" width="12.25" style="14" bestFit="1" customWidth="1"/>
    <col min="18" max="18" width="6.375" style="14" hidden="1" customWidth="1"/>
    <col min="19" max="19" width="8.5" style="14" hidden="1" customWidth="1"/>
    <col min="20" max="20" width="6.375" style="14" hidden="1" customWidth="1"/>
    <col min="21" max="21" width="8.5" style="14" hidden="1" customWidth="1"/>
    <col min="22" max="22" width="12" style="14" bestFit="1" customWidth="1"/>
    <col min="23" max="23" width="10.625" style="15" bestFit="1" customWidth="1"/>
    <col min="24" max="24" width="8.5" style="14" bestFit="1" customWidth="1"/>
    <col min="25" max="16384" width="9" style="14"/>
  </cols>
  <sheetData>
    <row r="1" spans="1:24" ht="19.899999999999999" customHeight="1">
      <c r="A1" s="215"/>
      <c r="B1" s="215"/>
      <c r="C1" s="215"/>
      <c r="D1" s="215"/>
      <c r="E1" s="215"/>
      <c r="F1" s="215"/>
      <c r="G1" s="215"/>
      <c r="H1" s="215"/>
      <c r="I1" s="215"/>
      <c r="N1" s="15"/>
      <c r="O1" s="13" t="s">
        <v>41</v>
      </c>
      <c r="Q1" s="13" t="s">
        <v>41</v>
      </c>
      <c r="S1" s="13" t="s">
        <v>41</v>
      </c>
      <c r="U1" s="13" t="s">
        <v>41</v>
      </c>
    </row>
    <row r="2" spans="1:24" ht="19.899999999999999" customHeight="1" thickBot="1">
      <c r="A2" s="215"/>
      <c r="B2" s="215"/>
      <c r="C2" s="215"/>
      <c r="D2" s="215"/>
      <c r="E2" s="215"/>
      <c r="F2" s="215"/>
      <c r="G2" s="215"/>
      <c r="H2" s="215"/>
      <c r="I2" s="215"/>
      <c r="N2" s="16"/>
      <c r="O2" s="17">
        <v>1</v>
      </c>
      <c r="Q2" s="17">
        <v>1</v>
      </c>
      <c r="S2" s="17">
        <v>1</v>
      </c>
      <c r="U2" s="17">
        <v>1</v>
      </c>
    </row>
    <row r="3" spans="1:24" ht="19.899999999999999" customHeight="1">
      <c r="A3" s="18"/>
      <c r="B3" s="18"/>
      <c r="C3" s="18"/>
      <c r="D3" s="18"/>
      <c r="E3" s="18"/>
      <c r="F3" s="18" t="s">
        <v>42</v>
      </c>
      <c r="G3" s="19"/>
      <c r="H3" s="19"/>
      <c r="I3" s="19"/>
      <c r="J3" s="216" t="s">
        <v>43</v>
      </c>
      <c r="K3" s="216"/>
      <c r="L3" s="216" t="s">
        <v>44</v>
      </c>
      <c r="M3" s="216" t="s">
        <v>45</v>
      </c>
      <c r="N3" s="218" t="s">
        <v>46</v>
      </c>
      <c r="O3" s="218"/>
      <c r="P3" s="218" t="s">
        <v>47</v>
      </c>
      <c r="Q3" s="218"/>
      <c r="R3" s="219" t="s">
        <v>48</v>
      </c>
      <c r="S3" s="219"/>
      <c r="T3" s="219" t="s">
        <v>49</v>
      </c>
      <c r="U3" s="219"/>
      <c r="V3" s="220" t="s">
        <v>50</v>
      </c>
      <c r="W3" s="222" t="s">
        <v>51</v>
      </c>
      <c r="X3" s="213" t="s">
        <v>52</v>
      </c>
    </row>
    <row r="4" spans="1:24" ht="19.899999999999999" customHeight="1">
      <c r="A4" s="20" t="s">
        <v>53</v>
      </c>
      <c r="B4" s="21"/>
      <c r="C4" s="21"/>
      <c r="D4" s="21"/>
      <c r="E4" s="21"/>
      <c r="F4" s="22"/>
      <c r="G4" s="22"/>
      <c r="H4" s="22"/>
      <c r="I4" s="22"/>
      <c r="J4" s="23" t="s">
        <v>54</v>
      </c>
      <c r="K4" s="23" t="s">
        <v>55</v>
      </c>
      <c r="L4" s="217"/>
      <c r="M4" s="217"/>
      <c r="N4" s="24" t="s">
        <v>56</v>
      </c>
      <c r="O4" s="25" t="s">
        <v>57</v>
      </c>
      <c r="P4" s="24" t="s">
        <v>58</v>
      </c>
      <c r="Q4" s="25" t="s">
        <v>57</v>
      </c>
      <c r="R4" s="25" t="s">
        <v>59</v>
      </c>
      <c r="S4" s="25" t="s">
        <v>57</v>
      </c>
      <c r="T4" s="25" t="s">
        <v>59</v>
      </c>
      <c r="U4" s="25" t="s">
        <v>57</v>
      </c>
      <c r="V4" s="221"/>
      <c r="W4" s="223"/>
      <c r="X4" s="214"/>
    </row>
    <row r="5" spans="1:24" s="41" customFormat="1" ht="19.899999999999999" customHeight="1">
      <c r="A5" s="26">
        <v>999999</v>
      </c>
      <c r="B5" s="27"/>
      <c r="C5" s="27"/>
      <c r="D5" s="27"/>
      <c r="E5" s="27"/>
      <c r="F5" s="28"/>
      <c r="G5" s="29"/>
      <c r="H5" s="30"/>
      <c r="I5" s="31"/>
      <c r="J5" s="32" t="s">
        <v>62</v>
      </c>
      <c r="K5" s="32" t="s">
        <v>60</v>
      </c>
      <c r="L5" s="33" t="s">
        <v>61</v>
      </c>
      <c r="M5" s="34">
        <v>1</v>
      </c>
      <c r="N5" s="35">
        <v>950000</v>
      </c>
      <c r="O5" s="36">
        <f t="shared" ref="O5" si="0">SUM(N5:N5)*M5*$O$2</f>
        <v>950000</v>
      </c>
      <c r="P5" s="37">
        <v>50000</v>
      </c>
      <c r="Q5" s="36">
        <f t="shared" ref="Q5:Q6" si="1">(P5*M5)*$Q$2</f>
        <v>50000</v>
      </c>
      <c r="R5" s="38"/>
      <c r="S5" s="36">
        <f t="shared" ref="S5:S6" si="2">R5*M5*$S$2</f>
        <v>0</v>
      </c>
      <c r="T5" s="38"/>
      <c r="U5" s="36">
        <f t="shared" ref="U5:U6" si="3">T5*M5*$U$2</f>
        <v>0</v>
      </c>
      <c r="V5" s="38">
        <f t="shared" ref="V5:V6" si="4">SUM(O5+Q5)+S5+U5</f>
        <v>1000000</v>
      </c>
      <c r="W5" s="39"/>
      <c r="X5" s="40"/>
    </row>
    <row r="6" spans="1:24" s="41" customFormat="1" ht="19.899999999999999" customHeight="1">
      <c r="A6" s="26" t="str">
        <f t="shared" ref="A6" si="5">F6&amp;G6&amp;H6&amp;I6</f>
        <v/>
      </c>
      <c r="B6" s="27"/>
      <c r="C6" s="27"/>
      <c r="D6" s="27"/>
      <c r="E6" s="27"/>
      <c r="F6" s="42"/>
      <c r="G6" s="29"/>
      <c r="H6" s="30"/>
      <c r="I6" s="31"/>
      <c r="J6" s="43"/>
      <c r="K6" s="43"/>
      <c r="L6" s="44"/>
      <c r="M6" s="45"/>
      <c r="N6" s="46"/>
      <c r="O6" s="36">
        <f t="shared" ref="O6" si="6">SUM(N6:N6)*M6*$O$2</f>
        <v>0</v>
      </c>
      <c r="P6" s="47"/>
      <c r="Q6" s="36">
        <f t="shared" si="1"/>
        <v>0</v>
      </c>
      <c r="R6" s="38"/>
      <c r="S6" s="36">
        <f t="shared" si="2"/>
        <v>0</v>
      </c>
      <c r="T6" s="38"/>
      <c r="U6" s="36">
        <f t="shared" si="3"/>
        <v>0</v>
      </c>
      <c r="V6" s="38">
        <f t="shared" si="4"/>
        <v>0</v>
      </c>
      <c r="W6" s="48"/>
      <c r="X6" s="40"/>
    </row>
    <row r="7" spans="1:24" s="50" customFormat="1" ht="19.899999999999999" customHeight="1">
      <c r="A7" s="49"/>
      <c r="B7" s="49"/>
      <c r="C7" s="49"/>
      <c r="D7" s="49"/>
      <c r="E7" s="49"/>
      <c r="O7" s="51">
        <f>SUM(O5:O6)</f>
        <v>950000</v>
      </c>
      <c r="P7" s="52"/>
      <c r="Q7" s="51">
        <f>SUM(Q5:Q6)</f>
        <v>50000</v>
      </c>
      <c r="R7" s="52"/>
      <c r="S7" s="51">
        <f>SUM(S5:S6)</f>
        <v>0</v>
      </c>
      <c r="T7" s="52"/>
      <c r="U7" s="51">
        <f>SUM(U5:U6)</f>
        <v>0</v>
      </c>
      <c r="V7" s="53">
        <f>SUM(V5:V6)</f>
        <v>1000000</v>
      </c>
      <c r="W7" s="54"/>
    </row>
    <row r="11" spans="1:24">
      <c r="Q11" s="56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1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FC44"/>
  <sheetViews>
    <sheetView topLeftCell="C5" zoomScaleNormal="100" zoomScaleSheetLayoutView="100" workbookViewId="0">
      <selection activeCell="K25" sqref="K25:N25"/>
    </sheetView>
  </sheetViews>
  <sheetFormatPr defaultColWidth="8.75" defaultRowHeight="24"/>
  <cols>
    <col min="1" max="1" width="9.75" style="12" customWidth="1"/>
    <col min="2" max="3" width="10.125" style="2" customWidth="1"/>
    <col min="4" max="5" width="13.875" style="2" customWidth="1"/>
    <col min="6" max="6" width="9.5" style="2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4.875" style="2" customWidth="1"/>
    <col min="19" max="16384" width="8.75" style="2"/>
  </cols>
  <sheetData>
    <row r="1" spans="1:16383" s="1" customFormat="1" ht="42.6" customHeight="1">
      <c r="A1" s="131" t="s">
        <v>37</v>
      </c>
      <c r="B1" s="131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1" customFormat="1" ht="13.1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1" customFormat="1" ht="30" customHeight="1">
      <c r="A3" s="225" t="s">
        <v>36</v>
      </c>
      <c r="B3" s="225"/>
      <c r="C3" s="225"/>
      <c r="D3" s="225"/>
      <c r="E3" s="225"/>
      <c r="F3" s="226" t="s">
        <v>26</v>
      </c>
      <c r="G3" s="227"/>
      <c r="H3" s="226"/>
      <c r="I3" s="226" t="s">
        <v>39</v>
      </c>
      <c r="J3" s="226"/>
      <c r="K3" s="226"/>
      <c r="L3" s="226"/>
      <c r="M3" s="226"/>
      <c r="N3" s="226"/>
      <c r="O3" s="226"/>
      <c r="P3" s="226"/>
      <c r="Q3" s="226"/>
      <c r="R3" s="226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16383" s="1" customFormat="1" ht="30" customHeight="1">
      <c r="A4" s="225"/>
      <c r="B4" s="225"/>
      <c r="C4" s="225"/>
      <c r="D4" s="225"/>
      <c r="E4" s="225"/>
      <c r="F4" s="226" t="s">
        <v>5</v>
      </c>
      <c r="G4" s="228"/>
      <c r="H4" s="226"/>
      <c r="I4" s="226" t="s">
        <v>27</v>
      </c>
      <c r="J4" s="226"/>
      <c r="K4" s="226"/>
      <c r="L4" s="226"/>
      <c r="M4" s="226"/>
      <c r="N4" s="226" t="s">
        <v>19</v>
      </c>
      <c r="O4" s="226"/>
      <c r="P4" s="226"/>
      <c r="Q4" s="229" t="s">
        <v>25</v>
      </c>
      <c r="R4" s="229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16383" s="1" customFormat="1" ht="30" customHeight="1">
      <c r="A5" s="230" t="s">
        <v>1</v>
      </c>
      <c r="B5" s="230"/>
      <c r="C5" s="230"/>
      <c r="D5" s="230"/>
      <c r="E5" s="230"/>
      <c r="F5" s="226" t="s">
        <v>3</v>
      </c>
      <c r="G5" s="227"/>
      <c r="H5" s="226"/>
      <c r="I5" s="226" t="s">
        <v>34</v>
      </c>
      <c r="J5" s="226"/>
      <c r="K5" s="226"/>
      <c r="L5" s="226"/>
      <c r="M5" s="226"/>
      <c r="N5" s="226"/>
      <c r="O5" s="226"/>
      <c r="P5" s="226"/>
      <c r="Q5" s="226"/>
      <c r="R5" s="226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16383" s="1" customFormat="1" ht="30" customHeight="1">
      <c r="A6" s="231"/>
      <c r="B6" s="231"/>
      <c r="C6" s="231"/>
      <c r="D6" s="231"/>
      <c r="E6" s="231"/>
      <c r="F6" s="226" t="s">
        <v>6</v>
      </c>
      <c r="G6" s="228"/>
      <c r="H6" s="226"/>
      <c r="I6" s="226" t="s">
        <v>9</v>
      </c>
      <c r="J6" s="226"/>
      <c r="K6" s="226" t="s">
        <v>17</v>
      </c>
      <c r="L6" s="226"/>
      <c r="M6" s="226"/>
      <c r="N6" s="226" t="s">
        <v>40</v>
      </c>
      <c r="O6" s="226"/>
      <c r="P6" s="226"/>
      <c r="Q6" s="226"/>
      <c r="R6" s="226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16383" s="1" customFormat="1" ht="30" customHeight="1">
      <c r="A7" s="230" t="s">
        <v>38</v>
      </c>
      <c r="B7" s="230"/>
      <c r="C7" s="230"/>
      <c r="D7" s="230"/>
      <c r="E7" s="230"/>
      <c r="F7" s="226" t="s">
        <v>20</v>
      </c>
      <c r="G7" s="228"/>
      <c r="H7" s="226"/>
      <c r="I7" s="226" t="s">
        <v>2</v>
      </c>
      <c r="J7" s="226"/>
      <c r="K7" s="226"/>
      <c r="L7" s="226"/>
      <c r="M7" s="226"/>
      <c r="N7" s="226"/>
      <c r="O7" s="226"/>
      <c r="P7" s="226"/>
      <c r="Q7" s="226"/>
      <c r="R7" s="226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16383" s="1" customFormat="1" ht="13.9" customHeight="1">
      <c r="A8" s="232" t="s">
        <v>11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3"/>
      <c r="Q8" s="233"/>
      <c r="R8" s="233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16383" s="4" customFormat="1" ht="30" customHeight="1">
      <c r="A9" s="228" t="s">
        <v>31</v>
      </c>
      <c r="B9" s="228"/>
      <c r="C9" s="228"/>
      <c r="D9" s="234" t="str">
        <f>"일금 "&amp;NUMBERSTRING((K25+O25),1)&amp;"원정"</f>
        <v>일금 칠십육만구천원정</v>
      </c>
      <c r="E9" s="235"/>
      <c r="F9" s="235"/>
      <c r="G9" s="235"/>
      <c r="H9" s="235"/>
      <c r="I9" s="235"/>
      <c r="J9" s="235"/>
      <c r="K9" s="236">
        <f>K25+O25</f>
        <v>769000</v>
      </c>
      <c r="L9" s="237"/>
      <c r="M9" s="237"/>
      <c r="N9" s="237"/>
      <c r="O9" s="237"/>
      <c r="P9" s="237"/>
      <c r="Q9" s="237"/>
      <c r="R9" s="238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</row>
    <row r="10" spans="1:16383" s="4" customFormat="1" ht="30" customHeight="1">
      <c r="A10" s="11" t="s">
        <v>15</v>
      </c>
      <c r="B10" s="239" t="s">
        <v>24</v>
      </c>
      <c r="C10" s="240"/>
      <c r="D10" s="241" t="s">
        <v>33</v>
      </c>
      <c r="E10" s="242"/>
      <c r="F10" s="6" t="s">
        <v>14</v>
      </c>
      <c r="G10" s="241" t="s">
        <v>21</v>
      </c>
      <c r="H10" s="243"/>
      <c r="I10" s="243"/>
      <c r="J10" s="242"/>
      <c r="K10" s="241" t="s">
        <v>28</v>
      </c>
      <c r="L10" s="243"/>
      <c r="M10" s="243"/>
      <c r="N10" s="242"/>
      <c r="O10" s="241" t="s">
        <v>30</v>
      </c>
      <c r="P10" s="243"/>
      <c r="Q10" s="242"/>
      <c r="R10" s="6" t="s">
        <v>23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</row>
    <row r="11" spans="1:16383" s="4" customFormat="1" ht="30" customHeight="1">
      <c r="A11" s="11">
        <v>1</v>
      </c>
      <c r="B11" s="244" t="s">
        <v>22</v>
      </c>
      <c r="C11" s="245"/>
      <c r="D11" s="246" t="s">
        <v>8</v>
      </c>
      <c r="E11" s="245"/>
      <c r="F11" s="6">
        <v>1</v>
      </c>
      <c r="G11" s="247">
        <v>400000</v>
      </c>
      <c r="H11" s="248"/>
      <c r="I11" s="248"/>
      <c r="J11" s="249"/>
      <c r="K11" s="250">
        <f>F11*G11</f>
        <v>400000</v>
      </c>
      <c r="L11" s="251"/>
      <c r="M11" s="251"/>
      <c r="N11" s="252"/>
      <c r="O11" s="247"/>
      <c r="P11" s="248"/>
      <c r="Q11" s="249"/>
      <c r="R11" s="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</row>
    <row r="12" spans="1:16383" s="4" customFormat="1" ht="30" customHeight="1">
      <c r="A12" s="11">
        <v>2</v>
      </c>
      <c r="B12" s="244" t="s">
        <v>12</v>
      </c>
      <c r="C12" s="245"/>
      <c r="D12" s="246" t="s">
        <v>7</v>
      </c>
      <c r="E12" s="245"/>
      <c r="F12" s="6">
        <v>1</v>
      </c>
      <c r="G12" s="247">
        <v>114000</v>
      </c>
      <c r="H12" s="248"/>
      <c r="I12" s="248"/>
      <c r="J12" s="249"/>
      <c r="K12" s="250">
        <f t="shared" ref="K12:K24" si="0">F12*G12</f>
        <v>114000</v>
      </c>
      <c r="L12" s="251"/>
      <c r="M12" s="251"/>
      <c r="N12" s="252"/>
      <c r="O12" s="247"/>
      <c r="P12" s="248"/>
      <c r="Q12" s="249"/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</row>
    <row r="13" spans="1:16383" s="4" customFormat="1" ht="30" customHeight="1">
      <c r="A13" s="11">
        <v>3</v>
      </c>
      <c r="B13" s="244" t="s">
        <v>32</v>
      </c>
      <c r="C13" s="245"/>
      <c r="D13" s="246" t="s">
        <v>18</v>
      </c>
      <c r="E13" s="245"/>
      <c r="F13" s="6">
        <v>1</v>
      </c>
      <c r="G13" s="247">
        <v>97000</v>
      </c>
      <c r="H13" s="248"/>
      <c r="I13" s="248"/>
      <c r="J13" s="249"/>
      <c r="K13" s="250">
        <f t="shared" si="0"/>
        <v>97000</v>
      </c>
      <c r="L13" s="251"/>
      <c r="M13" s="251"/>
      <c r="N13" s="252"/>
      <c r="O13" s="247"/>
      <c r="P13" s="248"/>
      <c r="Q13" s="249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</row>
    <row r="14" spans="1:16383" s="4" customFormat="1" ht="30" customHeight="1">
      <c r="A14" s="11">
        <v>4</v>
      </c>
      <c r="B14" s="244" t="s">
        <v>0</v>
      </c>
      <c r="C14" s="245"/>
      <c r="D14" s="246" t="s">
        <v>29</v>
      </c>
      <c r="E14" s="245"/>
      <c r="F14" s="6">
        <v>1</v>
      </c>
      <c r="G14" s="247">
        <v>62000</v>
      </c>
      <c r="H14" s="248"/>
      <c r="I14" s="248"/>
      <c r="J14" s="249"/>
      <c r="K14" s="250">
        <f t="shared" si="0"/>
        <v>62000</v>
      </c>
      <c r="L14" s="251"/>
      <c r="M14" s="251"/>
      <c r="N14" s="252"/>
      <c r="O14" s="247"/>
      <c r="P14" s="248"/>
      <c r="Q14" s="249"/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</row>
    <row r="15" spans="1:16383" s="4" customFormat="1" ht="30" customHeight="1">
      <c r="A15" s="11">
        <v>5</v>
      </c>
      <c r="B15" s="244" t="s">
        <v>13</v>
      </c>
      <c r="C15" s="245"/>
      <c r="D15" s="246" t="s">
        <v>4</v>
      </c>
      <c r="E15" s="245"/>
      <c r="F15" s="6">
        <v>1</v>
      </c>
      <c r="G15" s="247">
        <v>96000</v>
      </c>
      <c r="H15" s="248"/>
      <c r="I15" s="248"/>
      <c r="J15" s="249"/>
      <c r="K15" s="250">
        <f t="shared" si="0"/>
        <v>96000</v>
      </c>
      <c r="L15" s="251"/>
      <c r="M15" s="251"/>
      <c r="N15" s="252"/>
      <c r="O15" s="247"/>
      <c r="P15" s="248"/>
      <c r="Q15" s="249"/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4" customFormat="1" ht="30" customHeight="1">
      <c r="A16" s="11"/>
      <c r="B16" s="244"/>
      <c r="C16" s="245"/>
      <c r="D16" s="246"/>
      <c r="E16" s="245"/>
      <c r="F16" s="6"/>
      <c r="G16" s="247"/>
      <c r="H16" s="248"/>
      <c r="I16" s="248"/>
      <c r="J16" s="249"/>
      <c r="K16" s="250"/>
      <c r="L16" s="251"/>
      <c r="M16" s="251"/>
      <c r="N16" s="252"/>
      <c r="O16" s="247"/>
      <c r="P16" s="248"/>
      <c r="Q16" s="249"/>
      <c r="R16" s="6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</row>
    <row r="17" spans="1:16383" s="4" customFormat="1" ht="30" customHeight="1">
      <c r="A17" s="11"/>
      <c r="B17" s="244"/>
      <c r="C17" s="245"/>
      <c r="D17" s="246"/>
      <c r="E17" s="245"/>
      <c r="F17" s="6"/>
      <c r="G17" s="247"/>
      <c r="H17" s="248"/>
      <c r="I17" s="248"/>
      <c r="J17" s="249"/>
      <c r="K17" s="250"/>
      <c r="L17" s="251"/>
      <c r="M17" s="251"/>
      <c r="N17" s="252"/>
      <c r="O17" s="247"/>
      <c r="P17" s="248"/>
      <c r="Q17" s="249"/>
      <c r="R17" s="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</row>
    <row r="18" spans="1:16383" s="4" customFormat="1" ht="30" customHeight="1">
      <c r="A18" s="11"/>
      <c r="B18" s="244"/>
      <c r="C18" s="245"/>
      <c r="D18" s="246"/>
      <c r="E18" s="245"/>
      <c r="F18" s="6"/>
      <c r="G18" s="247"/>
      <c r="H18" s="248"/>
      <c r="I18" s="248"/>
      <c r="J18" s="249"/>
      <c r="K18" s="250"/>
      <c r="L18" s="251"/>
      <c r="M18" s="251"/>
      <c r="N18" s="252"/>
      <c r="O18" s="247"/>
      <c r="P18" s="248"/>
      <c r="Q18" s="249"/>
      <c r="R18" s="6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</row>
    <row r="19" spans="1:16383" s="4" customFormat="1" ht="30" hidden="1" customHeight="1">
      <c r="A19" s="11"/>
      <c r="B19" s="243"/>
      <c r="C19" s="242"/>
      <c r="D19" s="241"/>
      <c r="E19" s="242"/>
      <c r="F19" s="6"/>
      <c r="G19" s="247"/>
      <c r="H19" s="248"/>
      <c r="I19" s="248"/>
      <c r="J19" s="249"/>
      <c r="K19" s="250">
        <f t="shared" si="0"/>
        <v>0</v>
      </c>
      <c r="L19" s="251"/>
      <c r="M19" s="251"/>
      <c r="N19" s="252"/>
      <c r="O19" s="247"/>
      <c r="P19" s="248"/>
      <c r="Q19" s="249"/>
      <c r="R19" s="6" t="s">
        <v>11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</row>
    <row r="20" spans="1:16383" s="4" customFormat="1" ht="30" hidden="1" customHeight="1">
      <c r="A20" s="11"/>
      <c r="B20" s="243"/>
      <c r="C20" s="242"/>
      <c r="D20" s="241"/>
      <c r="E20" s="242"/>
      <c r="F20" s="6"/>
      <c r="G20" s="247"/>
      <c r="H20" s="248"/>
      <c r="I20" s="248"/>
      <c r="J20" s="249"/>
      <c r="K20" s="250">
        <f t="shared" si="0"/>
        <v>0</v>
      </c>
      <c r="L20" s="251"/>
      <c r="M20" s="251"/>
      <c r="N20" s="252"/>
      <c r="O20" s="247"/>
      <c r="P20" s="248"/>
      <c r="Q20" s="249"/>
      <c r="R20" s="6" t="s">
        <v>11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</row>
    <row r="21" spans="1:16383" s="4" customFormat="1" ht="30" hidden="1" customHeight="1">
      <c r="A21" s="11"/>
      <c r="B21" s="243"/>
      <c r="C21" s="242"/>
      <c r="D21" s="241"/>
      <c r="E21" s="242"/>
      <c r="F21" s="6"/>
      <c r="G21" s="247"/>
      <c r="H21" s="248"/>
      <c r="I21" s="248"/>
      <c r="J21" s="249"/>
      <c r="K21" s="250">
        <f t="shared" si="0"/>
        <v>0</v>
      </c>
      <c r="L21" s="251"/>
      <c r="M21" s="251"/>
      <c r="N21" s="252"/>
      <c r="O21" s="247"/>
      <c r="P21" s="248"/>
      <c r="Q21" s="249"/>
      <c r="R21" s="6" t="s">
        <v>11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</row>
    <row r="22" spans="1:16383" s="4" customFormat="1" ht="30" hidden="1" customHeight="1">
      <c r="A22" s="11"/>
      <c r="B22" s="243"/>
      <c r="C22" s="242"/>
      <c r="D22" s="241"/>
      <c r="E22" s="242"/>
      <c r="F22" s="6"/>
      <c r="G22" s="247"/>
      <c r="H22" s="248"/>
      <c r="I22" s="248"/>
      <c r="J22" s="249"/>
      <c r="K22" s="250">
        <f t="shared" si="0"/>
        <v>0</v>
      </c>
      <c r="L22" s="251"/>
      <c r="M22" s="251"/>
      <c r="N22" s="252"/>
      <c r="O22" s="247"/>
      <c r="P22" s="248"/>
      <c r="Q22" s="249"/>
      <c r="R22" s="6" t="s">
        <v>11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</row>
    <row r="23" spans="1:16383" s="4" customFormat="1" ht="30" hidden="1" customHeight="1">
      <c r="A23" s="11"/>
      <c r="B23" s="243"/>
      <c r="C23" s="242"/>
      <c r="D23" s="241"/>
      <c r="E23" s="242"/>
      <c r="F23" s="6"/>
      <c r="G23" s="247"/>
      <c r="H23" s="248"/>
      <c r="I23" s="248"/>
      <c r="J23" s="249"/>
      <c r="K23" s="250">
        <f t="shared" si="0"/>
        <v>0</v>
      </c>
      <c r="L23" s="251"/>
      <c r="M23" s="251"/>
      <c r="N23" s="252"/>
      <c r="O23" s="247" t="s">
        <v>11</v>
      </c>
      <c r="P23" s="248"/>
      <c r="Q23" s="249"/>
      <c r="R23" s="6" t="s">
        <v>11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</row>
    <row r="24" spans="1:16383" s="4" customFormat="1" ht="30" hidden="1" customHeight="1">
      <c r="A24" s="11"/>
      <c r="B24" s="260"/>
      <c r="C24" s="261"/>
      <c r="D24" s="241"/>
      <c r="E24" s="242"/>
      <c r="F24" s="6"/>
      <c r="G24" s="247"/>
      <c r="H24" s="248"/>
      <c r="I24" s="248"/>
      <c r="J24" s="249"/>
      <c r="K24" s="250">
        <f t="shared" si="0"/>
        <v>0</v>
      </c>
      <c r="L24" s="251"/>
      <c r="M24" s="251"/>
      <c r="N24" s="252"/>
      <c r="O24" s="247"/>
      <c r="P24" s="248"/>
      <c r="Q24" s="249"/>
      <c r="R24" s="6" t="s">
        <v>11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  <c r="WUB24" s="5"/>
      <c r="WUC24" s="5"/>
      <c r="WUD24" s="5"/>
      <c r="WUE24" s="5"/>
      <c r="WUF24" s="5"/>
      <c r="WUG24" s="5"/>
      <c r="WUH24" s="5"/>
      <c r="WUI24" s="5"/>
      <c r="WUJ24" s="5"/>
      <c r="WUK24" s="5"/>
      <c r="WUL24" s="5"/>
      <c r="WUM24" s="5"/>
      <c r="WUN24" s="5"/>
      <c r="WUO24" s="5"/>
      <c r="WUP24" s="5"/>
      <c r="WUQ24" s="5"/>
      <c r="WUR24" s="5"/>
      <c r="WUS24" s="5"/>
      <c r="WUT24" s="5"/>
      <c r="WUU24" s="5"/>
      <c r="WUV24" s="5"/>
      <c r="WUW24" s="5"/>
      <c r="WUX24" s="5"/>
      <c r="WUY24" s="5"/>
      <c r="WUZ24" s="5"/>
      <c r="WVA24" s="5"/>
      <c r="WVB24" s="5"/>
      <c r="WVC24" s="5"/>
      <c r="WVD24" s="5"/>
      <c r="WVE24" s="5"/>
      <c r="WVF24" s="5"/>
      <c r="WVG24" s="5"/>
      <c r="WVH24" s="5"/>
      <c r="WVI24" s="5"/>
      <c r="WVJ24" s="5"/>
      <c r="WVK24" s="5"/>
      <c r="WVL24" s="5"/>
      <c r="WVM24" s="5"/>
      <c r="WVN24" s="5"/>
      <c r="WVO24" s="5"/>
      <c r="WVP24" s="5"/>
      <c r="WVQ24" s="5"/>
      <c r="WVR24" s="5"/>
      <c r="WVS24" s="5"/>
      <c r="WVT24" s="5"/>
      <c r="WVU24" s="5"/>
      <c r="WVV24" s="5"/>
      <c r="WVW24" s="5"/>
      <c r="WVX24" s="5"/>
      <c r="WVY24" s="5"/>
      <c r="WVZ24" s="5"/>
      <c r="WWA24" s="5"/>
      <c r="WWB24" s="5"/>
      <c r="WWC24" s="5"/>
      <c r="WWD24" s="5"/>
      <c r="WWE24" s="5"/>
      <c r="WWF24" s="5"/>
      <c r="WWG24" s="5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5"/>
      <c r="WXO24" s="5"/>
      <c r="WXP24" s="5"/>
      <c r="WXQ24" s="5"/>
      <c r="WXR24" s="5"/>
      <c r="WXS24" s="5"/>
      <c r="WXT24" s="5"/>
      <c r="WXU24" s="5"/>
      <c r="WXV24" s="5"/>
      <c r="WXW24" s="5"/>
      <c r="WXX24" s="5"/>
      <c r="WXY24" s="5"/>
      <c r="WXZ24" s="5"/>
      <c r="WYA24" s="5"/>
      <c r="WYB24" s="5"/>
      <c r="WYC24" s="5"/>
      <c r="WYD24" s="5"/>
      <c r="WYE24" s="5"/>
      <c r="WYF24" s="5"/>
      <c r="WYG24" s="5"/>
      <c r="WYH24" s="5"/>
      <c r="WYI24" s="5"/>
      <c r="WYJ24" s="5"/>
      <c r="WYK24" s="5"/>
      <c r="WYL24" s="5"/>
      <c r="WYM24" s="5"/>
      <c r="WYN24" s="5"/>
      <c r="WYO24" s="5"/>
      <c r="WYP24" s="5"/>
      <c r="WYQ24" s="5"/>
      <c r="WYR24" s="5"/>
      <c r="WYS24" s="5"/>
      <c r="WYT24" s="5"/>
      <c r="WYU24" s="5"/>
      <c r="WYV24" s="5"/>
      <c r="WYW24" s="5"/>
      <c r="WYX24" s="5"/>
      <c r="WYY24" s="5"/>
      <c r="WYZ24" s="5"/>
      <c r="WZA24" s="5"/>
      <c r="WZB24" s="5"/>
      <c r="WZC24" s="5"/>
      <c r="WZD24" s="5"/>
      <c r="WZE24" s="5"/>
      <c r="WZF24" s="5"/>
      <c r="WZG24" s="5"/>
      <c r="WZH24" s="5"/>
      <c r="WZI24" s="5"/>
      <c r="WZJ24" s="5"/>
      <c r="WZK24" s="5"/>
      <c r="WZL24" s="5"/>
      <c r="WZM24" s="5"/>
      <c r="WZN24" s="5"/>
      <c r="WZO24" s="5"/>
      <c r="WZP24" s="5"/>
      <c r="WZQ24" s="5"/>
      <c r="WZR24" s="5"/>
      <c r="WZS24" s="5"/>
      <c r="WZT24" s="5"/>
      <c r="WZU24" s="5"/>
      <c r="WZV24" s="5"/>
      <c r="WZW24" s="5"/>
      <c r="WZX24" s="5"/>
      <c r="WZY24" s="5"/>
      <c r="WZZ24" s="5"/>
      <c r="XAA24" s="5"/>
      <c r="XAB24" s="5"/>
      <c r="XAC24" s="5"/>
      <c r="XAD24" s="5"/>
      <c r="XAE24" s="5"/>
      <c r="XAF24" s="5"/>
      <c r="XAG24" s="5"/>
      <c r="XAH24" s="5"/>
      <c r="XAI24" s="5"/>
      <c r="XAJ24" s="5"/>
      <c r="XAK24" s="5"/>
      <c r="XAL24" s="5"/>
      <c r="XAM24" s="5"/>
      <c r="XAN24" s="5"/>
      <c r="XAO24" s="5"/>
      <c r="XAP24" s="5"/>
      <c r="XAQ24" s="5"/>
      <c r="XAR24" s="5"/>
      <c r="XAS24" s="5"/>
      <c r="XAT24" s="5"/>
      <c r="XAU24" s="5"/>
      <c r="XAV24" s="5"/>
      <c r="XAW24" s="5"/>
      <c r="XAX24" s="5"/>
      <c r="XAY24" s="5"/>
      <c r="XAZ24" s="5"/>
      <c r="XBA24" s="5"/>
      <c r="XBB24" s="5"/>
      <c r="XBC24" s="5"/>
      <c r="XBD24" s="5"/>
      <c r="XBE24" s="5"/>
      <c r="XBF24" s="5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  <c r="XFA24" s="5"/>
      <c r="XFB24" s="5"/>
      <c r="XFC24" s="5"/>
    </row>
    <row r="25" spans="1:16383" s="4" customFormat="1" ht="30" customHeight="1">
      <c r="A25" s="11" t="s">
        <v>10</v>
      </c>
      <c r="B25" s="253"/>
      <c r="C25" s="254"/>
      <c r="D25" s="255" t="s">
        <v>11</v>
      </c>
      <c r="E25" s="254"/>
      <c r="F25" s="7">
        <f>SUM(F11:F24)</f>
        <v>5</v>
      </c>
      <c r="G25" s="256">
        <f>SUM(G11:J18)</f>
        <v>769000</v>
      </c>
      <c r="H25" s="257"/>
      <c r="I25" s="257"/>
      <c r="J25" s="258"/>
      <c r="K25" s="256">
        <f>SUM(K11:K24)</f>
        <v>769000</v>
      </c>
      <c r="L25" s="257"/>
      <c r="M25" s="257"/>
      <c r="N25" s="258"/>
      <c r="O25" s="256"/>
      <c r="P25" s="257"/>
      <c r="Q25" s="258"/>
      <c r="R25" s="7" t="s">
        <v>11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  <c r="WUB25" s="5"/>
      <c r="WUC25" s="5"/>
      <c r="WUD25" s="5"/>
      <c r="WUE25" s="5"/>
      <c r="WUF25" s="5"/>
      <c r="WUG25" s="5"/>
      <c r="WUH25" s="5"/>
      <c r="WUI25" s="5"/>
      <c r="WUJ25" s="5"/>
      <c r="WUK25" s="5"/>
      <c r="WUL25" s="5"/>
      <c r="WUM25" s="5"/>
      <c r="WUN25" s="5"/>
      <c r="WUO25" s="5"/>
      <c r="WUP25" s="5"/>
      <c r="WUQ25" s="5"/>
      <c r="WUR25" s="5"/>
      <c r="WUS25" s="5"/>
      <c r="WUT25" s="5"/>
      <c r="WUU25" s="5"/>
      <c r="WUV25" s="5"/>
      <c r="WUW25" s="5"/>
      <c r="WUX25" s="5"/>
      <c r="WUY25" s="5"/>
      <c r="WUZ25" s="5"/>
      <c r="WVA25" s="5"/>
      <c r="WVB25" s="5"/>
      <c r="WVC25" s="5"/>
      <c r="WVD25" s="5"/>
      <c r="WVE25" s="5"/>
      <c r="WVF25" s="5"/>
      <c r="WVG25" s="5"/>
      <c r="WVH25" s="5"/>
      <c r="WVI25" s="5"/>
      <c r="WVJ25" s="5"/>
      <c r="WVK25" s="5"/>
      <c r="WVL25" s="5"/>
      <c r="WVM25" s="5"/>
      <c r="WVN25" s="5"/>
      <c r="WVO25" s="5"/>
      <c r="WVP25" s="5"/>
      <c r="WVQ25" s="5"/>
      <c r="WVR25" s="5"/>
      <c r="WVS25" s="5"/>
      <c r="WVT25" s="5"/>
      <c r="WVU25" s="5"/>
      <c r="WVV25" s="5"/>
      <c r="WVW25" s="5"/>
      <c r="WVX25" s="5"/>
      <c r="WVY25" s="5"/>
      <c r="WVZ25" s="5"/>
      <c r="WWA25" s="5"/>
      <c r="WWB25" s="5"/>
      <c r="WWC25" s="5"/>
      <c r="WWD25" s="5"/>
      <c r="WWE25" s="5"/>
      <c r="WWF25" s="5"/>
      <c r="WWG25" s="5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5"/>
      <c r="WXO25" s="5"/>
      <c r="WXP25" s="5"/>
      <c r="WXQ25" s="5"/>
      <c r="WXR25" s="5"/>
      <c r="WXS25" s="5"/>
      <c r="WXT25" s="5"/>
      <c r="WXU25" s="5"/>
      <c r="WXV25" s="5"/>
      <c r="WXW25" s="5"/>
      <c r="WXX25" s="5"/>
      <c r="WXY25" s="5"/>
      <c r="WXZ25" s="5"/>
      <c r="WYA25" s="5"/>
      <c r="WYB25" s="5"/>
      <c r="WYC25" s="5"/>
      <c r="WYD25" s="5"/>
      <c r="WYE25" s="5"/>
      <c r="WYF25" s="5"/>
      <c r="WYG25" s="5"/>
      <c r="WYH25" s="5"/>
      <c r="WYI25" s="5"/>
      <c r="WYJ25" s="5"/>
      <c r="WYK25" s="5"/>
      <c r="WYL25" s="5"/>
      <c r="WYM25" s="5"/>
      <c r="WYN25" s="5"/>
      <c r="WYO25" s="5"/>
      <c r="WYP25" s="5"/>
      <c r="WYQ25" s="5"/>
      <c r="WYR25" s="5"/>
      <c r="WYS25" s="5"/>
      <c r="WYT25" s="5"/>
      <c r="WYU25" s="5"/>
      <c r="WYV25" s="5"/>
      <c r="WYW25" s="5"/>
      <c r="WYX25" s="5"/>
      <c r="WYY25" s="5"/>
      <c r="WYZ25" s="5"/>
      <c r="WZA25" s="5"/>
      <c r="WZB25" s="5"/>
      <c r="WZC25" s="5"/>
      <c r="WZD25" s="5"/>
      <c r="WZE25" s="5"/>
      <c r="WZF25" s="5"/>
      <c r="WZG25" s="5"/>
      <c r="WZH25" s="5"/>
      <c r="WZI25" s="5"/>
      <c r="WZJ25" s="5"/>
      <c r="WZK25" s="5"/>
      <c r="WZL25" s="5"/>
      <c r="WZM25" s="5"/>
      <c r="WZN25" s="5"/>
      <c r="WZO25" s="5"/>
      <c r="WZP25" s="5"/>
      <c r="WZQ25" s="5"/>
      <c r="WZR25" s="5"/>
      <c r="WZS25" s="5"/>
      <c r="WZT25" s="5"/>
      <c r="WZU25" s="5"/>
      <c r="WZV25" s="5"/>
      <c r="WZW25" s="5"/>
      <c r="WZX25" s="5"/>
      <c r="WZY25" s="5"/>
      <c r="WZZ25" s="5"/>
      <c r="XAA25" s="5"/>
      <c r="XAB25" s="5"/>
      <c r="XAC25" s="5"/>
      <c r="XAD25" s="5"/>
      <c r="XAE25" s="5"/>
      <c r="XAF25" s="5"/>
      <c r="XAG25" s="5"/>
      <c r="XAH25" s="5"/>
      <c r="XAI25" s="5"/>
      <c r="XAJ25" s="5"/>
      <c r="XAK25" s="5"/>
      <c r="XAL25" s="5"/>
      <c r="XAM25" s="5"/>
      <c r="XAN25" s="5"/>
      <c r="XAO25" s="5"/>
      <c r="XAP25" s="5"/>
      <c r="XAQ25" s="5"/>
      <c r="XAR25" s="5"/>
      <c r="XAS25" s="5"/>
      <c r="XAT25" s="5"/>
      <c r="XAU25" s="5"/>
      <c r="XAV25" s="5"/>
      <c r="XAW25" s="5"/>
      <c r="XAX25" s="5"/>
      <c r="XAY25" s="5"/>
      <c r="XAZ25" s="5"/>
      <c r="XBA25" s="5"/>
      <c r="XBB25" s="5"/>
      <c r="XBC25" s="5"/>
      <c r="XBD25" s="5"/>
      <c r="XBE25" s="5"/>
      <c r="XBF25" s="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  <c r="XEO25" s="5"/>
      <c r="XEP25" s="5"/>
      <c r="XEQ25" s="5"/>
      <c r="XER25" s="5"/>
      <c r="XES25" s="5"/>
      <c r="XET25" s="5"/>
      <c r="XEU25" s="5"/>
      <c r="XEV25" s="5"/>
      <c r="XEW25" s="5"/>
      <c r="XEX25" s="5"/>
      <c r="XEY25" s="5"/>
      <c r="XEZ25" s="5"/>
      <c r="XFA25" s="5"/>
      <c r="XFB25" s="5"/>
      <c r="XFC25" s="5"/>
    </row>
    <row r="26" spans="1:16383" s="8" customFormat="1" ht="45" customHeight="1">
      <c r="A26" s="9"/>
      <c r="B26" s="9" t="s">
        <v>16</v>
      </c>
      <c r="C26" s="9"/>
      <c r="D26" s="259" t="s">
        <v>35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</row>
    <row r="27" spans="1:16383" s="5" customFormat="1" ht="19.5">
      <c r="A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16383" s="3" customFormat="1" ht="19.5">
      <c r="A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16383" s="3" customFormat="1" ht="19.5">
      <c r="A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16383" s="3" customFormat="1" ht="19.5">
      <c r="A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16383" s="3" customFormat="1" ht="19.5">
      <c r="A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16383" s="3" customFormat="1" ht="19.5">
      <c r="A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16383" s="3" customFormat="1" ht="19.5">
      <c r="A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3" customFormat="1" ht="19.5">
      <c r="A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s="3" customFormat="1" ht="19.5">
      <c r="A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16383" s="3" customFormat="1" ht="19.5">
      <c r="A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16383" s="3" customFormat="1" ht="19.5">
      <c r="A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16383" s="3" customFormat="1" ht="19.5">
      <c r="A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16383" s="3" customFormat="1" ht="19.5">
      <c r="A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16383" s="3" customFormat="1" ht="19.5">
      <c r="A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  <row r="41" spans="1:16383" s="3" customFormat="1" ht="19.5">
      <c r="A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</row>
    <row r="42" spans="1:16383" s="3" customFormat="1" ht="19.5">
      <c r="A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</row>
    <row r="43" spans="1:16383" s="3" customFormat="1" ht="19.5">
      <c r="A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  <c r="XET43" s="2"/>
      <c r="XEU43" s="2"/>
      <c r="XEV43" s="2"/>
      <c r="XEW43" s="2"/>
      <c r="XEX43" s="2"/>
      <c r="XEY43" s="2"/>
      <c r="XEZ43" s="2"/>
      <c r="XFA43" s="2"/>
      <c r="XFB43" s="2"/>
      <c r="XFC43" s="2"/>
    </row>
    <row r="44" spans="1:16383" s="3" customFormat="1" ht="19.5">
      <c r="A44" s="1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  <c r="XEM44" s="2"/>
      <c r="XEN44" s="2"/>
      <c r="XEO44" s="2"/>
      <c r="XEP44" s="2"/>
      <c r="XEQ44" s="2"/>
      <c r="XER44" s="2"/>
      <c r="XES44" s="2"/>
      <c r="XET44" s="2"/>
      <c r="XEU44" s="2"/>
      <c r="XEV44" s="2"/>
      <c r="XEW44" s="2"/>
      <c r="XEX44" s="2"/>
      <c r="XEY44" s="2"/>
      <c r="XEZ44" s="2"/>
      <c r="XFA44" s="2"/>
      <c r="XFB44" s="2"/>
      <c r="XFC44" s="2"/>
    </row>
  </sheetData>
  <mergeCells count="106">
    <mergeCell ref="B25:C25"/>
    <mergeCell ref="D25:E25"/>
    <mergeCell ref="G25:J25"/>
    <mergeCell ref="K25:N25"/>
    <mergeCell ref="O25:Q25"/>
    <mergeCell ref="D26:R26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19:C19"/>
    <mergeCell ref="D19:E19"/>
    <mergeCell ref="G19:J19"/>
    <mergeCell ref="K19:N19"/>
    <mergeCell ref="O19:Q19"/>
    <mergeCell ref="B20:C20"/>
    <mergeCell ref="D20:E20"/>
    <mergeCell ref="G20:J20"/>
    <mergeCell ref="K20:N20"/>
    <mergeCell ref="O20:Q20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</mergeCells>
  <phoneticPr fontId="17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78</cp:revision>
  <cp:lastPrinted>2024-11-26T07:28:34Z</cp:lastPrinted>
  <dcterms:created xsi:type="dcterms:W3CDTF">2020-02-03T04:33:40Z</dcterms:created>
  <dcterms:modified xsi:type="dcterms:W3CDTF">2025-09-18T07:02:53Z</dcterms:modified>
  <cp:version>1300.0100.01</cp:version>
</cp:coreProperties>
</file>