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0 연간 긴급대응\01 정산 현황\01 건축\[정산중] 기숙사 및 사택 긴급보수 작업(건축)-7차\"/>
    </mc:Choice>
  </mc:AlternateContent>
  <xr:revisionPtr revIDLastSave="0" documentId="13_ncr:1_{C11340B1-3DCB-4792-BD27-602CC3C7CB88}" xr6:coauthVersionLast="47" xr6:coauthVersionMax="47" xr10:uidLastSave="{00000000-0000-0000-0000-000000000000}"/>
  <bookViews>
    <workbookView xWindow="-60" yWindow="-60" windowWidth="28920" windowHeight="16320" xr2:uid="{00000000-000D-0000-FFFF-FFFF00000000}"/>
  </bookViews>
  <sheets>
    <sheet name="갑지" sheetId="19" r:id="rId1"/>
    <sheet name="내역서(표준단가)-7차" sheetId="18" r:id="rId2"/>
    <sheet name="관리소 접수 입력" sheetId="16" r:id="rId3"/>
    <sheet name="시중가 근거서류 " sheetId="17" r:id="rId4"/>
  </sheets>
  <externalReferences>
    <externalReference r:id="rId5"/>
    <externalReference r:id="rId6"/>
    <externalReference r:id="rId7"/>
    <externalReference r:id="rId8"/>
    <externalReference r:id="rId9"/>
    <externalReference r:id="rId10"/>
    <externalReference r:id="rId11"/>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localSheetId="3"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localSheetId="2" hidden="1">{#N/A,#N/A,FALSE,"CCTV"}</definedName>
    <definedName name="asdfasdf" localSheetId="1" hidden="1">{#N/A,#N/A,FALSE,"CCTV"}</definedName>
    <definedName name="asdfasdf" localSheetId="3"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localSheetId="3"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localSheetId="3"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localSheetId="3"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localSheetId="3"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localSheetId="2" hidden="1">{#N/A,#N/A,FALSE,"CCTV"}</definedName>
    <definedName name="FFF" localSheetId="1" hidden="1">{#N/A,#N/A,FALSE,"CCTV"}</definedName>
    <definedName name="FFF" localSheetId="3"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localSheetId="2" hidden="1">{#N/A,#N/A,FALSE,"전력간선"}</definedName>
    <definedName name="fg" localSheetId="1" hidden="1">{#N/A,#N/A,FALSE,"전력간선"}</definedName>
    <definedName name="fg" localSheetId="3"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localSheetId="3"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localSheetId="3"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localSheetId="3"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localSheetId="3" hidden="1">{"'Sheet1'!$E$23","'Sheet1'!$A$3:$H$19","'Sheet1'!$A$1:$H$19"}</definedName>
    <definedName name="press1" hidden="1">{"'Sheet1'!$E$23","'Sheet1'!$A$3:$H$19","'Sheet1'!$A$1:$H$19"}</definedName>
    <definedName name="_xlnm.Print_Area">#REF!</definedName>
    <definedName name="_xlnm.Print_Titles">#REF!,#REF!</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localSheetId="3"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localSheetId="3"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localSheetId="3"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localSheetId="2" hidden="1">{#N/A,#N/A,FALSE,"전력간선"}</definedName>
    <definedName name="RIRI" localSheetId="1" hidden="1">{#N/A,#N/A,FALSE,"전력간선"}</definedName>
    <definedName name="RIRI" localSheetId="3"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localSheetId="2" hidden="1">{#N/A,#N/A,FALSE,"전력간선"}</definedName>
    <definedName name="rr" localSheetId="1" hidden="1">{#N/A,#N/A,FALSE,"전력간선"}</definedName>
    <definedName name="rr" localSheetId="3"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localSheetId="3"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0" hidden="1">{#N/A,#N/A,FALSE,"전력간선"}</definedName>
    <definedName name="sss" localSheetId="2" hidden="1">{#N/A,#N/A,FALSE,"전력간선"}</definedName>
    <definedName name="sss" localSheetId="1" hidden="1">{#N/A,#N/A,FALSE,"전력간선"}</definedName>
    <definedName name="sss" localSheetId="3"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localSheetId="3" hidden="1">{#N/A,#N/A,TRUE,"자재관리";#N/A,#N/A,TRUE,"품질"}</definedName>
    <definedName name="t" hidden="1">{#N/A,#N/A,TRUE,"자재관리";#N/A,#N/A,TRUE,"품질"}</definedName>
    <definedName name="tka" localSheetId="0" hidden="1">{#N/A,#N/A,FALSE,"전력간선"}</definedName>
    <definedName name="tka" localSheetId="2" hidden="1">{#N/A,#N/A,FALSE,"전력간선"}</definedName>
    <definedName name="tka" localSheetId="1" hidden="1">{#N/A,#N/A,FALSE,"전력간선"}</definedName>
    <definedName name="tka" localSheetId="3" hidden="1">{#N/A,#N/A,FALSE,"전력간선"}</definedName>
    <definedName name="tka" hidden="1">{#N/A,#N/A,FALSE,"전력간선"}</definedName>
    <definedName name="TTTT" hidden="1">#REF!</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localSheetId="2" hidden="1">{#N/A,#N/A,FALSE,"CCTV"}</definedName>
    <definedName name="WJDEHDRHS" localSheetId="1" hidden="1">{#N/A,#N/A,FALSE,"CCTV"}</definedName>
    <definedName name="WJDEHDRHS" localSheetId="3"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localSheetId="2" hidden="1">{#N/A,#N/A,FALSE,"CCTV"}</definedName>
    <definedName name="WRITE" localSheetId="1" hidden="1">{#N/A,#N/A,FALSE,"CCTV"}</definedName>
    <definedName name="WRITE" localSheetId="3"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localSheetId="2" hidden="1">{#N/A,#N/A,TRUE,"천상그린44PY"}</definedName>
    <definedName name="wrn.abc." localSheetId="1" hidden="1">{#N/A,#N/A,TRUE,"천상그린44PY"}</definedName>
    <definedName name="wrn.abc." localSheetId="3"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localSheetId="3"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localSheetId="3"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localSheetId="3"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localSheetId="2" hidden="1">{#N/A,#N/A,TRUE,"대가1"}</definedName>
    <definedName name="wrn.일위대가." localSheetId="1" hidden="1">{#N/A,#N/A,TRUE,"대가1"}</definedName>
    <definedName name="wrn.일위대가." localSheetId="3"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localSheetId="3" hidden="1">{#N/A,#N/A,TRUE,"자재관리";#N/A,#N/A,TRUE,"품질"}</definedName>
    <definedName name="X" hidden="1">{#N/A,#N/A,TRUE,"자재관리";#N/A,#N/A,TRUE,"품질"}</definedName>
    <definedName name="yy" localSheetId="0" hidden="1">{#N/A,#N/A,FALSE,"전력간선"}</definedName>
    <definedName name="yy" localSheetId="2" hidden="1">{#N/A,#N/A,FALSE,"전력간선"}</definedName>
    <definedName name="yy" localSheetId="1" hidden="1">{#N/A,#N/A,FALSE,"전력간선"}</definedName>
    <definedName name="yy" localSheetId="3" hidden="1">{#N/A,#N/A,FALSE,"전력간선"}</definedName>
    <definedName name="yy" hidden="1">{#N/A,#N/A,FALSE,"전력간선"}</definedName>
    <definedName name="YY0" localSheetId="0" hidden="1">{#N/A,#N/A,FALSE,"전력간선"}</definedName>
    <definedName name="YY0" localSheetId="2" hidden="1">{#N/A,#N/A,FALSE,"전력간선"}</definedName>
    <definedName name="YY0" localSheetId="1" hidden="1">{#N/A,#N/A,FALSE,"전력간선"}</definedName>
    <definedName name="YY0" localSheetId="3"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localSheetId="2" hidden="1">{#N/A,#N/A,FALSE,"CCTV"}</definedName>
    <definedName name="가스" localSheetId="1" hidden="1">{#N/A,#N/A,FALSE,"CCTV"}</definedName>
    <definedName name="가스" localSheetId="3" hidden="1">{#N/A,#N/A,FALSE,"CCTV"}</definedName>
    <definedName name="가스" hidden="1">{#N/A,#N/A,FALSE,"CCTV"}</definedName>
    <definedName name="가스실행내역" localSheetId="0" hidden="1">{#N/A,#N/A,FALSE,"전력간선"}</definedName>
    <definedName name="가스실행내역" localSheetId="2" hidden="1">{#N/A,#N/A,FALSE,"전력간선"}</definedName>
    <definedName name="가스실행내역" localSheetId="1" hidden="1">{#N/A,#N/A,FALSE,"전력간선"}</definedName>
    <definedName name="가스실행내역" localSheetId="3" hidden="1">{#N/A,#N/A,FALSE,"전력간선"}</definedName>
    <definedName name="가스실행내역" hidden="1">{#N/A,#N/A,FALSE,"전력간선"}</definedName>
    <definedName name="가실" localSheetId="0" hidden="1">{#N/A,#N/A,FALSE,"전력간선"}</definedName>
    <definedName name="가실" localSheetId="2" hidden="1">{#N/A,#N/A,FALSE,"전력간선"}</definedName>
    <definedName name="가실" localSheetId="1" hidden="1">{#N/A,#N/A,FALSE,"전력간선"}</definedName>
    <definedName name="가실" localSheetId="3"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localSheetId="2" hidden="1">{#N/A,#N/A,FALSE,"CCTV"}</definedName>
    <definedName name="공내역" localSheetId="1" hidden="1">{#N/A,#N/A,FALSE,"CCTV"}</definedName>
    <definedName name="공내역" localSheetId="3" hidden="1">{#N/A,#N/A,FALSE,"CCTV"}</definedName>
    <definedName name="공내역" hidden="1">{#N/A,#N/A,FALSE,"CCTV"}</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localSheetId="3"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localSheetId="3"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localSheetId="3"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localSheetId="3"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localSheetId="3"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localSheetId="2" hidden="1">{#N/A,#N/A,FALSE,"CCTV"}</definedName>
    <definedName name="내역" localSheetId="1" hidden="1">{#N/A,#N/A,FALSE,"CCTV"}</definedName>
    <definedName name="내역" localSheetId="3" hidden="1">{#N/A,#N/A,FALSE,"CCTV"}</definedName>
    <definedName name="내역" hidden="1">{#N/A,#N/A,FALSE,"CCTV"}</definedName>
    <definedName name="내역점검" localSheetId="0" hidden="1">{#N/A,#N/A,FALSE,"전력간선"}</definedName>
    <definedName name="내역점검" localSheetId="2" hidden="1">{#N/A,#N/A,FALSE,"전력간선"}</definedName>
    <definedName name="내역점검" localSheetId="1" hidden="1">{#N/A,#N/A,FALSE,"전력간선"}</definedName>
    <definedName name="내역점검" localSheetId="3"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localSheetId="3" hidden="1">{#N/A,#N/A,FALSE,"전력간선"}</definedName>
    <definedName name="단가산출서" hidden="1">{#N/A,#N/A,FALSE,"전력간선"}</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localSheetId="2" hidden="1">{#N/A,#N/A,FALSE,"전력간선"}</definedName>
    <definedName name="럭키" localSheetId="1" hidden="1">{#N/A,#N/A,FALSE,"전력간선"}</definedName>
    <definedName name="럭키" localSheetId="3"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localSheetId="3"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localSheetId="2" hidden="1">{#N/A,#N/A,FALSE,"전력간선"}</definedName>
    <definedName name="명신" localSheetId="1" hidden="1">{#N/A,#N/A,FALSE,"전력간선"}</definedName>
    <definedName name="명신" localSheetId="3" hidden="1">{#N/A,#N/A,FALSE,"전력간선"}</definedName>
    <definedName name="명신" hidden="1">{#N/A,#N/A,FALSE,"전력간선"}</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localSheetId="2" hidden="1">{#N/A,#N/A,FALSE,"전력간선"}</definedName>
    <definedName name="ㅂ" localSheetId="1" hidden="1">{#N/A,#N/A,FALSE,"전력간선"}</definedName>
    <definedName name="ㅂ" localSheetId="3"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localSheetId="3"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localSheetId="3"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localSheetId="3" hidden="1">{#N/A,#N/A,FALSE,"CCTV"}</definedName>
    <definedName name="ㅇㄴㅇㄴ" hidden="1">{#N/A,#N/A,FALSE,"CCTV"}</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localSheetId="3"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localSheetId="3"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localSheetId="2" hidden="1">{#N/A,#N/A,FALSE,"전력간선"}</definedName>
    <definedName name="염" localSheetId="1" hidden="1">{#N/A,#N/A,FALSE,"전력간선"}</definedName>
    <definedName name="염" localSheetId="3"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localSheetId="2" hidden="1">{#N/A,#N/A,FALSE,"전력간선"}</definedName>
    <definedName name="영조" localSheetId="1" hidden="1">{#N/A,#N/A,FALSE,"전력간선"}</definedName>
    <definedName name="영조" localSheetId="3" hidden="1">{#N/A,#N/A,FALSE,"전력간선"}</definedName>
    <definedName name="영조" hidden="1">{#N/A,#N/A,FALSE,"전력간선"}</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localSheetId="3"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localSheetId="3"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localSheetId="3"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localSheetId="3"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localSheetId="2" hidden="1">{#N/A,#N/A,FALSE,"전력간선"}</definedName>
    <definedName name="전기" localSheetId="1" hidden="1">{#N/A,#N/A,FALSE,"전력간선"}</definedName>
    <definedName name="전기" localSheetId="3" hidden="1">{#N/A,#N/A,FALSE,"전력간선"}</definedName>
    <definedName name="전기" hidden="1">{#N/A,#N/A,FALSE,"전력간선"}</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localSheetId="2" hidden="1">{#N/A,#N/A,FALSE,"CCTV"}</definedName>
    <definedName name="정화조" localSheetId="1" hidden="1">{#N/A,#N/A,FALSE,"CCTV"}</definedName>
    <definedName name="정화조" localSheetId="3" hidden="1">{#N/A,#N/A,FALSE,"CCTV"}</definedName>
    <definedName name="정화조" hidden="1">{#N/A,#N/A,FALSE,"CCTV"}</definedName>
    <definedName name="조정내역2" localSheetId="0" hidden="1">{#N/A,#N/A,FALSE,"전력간선"}</definedName>
    <definedName name="조정내역2" localSheetId="2" hidden="1">{#N/A,#N/A,FALSE,"전력간선"}</definedName>
    <definedName name="조정내역2" localSheetId="1" hidden="1">{#N/A,#N/A,FALSE,"전력간선"}</definedName>
    <definedName name="조정내역2" localSheetId="3"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localSheetId="2" hidden="1">{#N/A,#N/A,FALSE,"전력간선"}</definedName>
    <definedName name="최종갑지1" localSheetId="1" hidden="1">{#N/A,#N/A,FALSE,"전력간선"}</definedName>
    <definedName name="최종갑지1" localSheetId="3"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localSheetId="3"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localSheetId="3"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localSheetId="3" hidden="1">{#N/A,#N/A,FALSE,"CCTV"}</definedName>
    <definedName name="ㅎㅀㅀㅀㅀㄹ" hidden="1">{#N/A,#N/A,FALSE,"CCTV"}</definedName>
    <definedName name="하행터널" localSheetId="0" hidden="1">{#N/A,#N/A,TRUE,"대가1"}</definedName>
    <definedName name="하행터널" localSheetId="2" hidden="1">{#N/A,#N/A,TRUE,"대가1"}</definedName>
    <definedName name="하행터널" localSheetId="1" hidden="1">{#N/A,#N/A,TRUE,"대가1"}</definedName>
    <definedName name="하행터널" localSheetId="3"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localSheetId="2" hidden="1">{#N/A,#N/A,FALSE,"전력간선"}</definedName>
    <definedName name="현설자재수량검토" localSheetId="1" hidden="1">{#N/A,#N/A,FALSE,"전력간선"}</definedName>
    <definedName name="현설자재수량검토" localSheetId="3"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localSheetId="3"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localSheetId="3"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localSheetId="3"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localSheetId="2" hidden="1">{#N/A,#N/A,FALSE,"전력간선"}</definedName>
    <definedName name="ㅡㅗ" localSheetId="1"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6" i="16" l="1"/>
  <c r="A12" i="18"/>
  <c r="A11" i="18"/>
  <c r="A10" i="18"/>
  <c r="O12" i="18"/>
  <c r="V12" i="18" s="1"/>
  <c r="O11" i="18"/>
  <c r="V11" i="18" s="1"/>
  <c r="O10" i="18"/>
  <c r="V21" i="18" l="1"/>
  <c r="V20" i="18"/>
  <c r="V19" i="18"/>
  <c r="V18" i="18"/>
  <c r="O17" i="18"/>
  <c r="V17" i="18" s="1"/>
  <c r="Q10" i="18"/>
  <c r="V10" i="18" s="1"/>
  <c r="S10" i="18"/>
  <c r="U10" i="18"/>
  <c r="Q5" i="18"/>
  <c r="O23" i="18"/>
  <c r="V23" i="18" s="1"/>
  <c r="O22" i="18"/>
  <c r="V22" i="18" s="1"/>
  <c r="O21" i="18"/>
  <c r="O20" i="18"/>
  <c r="O19" i="18"/>
  <c r="O14" i="18"/>
  <c r="O15" i="18"/>
  <c r="O18" i="18"/>
  <c r="V26" i="16"/>
  <c r="U26" i="16"/>
  <c r="T26" i="16"/>
  <c r="S26" i="16"/>
  <c r="S100" i="16" s="1"/>
  <c r="R26" i="16"/>
  <c r="R100" i="16" s="1"/>
  <c r="Q26" i="16"/>
  <c r="Q100" i="16" s="1"/>
  <c r="U24" i="18"/>
  <c r="S24" i="18"/>
  <c r="Q24" i="18"/>
  <c r="O24" i="18"/>
  <c r="V24" i="18" s="1"/>
  <c r="U16" i="18"/>
  <c r="S16" i="18"/>
  <c r="Q16" i="18"/>
  <c r="O16" i="18"/>
  <c r="U15" i="18"/>
  <c r="S15" i="18"/>
  <c r="Q15" i="18"/>
  <c r="U14" i="18"/>
  <c r="S14" i="18"/>
  <c r="Q14" i="18"/>
  <c r="O13" i="18"/>
  <c r="V13" i="18" s="1"/>
  <c r="U9" i="18"/>
  <c r="S9" i="18"/>
  <c r="Q9" i="18"/>
  <c r="O9" i="18"/>
  <c r="A9" i="18"/>
  <c r="U8" i="18"/>
  <c r="A8" i="18"/>
  <c r="U7" i="18"/>
  <c r="A7" i="18"/>
  <c r="U6" i="18"/>
  <c r="S6" i="18"/>
  <c r="A6" i="18"/>
  <c r="U5" i="18"/>
  <c r="S5" i="18"/>
  <c r="O5" i="18"/>
  <c r="A5" i="18"/>
  <c r="V100" i="16"/>
  <c r="U100" i="16"/>
  <c r="T100" i="16"/>
  <c r="J100" i="16"/>
  <c r="I100" i="16"/>
  <c r="D100" i="16"/>
  <c r="J95" i="16"/>
  <c r="I95" i="16"/>
  <c r="V95" i="16"/>
  <c r="U95" i="16"/>
  <c r="T95" i="16"/>
  <c r="S95" i="16"/>
  <c r="R95" i="16"/>
  <c r="Q95" i="16"/>
  <c r="P95" i="16"/>
  <c r="D95" i="16"/>
  <c r="O94" i="16"/>
  <c r="I94" i="16"/>
  <c r="J94" i="16" s="1"/>
  <c r="I93" i="16"/>
  <c r="J93" i="16" s="1"/>
  <c r="I92" i="16"/>
  <c r="J92" i="16" s="1"/>
  <c r="O91" i="16"/>
  <c r="O95" i="16" s="1"/>
  <c r="I91" i="16"/>
  <c r="J91" i="16" s="1"/>
  <c r="V88" i="16"/>
  <c r="U88" i="16"/>
  <c r="T88" i="16"/>
  <c r="S88" i="16"/>
  <c r="R88" i="16"/>
  <c r="Q88" i="16"/>
  <c r="P88" i="16"/>
  <c r="D88" i="16"/>
  <c r="I87" i="16"/>
  <c r="J87" i="16" s="1"/>
  <c r="I86" i="16"/>
  <c r="J86" i="16" s="1"/>
  <c r="I85" i="16"/>
  <c r="J85" i="16" s="1"/>
  <c r="I84" i="16"/>
  <c r="J84" i="16" s="1"/>
  <c r="I83" i="16"/>
  <c r="J83" i="16" s="1"/>
  <c r="O82" i="16"/>
  <c r="I82" i="16"/>
  <c r="J82" i="16" s="1"/>
  <c r="I81" i="16"/>
  <c r="J81" i="16" s="1"/>
  <c r="I80" i="16"/>
  <c r="J80" i="16" s="1"/>
  <c r="O79" i="16"/>
  <c r="I79" i="16"/>
  <c r="J79" i="16" s="1"/>
  <c r="V76" i="16"/>
  <c r="U76" i="16"/>
  <c r="T76" i="16"/>
  <c r="S76" i="16"/>
  <c r="R76" i="16"/>
  <c r="Q76" i="16"/>
  <c r="P76" i="16"/>
  <c r="D76" i="16"/>
  <c r="O75" i="16"/>
  <c r="I75" i="16"/>
  <c r="J75" i="16" s="1"/>
  <c r="O74" i="16"/>
  <c r="I74" i="16"/>
  <c r="J74" i="16" s="1"/>
  <c r="I73" i="16"/>
  <c r="J73" i="16" s="1"/>
  <c r="I72" i="16"/>
  <c r="J72" i="16" s="1"/>
  <c r="I71" i="16"/>
  <c r="J71" i="16" s="1"/>
  <c r="I70" i="16"/>
  <c r="J70" i="16" s="1"/>
  <c r="I69" i="16"/>
  <c r="J69" i="16" s="1"/>
  <c r="I68" i="16"/>
  <c r="J68" i="16" s="1"/>
  <c r="I67" i="16"/>
  <c r="J67" i="16" s="1"/>
  <c r="I66" i="16"/>
  <c r="J66" i="16" s="1"/>
  <c r="I65" i="16"/>
  <c r="J65" i="16" s="1"/>
  <c r="I64" i="16"/>
  <c r="J64" i="16" s="1"/>
  <c r="O63" i="16"/>
  <c r="I63" i="16"/>
  <c r="J63" i="16" s="1"/>
  <c r="O62" i="16"/>
  <c r="I62" i="16"/>
  <c r="J62" i="16" s="1"/>
  <c r="O61" i="16"/>
  <c r="I61" i="16"/>
  <c r="J61" i="16" s="1"/>
  <c r="O60" i="16"/>
  <c r="I60" i="16"/>
  <c r="J60" i="16" s="1"/>
  <c r="I59" i="16"/>
  <c r="J59" i="16" s="1"/>
  <c r="I58" i="16"/>
  <c r="J58" i="16" s="1"/>
  <c r="I57" i="16"/>
  <c r="J57" i="16" s="1"/>
  <c r="I56" i="16"/>
  <c r="J56" i="16" s="1"/>
  <c r="I54" i="16"/>
  <c r="J54" i="16" s="1"/>
  <c r="O52" i="16"/>
  <c r="I52" i="16"/>
  <c r="J52" i="16" s="1"/>
  <c r="I53" i="16"/>
  <c r="J53" i="16" s="1"/>
  <c r="O55" i="16"/>
  <c r="I55" i="16"/>
  <c r="J55" i="16" s="1"/>
  <c r="D48" i="16"/>
  <c r="V48" i="16"/>
  <c r="U48" i="16"/>
  <c r="T48" i="16"/>
  <c r="S48" i="16"/>
  <c r="R48" i="16"/>
  <c r="Q48" i="16"/>
  <c r="P48" i="16"/>
  <c r="I44" i="16"/>
  <c r="J44" i="16" s="1"/>
  <c r="I43" i="16"/>
  <c r="J43" i="16" s="1"/>
  <c r="I42" i="16"/>
  <c r="J42" i="16" s="1"/>
  <c r="I41" i="16"/>
  <c r="J41" i="16" s="1"/>
  <c r="I40" i="16"/>
  <c r="J40" i="16" s="1"/>
  <c r="I45" i="16"/>
  <c r="J45" i="16" s="1"/>
  <c r="I39" i="16"/>
  <c r="J39" i="16" s="1"/>
  <c r="I38" i="16"/>
  <c r="J38" i="16" s="1"/>
  <c r="I37" i="16"/>
  <c r="J37" i="16" s="1"/>
  <c r="I36" i="16"/>
  <c r="J36" i="16" s="1"/>
  <c r="I35" i="16"/>
  <c r="J35" i="16" s="1"/>
  <c r="O46" i="16"/>
  <c r="O34" i="16"/>
  <c r="I34" i="16"/>
  <c r="J34" i="16" s="1"/>
  <c r="O33" i="16"/>
  <c r="I33" i="16"/>
  <c r="J33" i="16" s="1"/>
  <c r="I32" i="16"/>
  <c r="J32" i="16" s="1"/>
  <c r="I31" i="16"/>
  <c r="J31" i="16" s="1"/>
  <c r="O30" i="16"/>
  <c r="O48" i="16" s="1"/>
  <c r="I30" i="16"/>
  <c r="D26" i="16"/>
  <c r="P100" i="16"/>
  <c r="O76" i="16" l="1"/>
  <c r="U25" i="18"/>
  <c r="V15" i="18"/>
  <c r="V14" i="18"/>
  <c r="V9" i="18"/>
  <c r="V16" i="18"/>
  <c r="S25" i="18"/>
  <c r="O7" i="18"/>
  <c r="V5" i="18"/>
  <c r="O8" i="18"/>
  <c r="O6" i="18"/>
  <c r="S8" i="18"/>
  <c r="Q8" i="18"/>
  <c r="Q6" i="18"/>
  <c r="Q7" i="18"/>
  <c r="S7" i="18"/>
  <c r="J76" i="16"/>
  <c r="O88" i="16"/>
  <c r="I48" i="16"/>
  <c r="I76" i="16"/>
  <c r="I88" i="16"/>
  <c r="J88" i="16"/>
  <c r="J30" i="16"/>
  <c r="J48" i="16" s="1"/>
  <c r="Q25" i="18" l="1"/>
  <c r="F17" i="19" s="1"/>
  <c r="V6" i="18"/>
  <c r="V8" i="18"/>
  <c r="V7" i="18"/>
  <c r="O25" i="18"/>
  <c r="F16" i="19" s="1"/>
  <c r="F22" i="19" l="1"/>
  <c r="F23" i="19" s="1"/>
  <c r="F24" i="19"/>
  <c r="F25" i="19"/>
  <c r="F26" i="19"/>
  <c r="F19" i="19"/>
  <c r="F21" i="19"/>
  <c r="V25" i="18"/>
  <c r="O24" i="16"/>
  <c r="O23" i="16"/>
  <c r="O22" i="16"/>
  <c r="O21" i="16"/>
  <c r="O20" i="16"/>
  <c r="O19" i="16"/>
  <c r="I24" i="16"/>
  <c r="I23" i="16"/>
  <c r="J23" i="16" s="1"/>
  <c r="I22" i="16"/>
  <c r="J22" i="16" s="1"/>
  <c r="I21" i="16"/>
  <c r="J21" i="16" s="1"/>
  <c r="I20" i="16"/>
  <c r="J20" i="16" s="1"/>
  <c r="I19" i="16"/>
  <c r="J19" i="16" s="1"/>
  <c r="O26" i="16" l="1"/>
  <c r="F27" i="19"/>
  <c r="F28" i="19" s="1"/>
  <c r="F30" i="19" s="1"/>
  <c r="F31" i="19" s="1"/>
  <c r="B12" i="19" s="1"/>
  <c r="O100" i="16"/>
  <c r="J24" i="16"/>
  <c r="I17" i="16"/>
  <c r="J17" i="16" s="1"/>
  <c r="I16" i="16"/>
  <c r="J16" i="16" s="1"/>
  <c r="I15" i="16"/>
  <c r="J15" i="16" s="1"/>
  <c r="I14" i="16"/>
  <c r="J14" i="16" s="1"/>
  <c r="I13" i="16"/>
  <c r="I12" i="16"/>
  <c r="J12" i="16" s="1"/>
  <c r="I11" i="16"/>
  <c r="J11" i="16" s="1"/>
  <c r="I10" i="16"/>
  <c r="J10" i="16" s="1"/>
  <c r="I9" i="16"/>
  <c r="J9" i="16" s="1"/>
  <c r="I8" i="16"/>
  <c r="J8" i="16" s="1"/>
  <c r="I7" i="16"/>
  <c r="J7" i="16" s="1"/>
  <c r="I6" i="16"/>
  <c r="J13" i="16" l="1"/>
  <c r="J26" i="16" s="1"/>
  <c r="I26" i="16"/>
  <c r="J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20D95A3B-DFDE-4490-A05D-C07AC7271986}">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<sst xmlns="http://schemas.openxmlformats.org/spreadsheetml/2006/main" count="720" uniqueCount="361">
  <si>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</si>
  <si>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</si>
  <si>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</si>
  <si>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</si>
  <si>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</si>
  <si>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</si>
  <si>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</si>
  <si>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</si>
  <si>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</si>
  <si>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</si>
  <si>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</si>
  <si>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</si>
  <si>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</si>
  <si>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</si>
  <si>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</si>
  <si>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</si>
  <si>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</si>
  <si>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</si>
  <si>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</si>
  <si>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 노무비*4.5%</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</si>
  <si>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</si>
  <si>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</si>
  <si>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</si>
  <si>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</si>
  <si>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</si>
  <si>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</si>
  <si>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</si>
  <si>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</si>
  <si>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</si>
  <si>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</si>
  <si>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</si>
  <si>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</si>
  <si>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</si>
  <si>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</si>
  <si>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</si>
  <si>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</si>
  <si>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</si>
  <si>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</si>
  <si>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</si>
  <si>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</si>
  <si>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</si>
  <si>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</si>
  <si>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노무비*3.545%</t>
    <phoneticPr fontId="17"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</si>
  <si>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</si>
  <si>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</si>
  <si>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</si>
  <si>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</si>
  <si>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</si>
  <si>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</si>
  <si>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</si>
  <si>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</si>
  <si>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</si>
  <si>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</si>
  <si>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</si>
  <si>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</si>
  <si>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</si>
  <si>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</si>
  <si>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</si>
  <si>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</si>
  <si>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</si>
  <si>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</si>
  <si>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</si>
  <si>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</si>
  <si>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</si>
  <si>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</si>
  <si>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</si>
  <si>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</si>
  <si>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</si>
  <si>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</si>
  <si>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</si>
  <si>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</si>
  <si>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</si>
  <si>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</si>
  <si>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사택 5동</t>
    <phoneticPr fontId="11" type="noConversion"/>
  </si>
  <si>
    <t>관리소
담당자</t>
    <phoneticPr fontId="11" type="noConversion"/>
  </si>
  <si>
    <t xml:space="preserve">- 문끌림 4개소/ 방충망 7개소/ 신발장 시트지 1개소
- 빨래건조 4개소 /  누수 천장 임시 철거 및 보수 </t>
    <phoneticPr fontId="11"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</si>
  <si>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</si>
  <si>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</si>
  <si>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</si>
  <si>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</si>
  <si>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</si>
  <si>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</si>
  <si>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</si>
  <si>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8
9</t>
    <phoneticPr fontId="9" type="noConversion"/>
  </si>
  <si>
    <t>206
303</t>
    <phoneticPr fontId="9" type="noConversion"/>
  </si>
  <si>
    <t>남해원</t>
    <phoneticPr fontId="11" type="noConversion"/>
  </si>
  <si>
    <t>뒤베란다 창고 누수점검 및 실리콘 작업 완료
뒤베란다 창고문 철거 완료
화장실 우측방 입구 바닥 평탄작업 완료
화장실문 시트지 보수 1개소 완료</t>
    <phoneticPr fontId="11" type="noConversion"/>
  </si>
  <si>
    <t>9
102</t>
    <phoneticPr fontId="9" type="noConversion"/>
  </si>
  <si>
    <t>303
201</t>
    <phoneticPr fontId="9" type="noConversion"/>
  </si>
  <si>
    <t>401-6
503-4
504-2
504-5</t>
    <phoneticPr fontId="9" type="noConversion"/>
  </si>
  <si>
    <t>703-3
703-4  
902-3</t>
    <phoneticPr fontId="9" type="noConversion"/>
  </si>
  <si>
    <t>화장실 도어 , 방 도어보수2개소 완료
화장실 도어 , 방 도어보수2개소 완료 
방 도어 보수완료</t>
    <phoneticPr fontId="11" type="noConversion"/>
  </si>
  <si>
    <t>블라인드 설치 완료
방도어 보수완료
뒤베란다 창고 문틀 설치작업
방충망7개소 완료</t>
    <phoneticPr fontId="11" type="noConversion"/>
  </si>
  <si>
    <t>206
703-4  
902-3</t>
    <phoneticPr fontId="9" type="noConversion"/>
  </si>
  <si>
    <t>뒤베란다 창고문 재설치 완료
방충망7개소 완료 
앞베란다 내.외부 실리콘 제거 및 재시공 완료</t>
    <phoneticPr fontId="11" type="noConversion"/>
  </si>
  <si>
    <t>501
401  
303</t>
    <phoneticPr fontId="9" type="noConversion"/>
  </si>
  <si>
    <t>현관문 도어 가스켓 교체 완료
현관문 도어 가스켓 교체 완료
방충망 7개소 완료</t>
    <phoneticPr fontId="11" type="noConversion"/>
  </si>
  <si>
    <t>문보수 1개소 완료, 방충망 7개소 완료
뒤베란다 천장 패임 보수 작업 완료
문보수 1개소 완료</t>
    <phoneticPr fontId="11" type="noConversion"/>
  </si>
  <si>
    <t>방충망 3개소 완료
화장실문 시트지 교체 완료
뒤베란다 벽면 및 바닥 크렉보수,실리콘 작업
문보수 1개소 완료</t>
    <phoneticPr fontId="11" type="noConversion"/>
  </si>
  <si>
    <t>걸레받이 파손 2개소 교체 완료
도어보수 2개소 보수완료
안방 문틀 보수 완료
방충망 3개소 교체 완료</t>
    <phoneticPr fontId="11" type="noConversion"/>
  </si>
  <si>
    <t>방충망 7개소 완료</t>
    <phoneticPr fontId="11" type="noConversion"/>
  </si>
  <si>
    <t>샘플&gt;</t>
    <phoneticPr fontId="11" type="noConversion"/>
  </si>
  <si>
    <t>일성</t>
    <phoneticPr fontId="11" type="noConversion"/>
  </si>
  <si>
    <t>3
(관리제외)</t>
    <phoneticPr fontId="11" type="noConversion"/>
  </si>
  <si>
    <t>1월1일</t>
    <phoneticPr fontId="11" type="noConversion"/>
  </si>
  <si>
    <t>14시30분</t>
    <phoneticPr fontId="11" type="noConversion"/>
  </si>
  <si>
    <t>1월2일</t>
    <phoneticPr fontId="11" type="noConversion"/>
  </si>
  <si>
    <t>15시30분</t>
    <phoneticPr fontId="11"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</si>
  <si>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</si>
  <si>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</si>
  <si>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</si>
  <si>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</si>
  <si>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</si>
  <si>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</si>
  <si>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일성건축</t>
    <phoneticPr fontId="11" type="noConversion"/>
  </si>
  <si>
    <t>비고</t>
    <phoneticPr fontId="9" type="noConversion"/>
  </si>
  <si>
    <t>근로자 
(직접 서명)</t>
    <phoneticPr fontId="11" type="noConversion"/>
  </si>
  <si>
    <t>자재 내역</t>
    <phoneticPr fontId="9" type="noConversion"/>
  </si>
  <si>
    <t>화장실문 시트지 보수 1개소 완료
안방 걸레받이 들뜸 보수 완료
문보수1개소 완료
거실 걸레받이 2개소 교체 완료</t>
    <phoneticPr fontId="11" type="noConversion"/>
  </si>
  <si>
    <t>특별인부
(시공사 입력)</t>
    <phoneticPr fontId="9" type="noConversion"/>
  </si>
  <si>
    <t>누수 탐지(미래설비)
대기 인원 (일성건축) 
→ 씽크대 철거,원복 하지 않음</t>
    <phoneticPr fontId="11" type="noConversion"/>
  </si>
  <si>
    <t>화장실 도어 보수완료
방 도어 보수완료
화장실 도어 , 방 도어보수2개소 완료
화장실 도어 , 방 도어보수2개소 완료</t>
    <phoneticPr fontId="11" type="noConversion"/>
  </si>
  <si>
    <t>503-4
702-1 
206</t>
    <phoneticPr fontId="9" type="noConversion"/>
  </si>
  <si>
    <t>503
 501</t>
    <phoneticPr fontId="9" type="noConversion"/>
  </si>
  <si>
    <t xml:space="preserve">A </t>
  </si>
  <si>
    <t xml:space="preserve">A 
B </t>
  </si>
  <si>
    <t xml:space="preserve">A 
B 
8 </t>
  </si>
  <si>
    <t xml:space="preserve">8 
9 </t>
  </si>
  <si>
    <t xml:space="preserve">8 
5 </t>
  </si>
  <si>
    <t>작업시간(인당)</t>
    <phoneticPr fontId="9" type="noConversion"/>
  </si>
  <si>
    <t>전체 시간</t>
    <phoneticPr fontId="9" type="noConversion"/>
  </si>
  <si>
    <t>방충망
(개)</t>
    <phoneticPr fontId="9" type="noConversion"/>
  </si>
  <si>
    <t>코킹재
(개)</t>
    <phoneticPr fontId="9" type="noConversion"/>
  </si>
  <si>
    <t>걸레받이
(m)</t>
    <phoneticPr fontId="9" type="noConversion"/>
  </si>
  <si>
    <t>블라인드
개소당 (5㎡)</t>
    <phoneticPr fontId="9" type="noConversion"/>
  </si>
  <si>
    <t>=&gt;1차 미정산후 이월 물량 (5월 정산 필요)</t>
    <phoneticPr fontId="11" type="noConversion"/>
  </si>
  <si>
    <t>일성건축</t>
    <phoneticPr fontId="9" type="noConversion"/>
  </si>
  <si>
    <t>A</t>
    <phoneticPr fontId="9" type="noConversion"/>
  </si>
  <si>
    <t>A
B</t>
    <phoneticPr fontId="9" type="noConversion"/>
  </si>
  <si>
    <t>903-4
701-5
503-5
401-3
303-5</t>
    <phoneticPr fontId="9" type="noConversion"/>
  </si>
  <si>
    <t>남해원</t>
    <phoneticPr fontId="9" type="noConversion"/>
  </si>
  <si>
    <t>303-5
901-4
704-4</t>
    <phoneticPr fontId="9" type="noConversion"/>
  </si>
  <si>
    <t>701-5
702-1
1002-2</t>
    <phoneticPr fontId="9" type="noConversion"/>
  </si>
  <si>
    <t>앞뒤 베란다 천장.벽면 들뜸보수 및 크랙 전체보수
앞뒤 베란다 창고 곰팡이 제거 및 천장 단열작업</t>
    <phoneticPr fontId="9" type="noConversion"/>
  </si>
  <si>
    <t>방 및 화장실 도어 보수
방 도어 보수
방 도어 보수
화장실 도어 보수
방 도어 보수</t>
    <phoneticPr fontId="9" type="noConversion"/>
  </si>
  <si>
    <t>화장실 도어 보수
화장실 도어 보수
방 및 화장실 도어 보수
버티컬 설치 완료</t>
    <phoneticPr fontId="9" type="noConversion"/>
  </si>
  <si>
    <t>화장실 우측 석고보드 교체
버티컬 설치 완료
화장실 우측 석고 보드 교체 완료
발코니 창문 우측벽 단열재 들뜸 보수</t>
    <phoneticPr fontId="9" type="noConversion"/>
  </si>
  <si>
    <t>화장실 좌측방 천장 누수 점검 및 보수
씽크대 상판 전체 실리콘 제거후 재설치 작업</t>
    <phoneticPr fontId="9" type="noConversion"/>
  </si>
  <si>
    <t>걸레받이 8군데 교체 완료
씽크대 상판 실리콘 제거후 재설치 작업
뒤베란다 벽면 크랙 보수 완료
화장실 벽면 모서리 4군데 실리콘 작업</t>
    <phoneticPr fontId="9" type="noConversion"/>
  </si>
  <si>
    <t>1차분 (정산 완료)</t>
    <phoneticPr fontId="9" type="noConversion"/>
  </si>
  <si>
    <r>
      <rPr>
        <b/>
        <sz val="20"/>
        <color theme="0" tint="-0.34998626667073579"/>
        <rFont val="맑은 고딕"/>
        <family val="3"/>
        <charset val="129"/>
        <scheme val="minor"/>
      </rPr>
      <t>0.3</t>
    </r>
    <r>
      <rPr>
        <b/>
        <sz val="20"/>
        <color theme="1"/>
        <rFont val="맑은 고딕"/>
        <family val="3"/>
        <charset val="129"/>
        <scheme val="minor"/>
      </rPr>
      <t xml:space="preserve">
</t>
    </r>
    <r>
      <rPr>
        <b/>
        <sz val="20"/>
        <color rgb="FFFF00FF"/>
        <rFont val="맑은 고딕"/>
        <family val="3"/>
        <charset val="129"/>
        <scheme val="minor"/>
      </rPr>
      <t>(2.7)
이월</t>
    </r>
    <phoneticPr fontId="9" type="noConversion"/>
  </si>
  <si>
    <t>L003</t>
  </si>
  <si>
    <r>
      <rPr>
        <sz val="10"/>
        <rFont val="HY견고딕"/>
        <family val="1"/>
        <charset val="129"/>
      </rPr>
      <t>긴급보수</t>
    </r>
    <r>
      <rPr>
        <sz val="10"/>
        <rFont val="Arial"/>
        <family val="2"/>
      </rPr>
      <t xml:space="preserve"> </t>
    </r>
    <r>
      <rPr>
        <sz val="10"/>
        <rFont val="HY견고딕"/>
        <family val="1"/>
        <charset val="129"/>
      </rPr>
      <t>대응</t>
    </r>
    <phoneticPr fontId="9" type="noConversion"/>
  </si>
  <si>
    <t>M/D</t>
    <phoneticPr fontId="9" type="noConversion"/>
  </si>
  <si>
    <t>㎡</t>
  </si>
  <si>
    <t>다우실 1000</t>
  </si>
  <si>
    <t>1액형 실리콘, 발코니 창호 주위 조인트용(창틀용)</t>
  </si>
  <si>
    <t>270㎖</t>
  </si>
  <si>
    <t>걸레받이</t>
  </si>
  <si>
    <t>SHWB-100, W:100×2T</t>
  </si>
  <si>
    <t>m</t>
  </si>
  <si>
    <t>롤스크린(단면암막)</t>
  </si>
  <si>
    <t>열반사 단열재 (m2)</t>
    <phoneticPr fontId="9" type="noConversion"/>
  </si>
  <si>
    <t>석고보드 12.5t(매)</t>
    <phoneticPr fontId="9" type="noConversion"/>
  </si>
  <si>
    <t>석고보드(12.5T) 2장</t>
    <phoneticPr fontId="9" type="noConversion"/>
  </si>
  <si>
    <t>이보드(23T) 1장, 열반사 단열재 2.5m2</t>
    <phoneticPr fontId="9" type="noConversion"/>
  </si>
  <si>
    <t>2차 합 계(이월포함)</t>
    <phoneticPr fontId="9" type="noConversion"/>
  </si>
  <si>
    <t>2차분 (정산완료)</t>
    <phoneticPr fontId="9" type="noConversion"/>
  </si>
  <si>
    <t>안방,작은방 코너 단열작업
화장실 벽타일 보수 완료
걸레받이 2개소 교체 완료
방충망 3개소 완료</t>
    <phoneticPr fontId="9" type="noConversion"/>
  </si>
  <si>
    <t xml:space="preserve">2
103
</t>
    <phoneticPr fontId="9" type="noConversion"/>
  </si>
  <si>
    <t xml:space="preserve">108
303
</t>
    <phoneticPr fontId="9" type="noConversion"/>
  </si>
  <si>
    <t>이보드 13t(m2)</t>
    <phoneticPr fontId="9" type="noConversion"/>
  </si>
  <si>
    <t>이보드(13T) 2장, 열반사 단열재 5.0m2</t>
    <phoneticPr fontId="9" type="noConversion"/>
  </si>
  <si>
    <t xml:space="preserve">103
9
2
</t>
    <phoneticPr fontId="9" type="noConversion"/>
  </si>
  <si>
    <t xml:space="preserve">303
304
108
</t>
    <phoneticPr fontId="9" type="noConversion"/>
  </si>
  <si>
    <t>씽크대 상판 실리콘 재코킹 작업 완료
창문 시트지 6개소 제거 완료
방충망 3개소 교체 완료
도어보수 2개소 완료
방충망 4개소 완료
빨래건조대 설치 완료</t>
    <phoneticPr fontId="9" type="noConversion"/>
  </si>
  <si>
    <t>누수 부분 도배</t>
    <phoneticPr fontId="9" type="noConversion"/>
  </si>
  <si>
    <t>도어 보수2개소 완료
씽크대 상판 실리콘 재코킹 작업 완료
앞베란다 외부샤시 바닥 실리콘 작업 완료
방충망 3개소 완료</t>
    <phoneticPr fontId="9" type="noConversion"/>
  </si>
  <si>
    <t>도어보수 1개소 완료
방충망 2개소 완료 
방충망 1개소 완료
작은방 커텐박스 아티론+이보드 작업 완료
작은방 창문 하단 실리콘 재시공 완료
걸레받이 3개소 교체 완료</t>
    <phoneticPr fontId="9" type="noConversion"/>
  </si>
  <si>
    <t xml:space="preserve">8
103
</t>
    <phoneticPr fontId="9" type="noConversion"/>
  </si>
  <si>
    <t xml:space="preserve">401
204
</t>
    <phoneticPr fontId="9" type="noConversion"/>
  </si>
  <si>
    <t>103
A
A
102</t>
    <phoneticPr fontId="9" type="noConversion"/>
  </si>
  <si>
    <t>204
701-6
303-1
205</t>
    <phoneticPr fontId="9" type="noConversion"/>
  </si>
  <si>
    <t>방충망 3개소 완료
도어보수 1개소 완료
화장실 좌측 석고보드 들뜸 교체 완료
화장실 도어 보수 완료
화장실 도어 보수 완료
씽크대 측판 교체 (이동원)</t>
    <phoneticPr fontId="9" type="noConversion"/>
  </si>
  <si>
    <t>A
B</t>
    <phoneticPr fontId="9" type="noConversion"/>
  </si>
  <si>
    <t>301-1
1001-3</t>
    <phoneticPr fontId="9" type="noConversion"/>
  </si>
  <si>
    <t>화장실 좌측,우측 석고보드 들뜸보수 2개소 완료
버티컬 교체 완료
벽단열재 들뜸 재시공 완료</t>
    <phoneticPr fontId="9" type="noConversion"/>
  </si>
  <si>
    <t>씽크대 상판 실리콘 재코킹
천장 곰팡이 제거
방충망 5개소 완료
앞뒤 베란다 전체 크랙 보수
화장실문 시트지 재시공</t>
    <phoneticPr fontId="9" type="noConversion"/>
  </si>
  <si>
    <t>앞뒤 베란다 전체 크랙 보수 완료
붙박이장 시트지 보수 3개소 완료
도어 보수 3개소 완료</t>
    <phoneticPr fontId="9" type="noConversion"/>
  </si>
  <si>
    <t>방충망 7개소 완료</t>
    <phoneticPr fontId="9" type="noConversion"/>
  </si>
  <si>
    <t>3차 합 계(이월포함)</t>
    <phoneticPr fontId="9" type="noConversion"/>
  </si>
  <si>
    <t>뒤베란다 창고앞 외부샤시 천장 누수점검 및 실리콘
작업 완료
앞베란다 샤시 천장 실리콘 작업 완료
문보수 3개소 완료(합판들뜸 포함)
씽크대 상판 보수 완료
방충망 4개소 완료</t>
    <phoneticPr fontId="9" type="noConversion"/>
  </si>
  <si>
    <t>방충망 3개소 완료
뒤베란다 창고옆 벽면 창틀 누수점검및 실리콘 작업
앞베란다 외부샤시 하단 실리콘 작업 완료
문보수 2개소 완료
방충망 6개소 완료</t>
    <phoneticPr fontId="9" type="noConversion"/>
  </si>
  <si>
    <t xml:space="preserve">8
5
</t>
    <phoneticPr fontId="9" type="noConversion"/>
  </si>
  <si>
    <t xml:space="preserve">209
204
</t>
    <phoneticPr fontId="9" type="noConversion"/>
  </si>
  <si>
    <t>방충망 3개소 교체 완료
씽크대 상판 실리콘 제거 및 재코킹 작업 완료
앞,뒤 베란다 벽면 크렉 전체 보수 완료
도어 보수1개소 완료
걸레받이 1개소 교체 완료</t>
    <phoneticPr fontId="9" type="noConversion"/>
  </si>
  <si>
    <t xml:space="preserve">9
7
</t>
    <phoneticPr fontId="9" type="noConversion"/>
  </si>
  <si>
    <t xml:space="preserve">302
405
</t>
    <phoneticPr fontId="9" type="noConversion"/>
  </si>
  <si>
    <t>걸레받이 6개소 교체 완료
씽크대 상판 실리콘 제거 및 재코킹 작업 완료
방충망 3개소 교체 완료
방충망 2개소 교체 완료
씽크대 상판 실리콘 제거 및 재코킹 작업 완료</t>
    <phoneticPr fontId="9" type="noConversion"/>
  </si>
  <si>
    <t xml:space="preserve">101
2
</t>
    <phoneticPr fontId="9" type="noConversion"/>
  </si>
  <si>
    <t xml:space="preserve">204
306
</t>
    <phoneticPr fontId="9" type="noConversion"/>
  </si>
  <si>
    <r>
      <rPr>
        <sz val="15"/>
        <color rgb="FFFF0000"/>
        <rFont val="맑은 고딕"/>
        <family val="3"/>
        <charset val="129"/>
        <scheme val="minor"/>
      </rPr>
      <t>신발장 시트지</t>
    </r>
    <r>
      <rPr>
        <sz val="15"/>
        <rFont val="맑은 고딕"/>
        <family val="3"/>
        <charset val="129"/>
        <scheme val="minor"/>
      </rPr>
      <t xml:space="preserve"> 교체 완료
화장실 문측면 시트지 교체완료
씽크대 상판 실리콘 제거및 재코킹 작업 완료
방충망 2개소 교체 완료
뒤베란다 크렉 보수 완료</t>
    </r>
    <phoneticPr fontId="9" type="noConversion"/>
  </si>
  <si>
    <r>
      <t xml:space="preserve">도어보수 1개소 완료
</t>
    </r>
    <r>
      <rPr>
        <sz val="15"/>
        <color rgb="FFFF0000"/>
        <rFont val="맑은 고딕"/>
        <family val="3"/>
        <charset val="129"/>
        <scheme val="minor"/>
      </rPr>
      <t>신발장 시트지</t>
    </r>
    <r>
      <rPr>
        <sz val="15"/>
        <rFont val="맑은 고딕"/>
        <family val="3"/>
        <charset val="129"/>
        <scheme val="minor"/>
      </rPr>
      <t xml:space="preserve"> 제거 및 교체 완료
도어보수 1개소 완료
씽크대 상판 실리콘 제거 및 재코킹 작업 완료
앞,뒤 베란다 벽면 크렉 전체 보수 완료
뒤베란다 곰팡이 제거 롼료
방충망 3개소 교체 완료</t>
    </r>
    <phoneticPr fontId="9" type="noConversion"/>
  </si>
  <si>
    <t>방충망 1개소 교체 완료
뒤베란다 앙카 제거 완료
앞뒤 베란다 천정,벽 크렉 전체 보수 완료
뒤베란다 곰팡이 제거 완료
화장실 벽면 모서리 4군데 실리콘 작업 완료
문보수 2개소 완료
씽크대 상판 실리콘 제거 및 재코킹 작업 완료</t>
    <phoneticPr fontId="9" type="noConversion"/>
  </si>
  <si>
    <t xml:space="preserve">5
7
8
</t>
    <phoneticPr fontId="9" type="noConversion"/>
  </si>
  <si>
    <t xml:space="preserve">401
504
405
</t>
    <phoneticPr fontId="9" type="noConversion"/>
  </si>
  <si>
    <t>3차분 (정산)</t>
    <phoneticPr fontId="9" type="noConversion"/>
  </si>
  <si>
    <t xml:space="preserve">걸레받이 4개소 교체 완료
창문 시트지 6개소 제거 완료
방충망 3개소 교체 완료
도어보수 2개소 완료
방충망 4개소 완료
앞베란다 외부샤시 창문 2개 시트지 제거 완료 </t>
    <phoneticPr fontId="9" type="noConversion"/>
  </si>
  <si>
    <t>404
204</t>
    <phoneticPr fontId="9" type="noConversion"/>
  </si>
  <si>
    <t>101
9</t>
    <phoneticPr fontId="9" type="noConversion"/>
  </si>
  <si>
    <t xml:space="preserve"> 방충망 7개소 완료</t>
    <phoneticPr fontId="9" type="noConversion"/>
  </si>
  <si>
    <t>문보수 5개소 완료
방충망 3개소 완료</t>
    <phoneticPr fontId="9" type="noConversion"/>
  </si>
  <si>
    <t>9
9</t>
    <phoneticPr fontId="9" type="noConversion"/>
  </si>
  <si>
    <t xml:space="preserve">
204
103
</t>
    <phoneticPr fontId="9" type="noConversion"/>
  </si>
  <si>
    <t xml:space="preserve"> 방충망 4개소 완료
문보수 1개소 완료
뒤베란다 벽면 크렉보수 완료
씽크대 상판 실리콘 제거 및 재시공 완료
문보수 2개소 완료</t>
    <phoneticPr fontId="9" type="noConversion"/>
  </si>
  <si>
    <t>9
7
2
5</t>
    <phoneticPr fontId="9" type="noConversion"/>
  </si>
  <si>
    <t>103
105
202
406</t>
    <phoneticPr fontId="9" type="noConversion"/>
  </si>
  <si>
    <t>씽크대 상판 실리콘 제거 및 재코킹 완료
걸레받이 1개소 교체 완료
문보수 2개소 완료
방충망 2개소 완료
문보수 1개소 완료</t>
    <phoneticPr fontId="9" type="noConversion"/>
  </si>
  <si>
    <t>103
7</t>
    <phoneticPr fontId="9" type="noConversion"/>
  </si>
  <si>
    <t>206
503</t>
    <phoneticPr fontId="9" type="noConversion"/>
  </si>
  <si>
    <t>기숙사
7
7
A</t>
    <phoneticPr fontId="9" type="noConversion"/>
  </si>
  <si>
    <t>3동
503
404
702-3</t>
    <phoneticPr fontId="9" type="noConversion"/>
  </si>
  <si>
    <t>계단 창틀 누수보수 공사 완료
문보수 1개소 완료
문보수 1개소 완료
버티컬 제거 및 재설치 완료</t>
    <phoneticPr fontId="9" type="noConversion"/>
  </si>
  <si>
    <t>씽크문 1개 교체 (최해수)</t>
    <phoneticPr fontId="9" type="noConversion"/>
  </si>
  <si>
    <t>2
2</t>
    <phoneticPr fontId="9" type="noConversion"/>
  </si>
  <si>
    <t xml:space="preserve">
1-2
7-8
</t>
    <phoneticPr fontId="9" type="noConversion"/>
  </si>
  <si>
    <t>우편함 철거 및 이동 설치  완료
벽면 도색 작업 완료</t>
    <phoneticPr fontId="9" type="noConversion"/>
  </si>
  <si>
    <t>지하</t>
    <phoneticPr fontId="9" type="noConversion"/>
  </si>
  <si>
    <t>5동 지하주차장 타공 부위 구멍 메꿈</t>
    <phoneticPr fontId="9" type="noConversion"/>
  </si>
  <si>
    <t xml:space="preserve">
310
105
</t>
    <phoneticPr fontId="9" type="noConversion"/>
  </si>
  <si>
    <t>뒷베란다 창틀 누수보수 작업 완료
뒷베란다 창틀 누수보수 작업 완료</t>
    <phoneticPr fontId="9" type="noConversion"/>
  </si>
  <si>
    <t>주차장 타공 부위 구멍 메꿈 시멘트 작업 및 페인트</t>
    <phoneticPr fontId="9" type="noConversion"/>
  </si>
  <si>
    <t>5
102</t>
    <phoneticPr fontId="9" type="noConversion"/>
  </si>
  <si>
    <t xml:space="preserve">
지하
506
</t>
    <phoneticPr fontId="9" type="noConversion"/>
  </si>
  <si>
    <t>주차장 타공 부위 구멍 메꿈 시멘트 작업 및 페인트
씽크대 상판 실리콘 제거 및 재시공 완료</t>
    <phoneticPr fontId="9" type="noConversion"/>
  </si>
  <si>
    <t xml:space="preserve"> 걸레받이 5개소 교체 완료
거실 외부샤시 벽면 단열재 들뜸 보수 완료
문보수 2개소 완료
방충망 3개소 완료</t>
    <phoneticPr fontId="9" type="noConversion"/>
  </si>
  <si>
    <t>씽크대 상판 실리콘 제거 및 재코킹 완료
앞,뒤 베란다 창측 벽면 누수 점검 및 보수 완료
방충망 4개소 교체 완료
씽크대 상판 실리콘 제거 및 재시공 완료
문보수 1개소 완료
걸레받이 1개소 교체 완료</t>
    <phoneticPr fontId="9" type="noConversion"/>
  </si>
  <si>
    <t>105
504</t>
    <phoneticPr fontId="9" type="noConversion"/>
  </si>
  <si>
    <t>5
5</t>
    <phoneticPr fontId="9" type="noConversion"/>
  </si>
  <si>
    <t>2
2
5</t>
    <phoneticPr fontId="9" type="noConversion"/>
  </si>
  <si>
    <t>408
305
105</t>
    <phoneticPr fontId="9" type="noConversion"/>
  </si>
  <si>
    <t>102
103</t>
    <phoneticPr fontId="9" type="noConversion"/>
  </si>
  <si>
    <t>402
201</t>
    <phoneticPr fontId="9" type="noConversion"/>
  </si>
  <si>
    <t>걸레받이 5개소 교체 완료
문보수 2개소 완료
방충망 1개소 완료
걸레받이 3개소 교체 완료
방충망 3개소 교체 완료
문보수 1개소 완료</t>
    <phoneticPr fontId="9" type="noConversion"/>
  </si>
  <si>
    <t>문보수 4개소 완료
씽크대 상판 실리콘 제거 및 재코킹 작업 완료
씽크대 가스레인지 좌우측 시트지 교체 작업 완료
방충망 2개소 완료</t>
    <phoneticPr fontId="9" type="noConversion"/>
  </si>
  <si>
    <t>103
2</t>
    <phoneticPr fontId="9" type="noConversion"/>
  </si>
  <si>
    <t>201
408</t>
    <phoneticPr fontId="9" type="noConversion"/>
  </si>
  <si>
    <t>9
7
2
7</t>
    <phoneticPr fontId="9" type="noConversion"/>
  </si>
  <si>
    <t>506
202
305
301</t>
    <phoneticPr fontId="9" type="noConversion"/>
  </si>
  <si>
    <t>문보수 2개소 완료
씽크대 상판 실리콘 제거 및 재시공 완료
문보수 1개소 완료
문보수 1개소 완료
문보수 1개소 완료</t>
    <phoneticPr fontId="9" type="noConversion"/>
  </si>
  <si>
    <t>7
A
A
B</t>
    <phoneticPr fontId="9" type="noConversion"/>
  </si>
  <si>
    <t>301
1001-4
501-6
703-6</t>
    <phoneticPr fontId="9" type="noConversion"/>
  </si>
  <si>
    <t>방충망 5개소 완료</t>
    <phoneticPr fontId="9" type="noConversion"/>
  </si>
  <si>
    <t xml:space="preserve">
1-8
1-6
</t>
    <phoneticPr fontId="9" type="noConversion"/>
  </si>
  <si>
    <t>2
9</t>
    <phoneticPr fontId="9" type="noConversion"/>
  </si>
  <si>
    <t>우편함 이동 설치  완료
우편함 이동 설치  완료</t>
    <phoneticPr fontId="9" type="noConversion"/>
  </si>
  <si>
    <t>우편함 이전설치 페인트 작업</t>
    <phoneticPr fontId="9" type="noConversion"/>
  </si>
  <si>
    <t>뒤베란다 좌측벽면 가스배관 틈새 막음 작업 완료
뒤베란다 우측벽면 앙카볼트 구멍 실리콘 메움 작업
씽크대 상판 실리콘 제거 및 재코킹 작업 완료
문보수 3개소 완료
씽크대 상판 실리콘 제거 및 재코킹 작업 완료 
문보수 1개소 완료
방충망 3개소 완료
문보수 1개소 완료</t>
    <phoneticPr fontId="9" type="noConversion"/>
  </si>
  <si>
    <t>거실 좌측방 벽면 단열 작업 완료
뒤베란다 벽면 크렉 전체 보수 완료
걸레받이 1개소 완료
씽크대 상판 실리콘 제거 및 재코킹 작업 완료
씽크대 상판 실리콘 제거 및 재코킹 작업 완료
방충망 3개소 교체 완료</t>
    <phoneticPr fontId="9" type="noConversion"/>
  </si>
  <si>
    <t xml:space="preserve"> 보도블럭 수리 (김용칠)</t>
    <phoneticPr fontId="9" type="noConversion"/>
  </si>
  <si>
    <t xml:space="preserve"> 입구</t>
    <phoneticPr fontId="9" type="noConversion"/>
  </si>
  <si>
    <t xml:space="preserve"> 보도블럭 수리 (김용칠,구진회)</t>
    <phoneticPr fontId="9" type="noConversion"/>
  </si>
  <si>
    <t>AB동</t>
    <phoneticPr fontId="9" type="noConversion"/>
  </si>
  <si>
    <t>10층</t>
    <phoneticPr fontId="9" type="noConversion"/>
  </si>
  <si>
    <t>외부 베란다 난간 외벽 크랙 보수(구진회)</t>
    <phoneticPr fontId="9" type="noConversion"/>
  </si>
  <si>
    <t xml:space="preserve"> 외부 베란다 자재 양중 (김용칠 , 구진회)</t>
    <phoneticPr fontId="9" type="noConversion"/>
  </si>
  <si>
    <t xml:space="preserve">문보수 4개소 완료
방충망 3개소 완료
문보수 1개소 완료 </t>
    <phoneticPr fontId="9" type="noConversion"/>
  </si>
  <si>
    <t>8
7</t>
    <phoneticPr fontId="9" type="noConversion"/>
  </si>
  <si>
    <t>503
408</t>
    <phoneticPr fontId="9" type="noConversion"/>
  </si>
  <si>
    <t>뒤베란다 크랙 보수 완료
씽크대 상판 실리콘 제거 및 재코킹 작업 완료
씽크대 상판 실리콘 제거 및 재코킹 작업 완료
방충망 2개소 완료
걸레받이 6개소 교체 완료
뒤베란다 크랙 보수 완료</t>
    <phoneticPr fontId="9" type="noConversion"/>
  </si>
  <si>
    <t xml:space="preserve">408
101
304
</t>
    <phoneticPr fontId="9" type="noConversion"/>
  </si>
  <si>
    <t>7
5
2</t>
    <phoneticPr fontId="9" type="noConversion"/>
  </si>
  <si>
    <t>문보수 2개소 완료
방충망 2개소 완료
방충망 1개소 완료
걸레받이 6개소 교체 완료
문보수 1개소 완료</t>
    <phoneticPr fontId="9" type="noConversion"/>
  </si>
  <si>
    <t xml:space="preserve">2
8
102
</t>
    <phoneticPr fontId="9" type="noConversion"/>
  </si>
  <si>
    <t xml:space="preserve">304
505
206
</t>
    <phoneticPr fontId="9" type="noConversion"/>
  </si>
  <si>
    <t>씽크대 상판 실리콘 제거 및 재코킹 작업 완료
방충망 4개소 교체 완료
방충망 4개소 교체 완료
방충망 3개소 교체 완료
걸레받이 1개소 교체 완
씽크대 상판 실리콘 제거 및 재코킹 작업 완료
방충망 3개소 교체 완료</t>
    <phoneticPr fontId="9" type="noConversion"/>
  </si>
  <si>
    <t>6차 합 계</t>
    <phoneticPr fontId="9" type="noConversion"/>
  </si>
  <si>
    <t>5차 합 계</t>
    <phoneticPr fontId="9" type="noConversion"/>
  </si>
  <si>
    <t>5차분 (정산)</t>
    <phoneticPr fontId="9" type="noConversion"/>
  </si>
  <si>
    <t>견적 처리</t>
    <phoneticPr fontId="9" type="noConversion"/>
  </si>
  <si>
    <t>세금계산서 (첨부1)</t>
    <phoneticPr fontId="9" type="noConversion"/>
  </si>
  <si>
    <t>방화폼 5개(첨부2)</t>
    <phoneticPr fontId="9" type="noConversion"/>
  </si>
  <si>
    <t>방화실리콘 2개(첨부3)
강화몰탈 1통
방화패드 1매(첨부4)</t>
    <phoneticPr fontId="9" type="noConversion"/>
  </si>
  <si>
    <t xml:space="preserve">첨부 1 </t>
    <phoneticPr fontId="9" type="noConversion"/>
  </si>
  <si>
    <t>첨부 4</t>
    <phoneticPr fontId="9" type="noConversion"/>
  </si>
  <si>
    <t>첨부 2</t>
    <phoneticPr fontId="9" type="noConversion"/>
  </si>
  <si>
    <t>첨부 3</t>
    <phoneticPr fontId="9" type="noConversion"/>
  </si>
  <si>
    <t>7차분 (정산진행)</t>
    <phoneticPr fontId="9" type="noConversion"/>
  </si>
  <si>
    <t xml:space="preserve">6차분(정산) </t>
    <phoneticPr fontId="9" type="noConversion"/>
  </si>
  <si>
    <t>9
1</t>
    <phoneticPr fontId="9" type="noConversion"/>
  </si>
  <si>
    <t xml:space="preserve"> 자전거 거치대 보수 (구진회, 김용칠)</t>
    <phoneticPr fontId="9" type="noConversion"/>
  </si>
  <si>
    <t xml:space="preserve"> 유도봉 설치 작업 (구진회, 김용칠)</t>
    <phoneticPr fontId="9" type="noConversion"/>
  </si>
  <si>
    <t xml:space="preserve"> 유도봉 설치 작업 (김용칠)
기숙사 B동 10층 외부 베란다 도장</t>
    <phoneticPr fontId="9" type="noConversion"/>
  </si>
  <si>
    <t>유도봉 구멍 메우기 작업 완료(김용칠)
자전거 거치대 보수 완료</t>
    <phoneticPr fontId="9" type="noConversion"/>
  </si>
  <si>
    <t>몰탈시멘트 2포(첨부5)</t>
    <phoneticPr fontId="9" type="noConversion"/>
  </si>
  <si>
    <t xml:space="preserve">폭스비트 1개 </t>
    <phoneticPr fontId="9" type="noConversion"/>
  </si>
  <si>
    <t>첨부 5</t>
    <phoneticPr fontId="9" type="noConversion"/>
  </si>
  <si>
    <t>옆</t>
    <phoneticPr fontId="9" type="noConversion"/>
  </si>
  <si>
    <t>전면</t>
    <phoneticPr fontId="9" type="noConversion"/>
  </si>
  <si>
    <t>9
기숙사B</t>
    <phoneticPr fontId="9" type="noConversion"/>
  </si>
  <si>
    <t>전면
10층</t>
    <phoneticPr fontId="9" type="noConversion"/>
  </si>
  <si>
    <t>전면
옆면</t>
    <phoneticPr fontId="9" type="noConversion"/>
  </si>
  <si>
    <t>7 합 계</t>
    <phoneticPr fontId="9" type="noConversion"/>
  </si>
  <si>
    <t>특별인부</t>
    <phoneticPr fontId="9" type="noConversion"/>
  </si>
  <si>
    <t>방충망 AL</t>
  </si>
  <si>
    <t>MFA, 1,000×1,000㎜, AL도장</t>
  </si>
  <si>
    <t>4차분 이월 방충망
2.62개 정산
5차분 정산 방충망
3.73개
6차분 이월 방충망
20.27(5차 이월분)+10.94</t>
    <phoneticPr fontId="9" type="noConversion"/>
  </si>
  <si>
    <t>씽크대 문짝 교체</t>
    <phoneticPr fontId="9" type="noConversion"/>
  </si>
  <si>
    <t>7동 107호</t>
    <phoneticPr fontId="9" type="noConversion"/>
  </si>
  <si>
    <t>L/S</t>
    <phoneticPr fontId="9" type="noConversion"/>
  </si>
  <si>
    <t>방화실리콘 및 강화몰탈</t>
    <phoneticPr fontId="9" type="noConversion"/>
  </si>
  <si>
    <t>20kg</t>
    <phoneticPr fontId="9" type="noConversion"/>
  </si>
  <si>
    <t>방화패드 1매</t>
    <phoneticPr fontId="9" type="noConversion"/>
  </si>
  <si>
    <t>몰탈시멘트, 육각 비트</t>
    <phoneticPr fontId="9" type="noConversion"/>
  </si>
  <si>
    <t>총 계</t>
    <phoneticPr fontId="9" type="noConversion"/>
  </si>
  <si>
    <t>문보수용 경첩피스 구매
(영수증 첨부 6)</t>
    <phoneticPr fontId="9" type="noConversion"/>
  </si>
  <si>
    <t>첨부 6</t>
    <phoneticPr fontId="9" type="noConversion"/>
  </si>
  <si>
    <t>기숙사 AB동 문보수용
엣지 필름 구매
(영수증 첨부 7)</t>
    <phoneticPr fontId="9" type="noConversion"/>
  </si>
  <si>
    <t>첨부 7</t>
    <phoneticPr fontId="9" type="noConversion"/>
  </si>
  <si>
    <t>첨부 8</t>
    <phoneticPr fontId="9" type="noConversion"/>
  </si>
  <si>
    <t>씽크대 측판 교체
 (세금계산서 첨부 8)</t>
    <phoneticPr fontId="9" type="noConversion"/>
  </si>
  <si>
    <t>첨부 9</t>
    <phoneticPr fontId="9" type="noConversion"/>
  </si>
  <si>
    <t>빨래건조대 1개(설비 업체 미지정으로 대응)
(영수증 첨부 9)</t>
    <phoneticPr fontId="9" type="noConversion"/>
  </si>
  <si>
    <t xml:space="preserve">방화문 가스켓 구매
(3세대 - 첨부 10)
</t>
    <phoneticPr fontId="9" type="noConversion"/>
  </si>
  <si>
    <t>첨부 10</t>
    <phoneticPr fontId="9" type="noConversion"/>
  </si>
  <si>
    <t>첨부 11</t>
    <phoneticPr fontId="9" type="noConversion"/>
  </si>
  <si>
    <t>첨부 12</t>
    <phoneticPr fontId="9" type="noConversion"/>
  </si>
  <si>
    <t xml:space="preserve">
전동 대패날 교체(1set)
(첨부 12)</t>
    <phoneticPr fontId="9" type="noConversion"/>
  </si>
  <si>
    <t>문보수용 엣지 
필름 구매(10매)
(첨부 11)</t>
    <phoneticPr fontId="9" type="noConversion"/>
  </si>
  <si>
    <t>방화 우레탄폼</t>
    <phoneticPr fontId="9" type="noConversion"/>
  </si>
  <si>
    <t>5동 주차장 벽 메꿈</t>
    <phoneticPr fontId="9" type="noConversion"/>
  </si>
  <si>
    <t>경첩 피스</t>
    <phoneticPr fontId="9" type="noConversion"/>
  </si>
  <si>
    <t>set</t>
    <phoneticPr fontId="9" type="noConversion"/>
  </si>
  <si>
    <t>문보수용</t>
    <phoneticPr fontId="9" type="noConversion"/>
  </si>
  <si>
    <t>엣지필름</t>
    <phoneticPr fontId="9" type="noConversion"/>
  </si>
  <si>
    <t>빨래건조대</t>
    <phoneticPr fontId="9" type="noConversion"/>
  </si>
  <si>
    <t>2동 108 호</t>
    <phoneticPr fontId="9" type="noConversion"/>
  </si>
  <si>
    <t>씽크대 하부장 수선</t>
    <phoneticPr fontId="9" type="noConversion"/>
  </si>
  <si>
    <t>102 동 205 호</t>
    <phoneticPr fontId="9" type="noConversion"/>
  </si>
  <si>
    <t>방화문 발포 충격 흡수재</t>
    <phoneticPr fontId="9" type="noConversion"/>
  </si>
  <si>
    <t>8동 501 호외</t>
    <phoneticPr fontId="9" type="noConversion"/>
  </si>
  <si>
    <t>교체용 전동 대패날</t>
    <phoneticPr fontId="9" type="noConversion"/>
  </si>
  <si>
    <t>매</t>
    <phoneticPr fontId="9" type="noConversion"/>
  </si>
  <si>
    <t xml:space="preserve"> 견적일 : 2025년 11 월   07 일</t>
    <phoneticPr fontId="15" type="noConversion"/>
  </si>
  <si>
    <t xml:space="preserve"> 공사명 : 기숙사 및 사택 긴급 보수작업(건축)-1 ~ 7차</t>
    <phoneticPr fontId="15" type="noConversion"/>
  </si>
  <si>
    <t>M020750510130102</t>
  </si>
  <si>
    <t>에너폴(이보드, 1000*1000*13T, 대체)</t>
    <phoneticPr fontId="9" type="noConversion"/>
  </si>
  <si>
    <t>900 X 1800X50, 3호(비중0.020)</t>
  </si>
  <si>
    <t>매</t>
  </si>
  <si>
    <t>에너폴(태화론 TW-06, 6㎜×1M×50M단면-점착 대체)</t>
    <phoneticPr fontId="9" type="noConversion"/>
  </si>
  <si>
    <t>900 X 1800X40, 3호(비중0.020)</t>
  </si>
  <si>
    <t>M020750510120102</t>
  </si>
  <si>
    <t>12.5T×900×1,800㎜</t>
  </si>
  <si>
    <t>M020690811520101</t>
  </si>
  <si>
    <t>일반석고보드</t>
  </si>
  <si>
    <t>방염, 기본면적: 2㎡, 가구당 5㎡*5가구=25㎡</t>
    <phoneticPr fontId="9" type="noConversion"/>
  </si>
  <si>
    <t>M020852810150101</t>
    <phoneticPr fontId="9" type="noConversion"/>
  </si>
  <si>
    <t>M020450310340103</t>
    <phoneticPr fontId="9" type="noConversion"/>
  </si>
  <si>
    <t>M020251411670101</t>
    <phoneticPr fontId="9" type="noConversion"/>
  </si>
  <si>
    <t>M020533113070101</t>
    <phoneticPr fontId="9" type="noConversion"/>
  </si>
  <si>
    <t>1회 매입 기준  : 4,556,000</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</si>
</sst>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 #,##0_-;_-*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_);[Red]\(0.0\)"/>
  </numFmts>
  <fonts count="90">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0"/>
      <color theme="1"/>
      <name val="LG스마트체 Regular"/>
      <family val="3"/>
      <charset val="129"/>
    </font>
    <font>
      <sz val="10"/>
      <color indexed="8"/>
      <name val="LG스마트체 Regular"/>
      <family val="3"/>
      <charset val="129"/>
    </font>
    <font>
      <sz val="10"/>
      <name val="LG스마트체 Regular"/>
      <family val="3"/>
      <charset val="129"/>
    </font>
    <font>
      <sz val="11"/>
      <color theme="1"/>
      <name val="LG스마트체 Regular"/>
      <family val="3"/>
      <charset val="129"/>
    </font>
    <font>
      <sz val="10"/>
      <color theme="0" tint="-0.34998626667073579"/>
      <name val="LG스마트체 Regular"/>
      <family val="3"/>
      <charset val="129"/>
    </font>
    <font>
      <b/>
      <sz val="10"/>
      <color theme="1" tint="0.34998626667073579"/>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4"/>
      <color theme="1" tint="0.499984740745262"/>
      <name val="맑은 고딕"/>
      <family val="3"/>
      <charset val="129"/>
      <scheme val="minor"/>
    </font>
    <font>
      <b/>
      <sz val="17"/>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3"/>
      <color theme="0" tint="-0.499984740745262"/>
      <name val="LG스마트체 Regular"/>
      <family val="3"/>
      <charset val="129"/>
    </font>
    <font>
      <sz val="13"/>
      <color theme="0" tint="-0.499984740745262"/>
      <name val="LG스마트체 Regular"/>
      <family val="3"/>
      <charset val="129"/>
    </font>
    <font>
      <b/>
      <sz val="15"/>
      <name val="맑은 고딕"/>
      <family val="3"/>
      <charset val="129"/>
      <scheme val="minor"/>
    </font>
    <font>
      <b/>
      <sz val="20"/>
      <color theme="1"/>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sz val="17"/>
      <color theme="0" tint="-0.14999847407452621"/>
      <name val="맑은 고딕"/>
      <family val="3"/>
      <charset val="129"/>
      <scheme val="minor"/>
    </font>
    <font>
      <sz val="15"/>
      <color theme="0" tint="-0.14999847407452621"/>
      <name val="맑은 고딕"/>
      <family val="3"/>
      <charset val="129"/>
      <scheme val="minor"/>
    </font>
    <font>
      <b/>
      <sz val="17"/>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20"/>
      <color rgb="FFFF00FF"/>
      <name val="LG스마트체 Regular"/>
      <family val="3"/>
      <charset val="129"/>
    </font>
    <font>
      <sz val="11"/>
      <name val="맑은 고딕"/>
      <family val="3"/>
      <charset val="129"/>
      <scheme val="minor"/>
    </font>
    <font>
      <b/>
      <sz val="20"/>
      <color rgb="FFFF0000"/>
      <name val="맑은 고딕"/>
      <family val="3"/>
      <charset val="129"/>
      <scheme val="minor"/>
    </font>
    <font>
      <b/>
      <sz val="20"/>
      <color theme="1" tint="0.34998626667073579"/>
      <name val="맑은 고딕"/>
      <family val="3"/>
      <charset val="129"/>
      <scheme val="minor"/>
    </font>
    <font>
      <b/>
      <sz val="20"/>
      <color theme="0" tint="-0.34998626667073579"/>
      <name val="맑은 고딕"/>
      <family val="3"/>
      <charset val="129"/>
      <scheme val="minor"/>
    </font>
    <font>
      <sz val="20"/>
      <color theme="1"/>
      <name val="맑은 고딕"/>
      <family val="3"/>
      <charset val="129"/>
      <scheme val="minor"/>
    </font>
    <font>
      <b/>
      <sz val="15"/>
      <color theme="0" tint="-0.34998626667073579"/>
      <name val="맑은 고딕"/>
      <family val="3"/>
      <charset val="129"/>
      <scheme val="minor"/>
    </font>
    <font>
      <sz val="17"/>
      <color theme="0" tint="-0.34998626667073579"/>
      <name val="맑은 고딕"/>
      <family val="3"/>
      <charset val="129"/>
      <scheme val="minor"/>
    </font>
    <font>
      <sz val="11"/>
      <color theme="0" tint="-0.34998626667073579"/>
      <name val="맑은 고딕"/>
      <family val="3"/>
      <charset val="129"/>
      <scheme val="minor"/>
    </font>
    <font>
      <b/>
      <sz val="17"/>
      <color theme="0" tint="-0.34998626667073579"/>
      <name val="맑은 고딕"/>
      <family val="3"/>
      <charset val="129"/>
      <scheme val="minor"/>
    </font>
    <font>
      <sz val="10"/>
      <color rgb="FF000000"/>
      <name val="Arial"/>
      <family val="2"/>
    </font>
    <font>
      <sz val="10"/>
      <color theme="1"/>
      <name val="Arial"/>
      <family val="2"/>
    </font>
    <font>
      <sz val="10"/>
      <name val="Arial"/>
      <family val="2"/>
    </font>
    <font>
      <sz val="10"/>
      <name val="HY견고딕"/>
      <family val="1"/>
      <charset val="129"/>
    </font>
    <font>
      <sz val="10"/>
      <color indexed="8"/>
      <name val="Malgun Gothic"/>
      <family val="3"/>
      <charset val="129"/>
    </font>
    <font>
      <b/>
      <sz val="15"/>
      <color rgb="FFFF00FF"/>
      <name val="LG스마트체 Regular"/>
      <family val="3"/>
      <charset val="129"/>
    </font>
    <font>
      <sz val="14"/>
      <color rgb="FFFF00FF"/>
      <name val="맑은 고딕"/>
      <family val="3"/>
      <charset val="129"/>
      <scheme val="minor"/>
    </font>
    <font>
      <b/>
      <sz val="15"/>
      <color rgb="FFFF00FF"/>
      <name val="맑은 고딕"/>
      <family val="3"/>
      <charset val="129"/>
      <scheme val="minor"/>
    </font>
    <font>
      <b/>
      <sz val="20"/>
      <color theme="0" tint="-0.14999847407452621"/>
      <name val="맑은 고딕"/>
      <family val="3"/>
      <charset val="129"/>
      <scheme val="minor"/>
    </font>
    <font>
      <sz val="15"/>
      <color rgb="FFFF0000"/>
      <name val="맑은 고딕"/>
      <family val="3"/>
      <charset val="129"/>
      <scheme val="minor"/>
    </font>
    <font>
      <b/>
      <sz val="15"/>
      <color rgb="FFFF00FF"/>
      <name val="Arial"/>
      <family val="2"/>
    </font>
    <font>
      <sz val="11"/>
      <color theme="1" tint="0.499984740745262"/>
      <name val="LG스마트체 Regular"/>
      <family val="3"/>
      <charset val="129"/>
    </font>
    <font>
      <sz val="30"/>
      <color rgb="FF000000"/>
      <name val="LG스마트체 Regular"/>
      <family val="3"/>
      <charset val="129"/>
    </font>
    <font>
      <sz val="12"/>
      <name val="LG스마트체 Regular"/>
      <family val="3"/>
      <charset val="129"/>
    </font>
    <font>
      <b/>
      <sz val="14"/>
      <color rgb="FFFF00FF"/>
      <name val="LG스마트체 Regular"/>
      <family val="3"/>
      <charset val="129"/>
    </font>
    <font>
      <b/>
      <sz val="11"/>
      <color rgb="FFFF00FF"/>
      <name val="LG스마트체 Regular"/>
      <family val="3"/>
      <charset val="129"/>
    </font>
    <font>
      <b/>
      <sz val="20"/>
      <color rgb="FFFF00FF"/>
      <name val="LG스마트체 Regular"/>
      <family val="3"/>
      <charset val="129"/>
    </font>
    <font>
      <sz val="24"/>
      <color rgb="FFFF00FF"/>
      <name val="LG스마트체 Regular"/>
      <family val="3"/>
      <charset val="129"/>
    </font>
    <font>
      <sz val="20"/>
      <color rgb="FF000000"/>
      <name val="LG스마트체 Regular"/>
      <family val="3"/>
      <charset val="129"/>
    </font>
    <font>
      <b/>
      <sz val="19"/>
      <color rgb="FFFF00FF"/>
      <name val="LG스마트체 Regular"/>
      <family val="3"/>
      <charset val="129"/>
    </font>
    <font>
      <sz val="20"/>
      <color rgb="FFFF0000"/>
      <name val="LG스마트체 Regular"/>
      <family val="3"/>
      <charset val="129"/>
    </font>
    <font>
      <sz val="10"/>
      <color rgb="FF000000"/>
      <name val="Malgun Gothic"/>
      <family val="3"/>
      <charset val="129"/>
    </font>
  </fonts>
  <fills count="17">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lightUp">
        <fgColor theme="0" tint="-0.14996795556505021"/>
        <bgColor indexed="65"/>
      </patternFill>
    </fill>
    <fill>
      <patternFill patternType="lightUp">
        <fgColor theme="0" tint="-0.14996795556505021"/>
        <bgColor rgb="FFFFFF00"/>
      </patternFill>
    </fill>
    <fill>
      <patternFill patternType="lightUp">
        <fgColor theme="0" tint="-0.14996795556505021"/>
        <bgColor theme="0" tint="-4.9989318521683403E-2"/>
      </patternFill>
    </fill>
    <fill>
      <patternFill patternType="lightUp">
        <fgColor theme="0" tint="-0.14996795556505021"/>
        <bgColor theme="9" tint="0.79998168889431442"/>
      </patternFill>
    </fill>
    <fill>
      <patternFill patternType="solid">
        <fgColor rgb="FFFF00FF"/>
        <bgColor indexed="64"/>
      </patternFill>
    </fill>
  </fills>
  <borders count="78">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thick">
        <color rgb="FFFF00FF"/>
      </left>
      <right style="thin">
        <color theme="0" tint="-0.24994659260841701"/>
      </right>
      <top style="thick">
        <color rgb="FFFF00FF"/>
      </top>
      <bottom style="thin">
        <color theme="0" tint="-0.24994659260841701"/>
      </bottom>
      <diagonal/>
    </border>
    <border>
      <left/>
      <right style="thin">
        <color theme="0" tint="-0.24994659260841701"/>
      </right>
      <top style="thick">
        <color rgb="FFFF00FF"/>
      </top>
      <bottom style="thin">
        <color theme="0" tint="-0.24994659260841701"/>
      </bottom>
      <diagonal/>
    </border>
    <border>
      <left style="thin">
        <color theme="0" tint="-0.24994659260841701"/>
      </left>
      <right style="thin">
        <color theme="0" tint="-0.24994659260841701"/>
      </right>
      <top style="thick">
        <color rgb="FFFF00FF"/>
      </top>
      <bottom style="thin">
        <color theme="0" tint="-0.24994659260841701"/>
      </bottom>
      <diagonal/>
    </border>
    <border>
      <left style="thin">
        <color theme="0" tint="-0.24994659260841701"/>
      </left>
      <right style="thick">
        <color rgb="FFFF00FF"/>
      </right>
      <top style="thick">
        <color rgb="FFFF00FF"/>
      </top>
      <bottom style="thin">
        <color theme="0" tint="-0.24994659260841701"/>
      </bottom>
      <diagonal/>
    </border>
    <border>
      <left/>
      <right/>
      <top style="thin">
        <color theme="0" tint="-0.24994659260841701"/>
      </top>
      <bottom style="thin">
        <color theme="0" tint="-0.24994659260841701"/>
      </bottom>
      <diagonal/>
    </border>
    <border>
      <left style="thick">
        <color rgb="FFFF00FF"/>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rgb="FFFF00FF"/>
      </right>
      <top style="thin">
        <color theme="0" tint="-0.24994659260841701"/>
      </top>
      <bottom style="thin">
        <color theme="0" tint="-0.24994659260841701"/>
      </bottom>
      <diagonal/>
    </border>
    <border>
      <left style="thick">
        <color rgb="FFFF00FF"/>
      </left>
      <right style="thick">
        <color rgb="FFFF00FF"/>
      </right>
      <top style="thick">
        <color rgb="FFFF00FF"/>
      </top>
      <bottom style="thick">
        <color rgb="FFFF00FF"/>
      </bottom>
      <diagonal/>
    </border>
    <border>
      <left style="thick">
        <color rgb="FFFF00FF"/>
      </left>
      <right style="thin">
        <color theme="0" tint="-0.24994659260841701"/>
      </right>
      <top style="thin">
        <color theme="0" tint="-0.24994659260841701"/>
      </top>
      <bottom style="thick">
        <color rgb="FFFF00FF"/>
      </bottom>
      <diagonal/>
    </border>
    <border>
      <left/>
      <right style="thin">
        <color theme="0" tint="-0.24994659260841701"/>
      </right>
      <top style="thin">
        <color theme="0" tint="-0.24994659260841701"/>
      </top>
      <bottom style="thick">
        <color rgb="FFFF00FF"/>
      </bottom>
      <diagonal/>
    </border>
    <border>
      <left style="thin">
        <color theme="0" tint="-0.24994659260841701"/>
      </left>
      <right style="thin">
        <color theme="0" tint="-0.24994659260841701"/>
      </right>
      <top style="thin">
        <color theme="0" tint="-0.24994659260841701"/>
      </top>
      <bottom style="thick">
        <color rgb="FFFF00FF"/>
      </bottom>
      <diagonal/>
    </border>
    <border>
      <left style="thin">
        <color theme="0" tint="-0.24994659260841701"/>
      </left>
      <right style="thick">
        <color rgb="FFFF00FF"/>
      </right>
      <top style="thin">
        <color theme="0" tint="-0.24994659260841701"/>
      </top>
      <bottom style="thick">
        <color rgb="FFFF00FF"/>
      </bottom>
      <diagonal/>
    </border>
    <border>
      <left style="thin">
        <color theme="0" tint="-0.24994659260841701"/>
      </left>
      <right/>
      <top/>
      <bottom style="thin">
        <color theme="0" tint="-0.24994659260841701"/>
      </bottom>
      <diagonal/>
    </border>
    <border>
      <left style="medium">
        <color indexed="64"/>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style="thin">
        <color theme="0" tint="-0.24994659260841701"/>
      </bottom>
      <diagonal/>
    </border>
  </borders>
  <cellStyleXfs count="25">
    <xf numFmtId="0" fontId="0" fillId="0" borderId="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8" fontId="13" fillId="0" borderId="0" applyFont="0" applyFill="0" applyBorder="0" applyAlignment="0" applyProtection="0"/>
    <xf numFmtId="0" fontId="14" fillId="0" borderId="0"/>
    <xf numFmtId="180"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3" fillId="0" borderId="0" applyFont="0" applyFill="0" applyBorder="0" applyAlignment="0" applyProtection="0">
      <alignment vertical="center"/>
    </xf>
    <xf numFmtId="41" fontId="10"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0" fontId="1" fillId="0" borderId="0">
      <alignment vertical="center"/>
    </xf>
  </cellStyleXfs>
  <cellXfs count="343">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79"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0"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0"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0"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0" fontId="16" fillId="0" borderId="14" xfId="7" applyFont="1" applyFill="1" applyBorder="1" applyAlignment="1">
      <alignment horizontal="right" vertical="center"/>
    </xf>
    <xf numFmtId="178" fontId="26" fillId="0" borderId="14" xfId="5" applyFont="1" applyFill="1" applyBorder="1" applyAlignment="1">
      <alignment horizontal="right" vertical="center"/>
    </xf>
    <xf numFmtId="0" fontId="26" fillId="4" borderId="14" xfId="6" applyFont="1" applyFill="1" applyBorder="1" applyAlignment="1">
      <alignment vertical="center"/>
    </xf>
    <xf numFmtId="0" fontId="26" fillId="4" borderId="14" xfId="6" applyFont="1" applyFill="1" applyBorder="1" applyAlignment="1">
      <alignment horizontal="center" vertical="center"/>
    </xf>
    <xf numFmtId="178" fontId="26" fillId="4"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7"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7" fontId="16" fillId="0" borderId="14" xfId="7" applyNumberFormat="1" applyFont="1" applyFill="1" applyBorder="1" applyAlignment="1">
      <alignment horizontal="right" vertical="center"/>
    </xf>
    <xf numFmtId="0" fontId="26" fillId="0" borderId="14" xfId="3" applyFont="1" applyBorder="1" applyAlignment="1">
      <alignment vertical="center"/>
    </xf>
    <xf numFmtId="180"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16" fillId="0" borderId="0" xfId="10" applyFont="1"/>
    <xf numFmtId="0" fontId="23" fillId="0" borderId="0" xfId="0" applyFont="1" applyAlignment="1">
      <alignment horizontal="center" vertical="center"/>
    </xf>
    <xf numFmtId="9" fontId="27" fillId="0" borderId="0" xfId="0" applyNumberFormat="1" applyFont="1" applyAlignment="1">
      <alignment horizontal="center" vertical="center"/>
    </xf>
    <xf numFmtId="181"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8"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0" fontId="23" fillId="6" borderId="2" xfId="0" applyFont="1" applyFill="1" applyBorder="1" applyAlignment="1">
      <alignment horizontal="center" vertical="center"/>
    </xf>
    <xf numFmtId="49" fontId="23" fillId="4" borderId="2" xfId="0" applyNumberFormat="1" applyFont="1" applyFill="1" applyBorder="1" applyAlignment="1">
      <alignment horizontal="center" vertical="center" wrapText="1"/>
    </xf>
    <xf numFmtId="177" fontId="23" fillId="5" borderId="2" xfId="1" applyFont="1" applyFill="1" applyBorder="1" applyAlignment="1">
      <alignment horizontal="center" vertical="center" wrapText="1"/>
    </xf>
    <xf numFmtId="177"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49" fontId="23" fillId="6" borderId="2" xfId="0" applyNumberFormat="1" applyFont="1" applyFill="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2" fontId="23" fillId="0" borderId="2" xfId="1" applyNumberFormat="1" applyFont="1" applyFill="1" applyBorder="1" applyAlignment="1">
      <alignment horizontal="center" vertical="center"/>
    </xf>
    <xf numFmtId="49" fontId="23" fillId="4" borderId="2" xfId="0" applyNumberFormat="1" applyFont="1" applyFill="1" applyBorder="1" applyAlignment="1">
      <alignment horizontal="center" vertical="center"/>
    </xf>
    <xf numFmtId="0" fontId="24" fillId="0" borderId="0" xfId="6" applyFont="1" applyAlignment="1">
      <alignment vertical="center"/>
    </xf>
    <xf numFmtId="0" fontId="16" fillId="0" borderId="3" xfId="6" applyFont="1" applyBorder="1" applyAlignment="1">
      <alignment vertical="center"/>
    </xf>
    <xf numFmtId="183" fontId="23" fillId="4" borderId="2" xfId="0" applyNumberFormat="1" applyFont="1" applyFill="1" applyBorder="1" applyAlignment="1">
      <alignment horizontal="right" vertical="center" wrapText="1"/>
    </xf>
    <xf numFmtId="183" fontId="23" fillId="5" borderId="2" xfId="1" applyNumberFormat="1" applyFont="1" applyFill="1" applyBorder="1" applyAlignment="1">
      <alignment horizontal="right" vertical="center" wrapText="1"/>
    </xf>
    <xf numFmtId="183" fontId="23" fillId="4"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7" fontId="16" fillId="9" borderId="0" xfId="0" applyNumberFormat="1" applyFont="1" applyFill="1">
      <alignment vertical="center"/>
    </xf>
    <xf numFmtId="0" fontId="29" fillId="0" borderId="0" xfId="0" applyFont="1">
      <alignment vertical="center"/>
    </xf>
    <xf numFmtId="0" fontId="26" fillId="0" borderId="0" xfId="0" applyFont="1">
      <alignment vertical="center"/>
    </xf>
    <xf numFmtId="0" fontId="27" fillId="4" borderId="0" xfId="0" applyFont="1" applyFill="1">
      <alignment vertical="center"/>
    </xf>
    <xf numFmtId="182" fontId="23" fillId="4" borderId="2" xfId="1" applyNumberFormat="1" applyFont="1" applyFill="1" applyBorder="1" applyAlignment="1">
      <alignment horizontal="center" vertical="center"/>
    </xf>
    <xf numFmtId="49" fontId="23" fillId="6" borderId="2" xfId="0" applyNumberFormat="1" applyFont="1" applyFill="1" applyBorder="1" applyAlignment="1">
      <alignment horizontal="center" vertical="center" wrapText="1"/>
    </xf>
    <xf numFmtId="0" fontId="31" fillId="6" borderId="2" xfId="0" applyFont="1" applyFill="1" applyBorder="1" applyAlignment="1">
      <alignment horizontal="center" vertical="center"/>
    </xf>
    <xf numFmtId="0" fontId="32" fillId="6" borderId="2" xfId="0" applyFont="1" applyFill="1" applyBorder="1" applyAlignment="1">
      <alignment horizontal="center" vertical="center"/>
    </xf>
    <xf numFmtId="0" fontId="32" fillId="4" borderId="2" xfId="0" applyFont="1" applyFill="1" applyBorder="1" applyAlignment="1">
      <alignment horizontal="center" vertical="center"/>
    </xf>
    <xf numFmtId="49" fontId="32" fillId="4" borderId="2" xfId="0" applyNumberFormat="1" applyFont="1" applyFill="1" applyBorder="1" applyAlignment="1">
      <alignment horizontal="center" vertical="center"/>
    </xf>
    <xf numFmtId="0" fontId="34" fillId="0" borderId="0" xfId="22" applyFont="1">
      <alignment vertical="center"/>
    </xf>
    <xf numFmtId="0" fontId="47" fillId="0" borderId="0" xfId="22" applyFont="1" applyAlignment="1">
      <alignment horizontal="center" vertical="center"/>
    </xf>
    <xf numFmtId="0" fontId="48" fillId="0" borderId="35" xfId="22" applyFont="1" applyBorder="1" applyAlignment="1">
      <alignment horizontal="center" vertical="center"/>
    </xf>
    <xf numFmtId="0" fontId="48" fillId="0" borderId="35" xfId="22" applyFont="1" applyBorder="1" applyAlignment="1">
      <alignment horizontal="center" vertical="center" wrapText="1"/>
    </xf>
    <xf numFmtId="14" fontId="48" fillId="0" borderId="35" xfId="22" quotePrefix="1" applyNumberFormat="1" applyFont="1" applyBorder="1" applyAlignment="1">
      <alignment horizontal="center" vertical="center"/>
    </xf>
    <xf numFmtId="0" fontId="48" fillId="0" borderId="35" xfId="22" quotePrefix="1" applyFont="1" applyBorder="1" applyAlignment="1">
      <alignment vertical="center" wrapText="1"/>
    </xf>
    <xf numFmtId="0" fontId="35" fillId="0" borderId="0" xfId="22" quotePrefix="1" applyFont="1" applyAlignment="1">
      <alignment vertical="center" wrapText="1"/>
    </xf>
    <xf numFmtId="0" fontId="34" fillId="0" borderId="0" xfId="22" applyFont="1" applyAlignment="1">
      <alignment horizontal="center" vertical="center"/>
    </xf>
    <xf numFmtId="0" fontId="45" fillId="10" borderId="37" xfId="22" applyFont="1" applyFill="1" applyBorder="1" applyAlignment="1">
      <alignment horizontal="center" vertical="center"/>
    </xf>
    <xf numFmtId="0" fontId="45" fillId="10" borderId="52" xfId="22" applyFont="1" applyFill="1" applyBorder="1" applyAlignment="1">
      <alignment horizontal="center" vertical="center"/>
    </xf>
    <xf numFmtId="0" fontId="45" fillId="10" borderId="53" xfId="22" applyFont="1" applyFill="1" applyBorder="1" applyAlignment="1">
      <alignment horizontal="center" vertical="center"/>
    </xf>
    <xf numFmtId="0" fontId="45" fillId="10" borderId="51" xfId="22" applyFont="1" applyFill="1" applyBorder="1" applyAlignment="1">
      <alignment horizontal="center" vertical="center"/>
    </xf>
    <xf numFmtId="0" fontId="46" fillId="0" borderId="51" xfId="22" applyFont="1" applyBorder="1" applyAlignment="1">
      <alignment horizontal="center" vertical="center" wrapText="1"/>
    </xf>
    <xf numFmtId="0" fontId="30" fillId="0" borderId="0" xfId="22" applyFont="1" applyAlignment="1">
      <alignment horizontal="center" vertical="center"/>
    </xf>
    <xf numFmtId="0" fontId="36" fillId="0" borderId="0" xfId="22" applyFont="1" applyAlignment="1">
      <alignment horizontal="center" vertical="center"/>
    </xf>
    <xf numFmtId="0" fontId="30" fillId="0" borderId="40" xfId="22" applyFont="1" applyBorder="1" applyAlignment="1">
      <alignment horizontal="center" vertical="center"/>
    </xf>
    <xf numFmtId="0" fontId="2" fillId="0" borderId="0" xfId="22">
      <alignment vertical="center"/>
    </xf>
    <xf numFmtId="0" fontId="38" fillId="0" borderId="33" xfId="22" applyFont="1" applyBorder="1" applyAlignment="1">
      <alignment horizontal="center" vertical="center"/>
    </xf>
    <xf numFmtId="0" fontId="41" fillId="0" borderId="30" xfId="22" applyFont="1" applyBorder="1" applyAlignment="1">
      <alignment horizontal="center" vertical="center" wrapText="1"/>
    </xf>
    <xf numFmtId="0" fontId="38" fillId="0" borderId="30" xfId="22" applyFont="1" applyBorder="1" applyAlignment="1">
      <alignment horizontal="center" vertical="center" wrapText="1"/>
    </xf>
    <xf numFmtId="0" fontId="38" fillId="0" borderId="30" xfId="22" applyFont="1" applyBorder="1" applyAlignment="1">
      <alignment horizontal="center" vertical="center"/>
    </xf>
    <xf numFmtId="0" fontId="38" fillId="0" borderId="34" xfId="22" applyFont="1" applyBorder="1" applyAlignment="1">
      <alignment horizontal="center" vertical="center"/>
    </xf>
    <xf numFmtId="184" fontId="43" fillId="0" borderId="14" xfId="22" applyNumberFormat="1" applyFont="1" applyBorder="1" applyAlignment="1">
      <alignment horizontal="center" vertical="center"/>
    </xf>
    <xf numFmtId="0" fontId="41" fillId="0" borderId="14" xfId="22" applyFont="1" applyBorder="1" applyAlignment="1">
      <alignment horizontal="center" vertical="center" wrapText="1"/>
    </xf>
    <xf numFmtId="0" fontId="38" fillId="0" borderId="14" xfId="22" applyFont="1" applyBorder="1" applyAlignment="1">
      <alignment horizontal="center" vertical="center" wrapText="1"/>
    </xf>
    <xf numFmtId="0" fontId="38" fillId="0" borderId="14" xfId="22" applyFont="1" applyBorder="1" applyAlignment="1">
      <alignment horizontal="center" vertical="center"/>
    </xf>
    <xf numFmtId="0" fontId="37" fillId="4" borderId="32" xfId="22" applyFont="1" applyFill="1" applyBorder="1" applyAlignment="1">
      <alignment horizontal="center" vertical="center" wrapText="1"/>
    </xf>
    <xf numFmtId="0" fontId="39" fillId="0" borderId="44" xfId="22" applyFont="1" applyBorder="1" applyAlignment="1">
      <alignment horizontal="center" vertical="center" wrapText="1"/>
    </xf>
    <xf numFmtId="0" fontId="37" fillId="4" borderId="32" xfId="22" applyFont="1" applyFill="1" applyBorder="1" applyAlignment="1">
      <alignment horizontal="center" vertical="center"/>
    </xf>
    <xf numFmtId="0" fontId="38" fillId="0" borderId="57" xfId="22" applyFont="1" applyBorder="1" applyAlignment="1">
      <alignment horizontal="center" vertical="center"/>
    </xf>
    <xf numFmtId="0" fontId="41" fillId="0" borderId="58" xfId="22" applyFont="1" applyBorder="1" applyAlignment="1">
      <alignment horizontal="center" vertical="center" wrapText="1"/>
    </xf>
    <xf numFmtId="0" fontId="38" fillId="0" borderId="58" xfId="22" applyFont="1" applyBorder="1" applyAlignment="1">
      <alignment horizontal="center" vertical="center" wrapText="1"/>
    </xf>
    <xf numFmtId="0" fontId="38" fillId="0" borderId="58" xfId="22" applyFont="1" applyBorder="1" applyAlignment="1">
      <alignment horizontal="center" vertical="center"/>
    </xf>
    <xf numFmtId="0" fontId="49" fillId="12" borderId="60" xfId="22" applyFont="1" applyFill="1" applyBorder="1" applyAlignment="1">
      <alignment horizontal="center" vertical="center"/>
    </xf>
    <xf numFmtId="0" fontId="37" fillId="4" borderId="64" xfId="22" applyFont="1" applyFill="1" applyBorder="1" applyAlignment="1">
      <alignment horizontal="center" vertical="center" wrapText="1"/>
    </xf>
    <xf numFmtId="0" fontId="49" fillId="12" borderId="65" xfId="22" applyFont="1" applyFill="1" applyBorder="1" applyAlignment="1">
      <alignment horizontal="center" vertical="center"/>
    </xf>
    <xf numFmtId="0" fontId="37" fillId="4" borderId="59" xfId="22" applyFont="1" applyFill="1" applyBorder="1" applyAlignment="1">
      <alignment horizontal="center" vertical="center" wrapText="1"/>
    </xf>
    <xf numFmtId="0" fontId="37" fillId="4" borderId="64" xfId="22" applyFont="1" applyFill="1" applyBorder="1" applyAlignment="1">
      <alignment horizontal="center" vertical="center"/>
    </xf>
    <xf numFmtId="0" fontId="50" fillId="4" borderId="67" xfId="22" applyFont="1" applyFill="1" applyBorder="1" applyAlignment="1">
      <alignment horizontal="center" vertical="center" wrapText="1"/>
    </xf>
    <xf numFmtId="0" fontId="49" fillId="12" borderId="68" xfId="22" applyFont="1" applyFill="1" applyBorder="1" applyAlignment="1">
      <alignment horizontal="center" vertical="center"/>
    </xf>
    <xf numFmtId="0" fontId="42" fillId="12" borderId="70" xfId="22" applyFont="1" applyFill="1" applyBorder="1" applyAlignment="1">
      <alignment vertical="center" wrapText="1"/>
    </xf>
    <xf numFmtId="0" fontId="37" fillId="4" borderId="72" xfId="22" applyFont="1" applyFill="1" applyBorder="1" applyAlignment="1">
      <alignment horizontal="center" vertical="center"/>
    </xf>
    <xf numFmtId="20" fontId="53" fillId="10" borderId="14" xfId="22" applyNumberFormat="1" applyFont="1" applyFill="1" applyBorder="1" applyAlignment="1">
      <alignment horizontal="center" vertical="center"/>
    </xf>
    <xf numFmtId="0" fontId="56" fillId="12" borderId="61" xfId="22" applyFont="1" applyFill="1" applyBorder="1" applyAlignment="1">
      <alignment horizontal="center" vertical="center"/>
    </xf>
    <xf numFmtId="0" fontId="40" fillId="13" borderId="62" xfId="22" applyFont="1" applyFill="1" applyBorder="1" applyAlignment="1">
      <alignment horizontal="center" vertical="center"/>
    </xf>
    <xf numFmtId="186" fontId="56" fillId="12" borderId="62" xfId="22" applyNumberFormat="1" applyFont="1" applyFill="1" applyBorder="1" applyAlignment="1">
      <alignment horizontal="center" vertical="center"/>
    </xf>
    <xf numFmtId="20" fontId="56" fillId="12" borderId="62" xfId="22" applyNumberFormat="1" applyFont="1" applyFill="1" applyBorder="1" applyAlignment="1">
      <alignment horizontal="center" vertical="center"/>
    </xf>
    <xf numFmtId="20" fontId="57" fillId="14" borderId="62" xfId="22" applyNumberFormat="1" applyFont="1" applyFill="1" applyBorder="1" applyAlignment="1">
      <alignment horizontal="center" vertical="center"/>
    </xf>
    <xf numFmtId="184" fontId="42" fillId="12" borderId="62" xfId="22" applyNumberFormat="1" applyFont="1" applyFill="1" applyBorder="1" applyAlignment="1">
      <alignment horizontal="center" vertical="center"/>
    </xf>
    <xf numFmtId="0" fontId="42" fillId="12" borderId="62" xfId="22" applyFont="1" applyFill="1" applyBorder="1" applyAlignment="1">
      <alignment horizontal="center" vertical="center" wrapText="1"/>
    </xf>
    <xf numFmtId="0" fontId="56" fillId="12" borderId="62" xfId="22" applyFont="1" applyFill="1" applyBorder="1" applyAlignment="1">
      <alignment horizontal="center" vertical="center" wrapText="1"/>
    </xf>
    <xf numFmtId="0" fontId="56" fillId="12" borderId="62" xfId="22" applyFont="1" applyFill="1" applyBorder="1" applyAlignment="1">
      <alignment horizontal="center" vertical="center"/>
    </xf>
    <xf numFmtId="0" fontId="42" fillId="12" borderId="62" xfId="22" applyFont="1" applyFill="1" applyBorder="1" applyAlignment="1">
      <alignment vertical="center" wrapText="1"/>
    </xf>
    <xf numFmtId="0" fontId="56" fillId="12" borderId="34" xfId="22" applyFont="1" applyFill="1" applyBorder="1" applyAlignment="1">
      <alignment horizontal="center" vertical="center"/>
    </xf>
    <xf numFmtId="0" fontId="57" fillId="13" borderId="14" xfId="22" applyFont="1" applyFill="1" applyBorder="1" applyAlignment="1">
      <alignment horizontal="center" vertical="center"/>
    </xf>
    <xf numFmtId="186" fontId="56" fillId="12" borderId="14" xfId="22" applyNumberFormat="1" applyFont="1" applyFill="1" applyBorder="1" applyAlignment="1">
      <alignment horizontal="center" vertical="center"/>
    </xf>
    <xf numFmtId="20" fontId="56" fillId="12" borderId="14" xfId="22" applyNumberFormat="1" applyFont="1" applyFill="1" applyBorder="1" applyAlignment="1">
      <alignment horizontal="center" vertical="center"/>
    </xf>
    <xf numFmtId="20" fontId="57" fillId="14" borderId="14" xfId="22" applyNumberFormat="1" applyFont="1" applyFill="1" applyBorder="1" applyAlignment="1">
      <alignment horizontal="center" vertical="center"/>
    </xf>
    <xf numFmtId="184" fontId="42" fillId="12" borderId="14" xfId="22" applyNumberFormat="1" applyFont="1" applyFill="1" applyBorder="1" applyAlignment="1">
      <alignment horizontal="center" vertical="center"/>
    </xf>
    <xf numFmtId="0" fontId="42" fillId="12" borderId="14" xfId="22" applyFont="1" applyFill="1" applyBorder="1" applyAlignment="1">
      <alignment horizontal="center" vertical="center"/>
    </xf>
    <xf numFmtId="0" fontId="56" fillId="12" borderId="14" xfId="22" applyFont="1" applyFill="1" applyBorder="1" applyAlignment="1">
      <alignment horizontal="center" vertical="center"/>
    </xf>
    <xf numFmtId="0" fontId="42" fillId="12" borderId="14" xfId="22" applyFont="1" applyFill="1" applyBorder="1" applyAlignment="1">
      <alignment vertical="center" wrapText="1"/>
    </xf>
    <xf numFmtId="0" fontId="56" fillId="12" borderId="69" xfId="22" applyFont="1" applyFill="1" applyBorder="1" applyAlignment="1">
      <alignment horizontal="center" vertical="center"/>
    </xf>
    <xf numFmtId="0" fontId="40" fillId="13" borderId="70" xfId="22" applyFont="1" applyFill="1" applyBorder="1" applyAlignment="1">
      <alignment horizontal="center" vertical="center"/>
    </xf>
    <xf numFmtId="186" fontId="56" fillId="12" borderId="70" xfId="22" applyNumberFormat="1" applyFont="1" applyFill="1" applyBorder="1" applyAlignment="1">
      <alignment horizontal="center" vertical="center"/>
    </xf>
    <xf numFmtId="20" fontId="56" fillId="12" borderId="70" xfId="22" applyNumberFormat="1" applyFont="1" applyFill="1" applyBorder="1" applyAlignment="1">
      <alignment horizontal="center" vertical="center"/>
    </xf>
    <xf numFmtId="20" fontId="57" fillId="14" borderId="70" xfId="22" applyNumberFormat="1" applyFont="1" applyFill="1" applyBorder="1" applyAlignment="1">
      <alignment horizontal="center" vertical="center"/>
    </xf>
    <xf numFmtId="184" fontId="42" fillId="12" borderId="70" xfId="22" applyNumberFormat="1" applyFont="1" applyFill="1" applyBorder="1" applyAlignment="1">
      <alignment horizontal="center" vertical="center"/>
    </xf>
    <xf numFmtId="0" fontId="42" fillId="12" borderId="70" xfId="22" applyFont="1" applyFill="1" applyBorder="1" applyAlignment="1">
      <alignment horizontal="center" vertical="center"/>
    </xf>
    <xf numFmtId="0" fontId="56" fillId="12" borderId="70" xfId="22" applyFont="1" applyFill="1" applyBorder="1" applyAlignment="1">
      <alignment horizontal="center" vertical="center"/>
    </xf>
    <xf numFmtId="184" fontId="43" fillId="0" borderId="75" xfId="22" applyNumberFormat="1" applyFont="1" applyBorder="1" applyAlignment="1">
      <alignment horizontal="center" vertical="center"/>
    </xf>
    <xf numFmtId="0" fontId="35" fillId="16" borderId="0" xfId="22" quotePrefix="1" applyFont="1" applyFill="1" applyAlignment="1">
      <alignment vertical="center" wrapText="1"/>
    </xf>
    <xf numFmtId="0" fontId="58" fillId="0" borderId="35" xfId="22" quotePrefix="1" applyFont="1" applyBorder="1">
      <alignment vertical="center"/>
    </xf>
    <xf numFmtId="0" fontId="49" fillId="0" borderId="43" xfId="22" applyFont="1" applyBorder="1" applyAlignment="1">
      <alignment horizontal="center" vertical="center"/>
    </xf>
    <xf numFmtId="0" fontId="56" fillId="0" borderId="34" xfId="22" applyFont="1" applyBorder="1" applyAlignment="1">
      <alignment horizontal="center" vertical="center"/>
    </xf>
    <xf numFmtId="0" fontId="40" fillId="9" borderId="14" xfId="22" applyFont="1" applyFill="1" applyBorder="1" applyAlignment="1">
      <alignment horizontal="center" vertical="center"/>
    </xf>
    <xf numFmtId="186" fontId="56" fillId="0" borderId="14" xfId="22" applyNumberFormat="1" applyFont="1" applyBorder="1" applyAlignment="1">
      <alignment horizontal="center" vertical="center"/>
    </xf>
    <xf numFmtId="20" fontId="56" fillId="0" borderId="14" xfId="22" applyNumberFormat="1" applyFont="1" applyBorder="1" applyAlignment="1">
      <alignment horizontal="center" vertical="center"/>
    </xf>
    <xf numFmtId="20" fontId="57" fillId="10" borderId="14" xfId="22" applyNumberFormat="1" applyFont="1" applyFill="1" applyBorder="1" applyAlignment="1">
      <alignment horizontal="center" vertical="center"/>
    </xf>
    <xf numFmtId="0" fontId="42" fillId="0" borderId="14" xfId="22" applyFont="1" applyBorder="1" applyAlignment="1">
      <alignment horizontal="center" vertical="center" wrapText="1"/>
    </xf>
    <xf numFmtId="0" fontId="56" fillId="0" borderId="14" xfId="22" applyFont="1" applyBorder="1" applyAlignment="1">
      <alignment horizontal="center" vertical="center" wrapText="1"/>
    </xf>
    <xf numFmtId="0" fontId="56" fillId="0" borderId="14" xfId="22" applyFont="1" applyBorder="1" applyAlignment="1">
      <alignment horizontal="center" vertical="center"/>
    </xf>
    <xf numFmtId="0" fontId="42" fillId="0" borderId="14" xfId="22" applyFont="1" applyBorder="1" applyAlignment="1">
      <alignment vertical="center" wrapText="1"/>
    </xf>
    <xf numFmtId="0" fontId="49" fillId="4" borderId="32" xfId="22" applyFont="1" applyFill="1" applyBorder="1" applyAlignment="1">
      <alignment horizontal="center" vertical="center" wrapText="1"/>
    </xf>
    <xf numFmtId="0" fontId="56" fillId="0" borderId="44" xfId="22" applyFont="1" applyBorder="1" applyAlignment="1">
      <alignment horizontal="center" vertical="center" wrapText="1"/>
    </xf>
    <xf numFmtId="0" fontId="59" fillId="0" borderId="0" xfId="22" applyFont="1">
      <alignment vertical="center"/>
    </xf>
    <xf numFmtId="0" fontId="49" fillId="0" borderId="73" xfId="22" applyFont="1" applyBorder="1" applyAlignment="1">
      <alignment horizontal="center" vertical="center"/>
    </xf>
    <xf numFmtId="0" fontId="56" fillId="0" borderId="74" xfId="22" applyFont="1" applyBorder="1" applyAlignment="1">
      <alignment horizontal="center" vertical="center"/>
    </xf>
    <xf numFmtId="0" fontId="40" fillId="9" borderId="75" xfId="22" applyFont="1" applyFill="1" applyBorder="1" applyAlignment="1">
      <alignment horizontal="center" vertical="center"/>
    </xf>
    <xf numFmtId="186" fontId="56" fillId="0" borderId="75" xfId="22" applyNumberFormat="1" applyFont="1" applyBorder="1" applyAlignment="1">
      <alignment horizontal="center" vertical="center"/>
    </xf>
    <xf numFmtId="20" fontId="56" fillId="0" borderId="75" xfId="22" applyNumberFormat="1" applyFont="1" applyBorder="1" applyAlignment="1">
      <alignment horizontal="center" vertical="center"/>
    </xf>
    <xf numFmtId="20" fontId="57" fillId="10" borderId="75" xfId="22" applyNumberFormat="1" applyFont="1" applyFill="1" applyBorder="1" applyAlignment="1">
      <alignment horizontal="center" vertical="center"/>
    </xf>
    <xf numFmtId="0" fontId="42" fillId="0" borderId="75" xfId="22" applyFont="1" applyBorder="1" applyAlignment="1">
      <alignment horizontal="center" vertical="center"/>
    </xf>
    <xf numFmtId="0" fontId="56" fillId="0" borderId="75" xfId="22" applyFont="1" applyBorder="1" applyAlignment="1">
      <alignment horizontal="center" vertical="center"/>
    </xf>
    <xf numFmtId="0" fontId="42" fillId="0" borderId="75" xfId="22" applyFont="1" applyBorder="1" applyAlignment="1">
      <alignment vertical="center" wrapText="1"/>
    </xf>
    <xf numFmtId="0" fontId="57" fillId="11" borderId="76" xfId="22" applyFont="1" applyFill="1" applyBorder="1" applyAlignment="1">
      <alignment horizontal="center" vertical="center" wrapText="1"/>
    </xf>
    <xf numFmtId="0" fontId="49" fillId="4" borderId="76" xfId="22" applyFont="1" applyFill="1" applyBorder="1" applyAlignment="1">
      <alignment horizontal="center" vertical="center" wrapText="1"/>
    </xf>
    <xf numFmtId="0" fontId="56" fillId="0" borderId="40" xfId="22" applyFont="1" applyBorder="1" applyAlignment="1">
      <alignment horizontal="center" vertical="center" wrapText="1"/>
    </xf>
    <xf numFmtId="186" fontId="61" fillId="0" borderId="47" xfId="22" applyNumberFormat="1" applyFont="1" applyBorder="1" applyAlignment="1">
      <alignment horizontal="center" vertical="center"/>
    </xf>
    <xf numFmtId="20" fontId="61" fillId="0" borderId="47" xfId="22" applyNumberFormat="1" applyFont="1" applyBorder="1" applyAlignment="1">
      <alignment horizontal="center" vertical="center"/>
    </xf>
    <xf numFmtId="0" fontId="60" fillId="0" borderId="48" xfId="22" applyFont="1" applyBorder="1" applyAlignment="1">
      <alignment vertical="center" wrapText="1"/>
    </xf>
    <xf numFmtId="0" fontId="63" fillId="0" borderId="0" xfId="22" applyFont="1">
      <alignment vertical="center"/>
    </xf>
    <xf numFmtId="186" fontId="52" fillId="10" borderId="14" xfId="22" applyNumberFormat="1" applyFont="1" applyFill="1" applyBorder="1" applyAlignment="1">
      <alignment horizontal="center" vertical="center"/>
    </xf>
    <xf numFmtId="20" fontId="52" fillId="10" borderId="14" xfId="22" applyNumberFormat="1" applyFont="1" applyFill="1" applyBorder="1" applyAlignment="1">
      <alignment horizontal="center" vertical="center"/>
    </xf>
    <xf numFmtId="0" fontId="54" fillId="10" borderId="14" xfId="22" applyFont="1" applyFill="1" applyBorder="1" applyAlignment="1">
      <alignment horizontal="center" vertical="center" wrapText="1"/>
    </xf>
    <xf numFmtId="0" fontId="52" fillId="10" borderId="14" xfId="22" applyFont="1" applyFill="1" applyBorder="1" applyAlignment="1">
      <alignment horizontal="center" vertical="center" wrapText="1"/>
    </xf>
    <xf numFmtId="0" fontId="52" fillId="10" borderId="14" xfId="22" applyFont="1" applyFill="1" applyBorder="1" applyAlignment="1">
      <alignment horizontal="center" vertical="center"/>
    </xf>
    <xf numFmtId="0" fontId="54" fillId="10" borderId="14" xfId="22" applyFont="1" applyFill="1" applyBorder="1" applyAlignment="1">
      <alignment vertical="center" wrapText="1"/>
    </xf>
    <xf numFmtId="0" fontId="37" fillId="10" borderId="32" xfId="22" applyFont="1" applyFill="1" applyBorder="1" applyAlignment="1">
      <alignment horizontal="center" vertical="center" wrapText="1"/>
    </xf>
    <xf numFmtId="0" fontId="39" fillId="10" borderId="44" xfId="22" applyFont="1" applyFill="1" applyBorder="1" applyAlignment="1">
      <alignment horizontal="center" vertical="center" wrapText="1"/>
    </xf>
    <xf numFmtId="184" fontId="54" fillId="10" borderId="58" xfId="22" applyNumberFormat="1" applyFont="1" applyFill="1" applyBorder="1" applyAlignment="1">
      <alignment horizontal="center" vertical="center"/>
    </xf>
    <xf numFmtId="0" fontId="52" fillId="10" borderId="34" xfId="22" applyFont="1" applyFill="1" applyBorder="1" applyAlignment="1">
      <alignment horizontal="centerContinuous" vertical="center"/>
    </xf>
    <xf numFmtId="0" fontId="55" fillId="10" borderId="14" xfId="22" applyFont="1" applyFill="1" applyBorder="1" applyAlignment="1">
      <alignment horizontal="centerContinuous" vertical="center"/>
    </xf>
    <xf numFmtId="0" fontId="51" fillId="10" borderId="43" xfId="22" applyFont="1" applyFill="1" applyBorder="1" applyAlignment="1">
      <alignment horizontal="centerContinuous" vertical="center"/>
    </xf>
    <xf numFmtId="0" fontId="50" fillId="0" borderId="0" xfId="22" applyFont="1" applyAlignment="1">
      <alignment horizontal="centerContinuous" vertical="center"/>
    </xf>
    <xf numFmtId="0" fontId="61" fillId="0" borderId="0" xfId="22" applyFont="1" applyAlignment="1">
      <alignment horizontal="centerContinuous" vertical="center"/>
    </xf>
    <xf numFmtId="0" fontId="62" fillId="0" borderId="49" xfId="22" applyFont="1" applyBorder="1" applyAlignment="1">
      <alignment horizontal="centerContinuous" vertical="center"/>
    </xf>
    <xf numFmtId="0" fontId="64" fillId="0" borderId="41" xfId="22" applyFont="1" applyBorder="1" applyAlignment="1">
      <alignment horizontal="center" vertical="center"/>
    </xf>
    <xf numFmtId="0" fontId="65" fillId="9" borderId="30" xfId="22" applyFont="1" applyFill="1" applyBorder="1" applyAlignment="1">
      <alignment horizontal="center" vertical="center"/>
    </xf>
    <xf numFmtId="186" fontId="38" fillId="0" borderId="30" xfId="22" applyNumberFormat="1" applyFont="1" applyBorder="1" applyAlignment="1">
      <alignment horizontal="center" vertical="center"/>
    </xf>
    <xf numFmtId="20" fontId="38" fillId="0" borderId="14" xfId="22" applyNumberFormat="1" applyFont="1" applyBorder="1" applyAlignment="1">
      <alignment horizontal="center" vertical="center"/>
    </xf>
    <xf numFmtId="20" fontId="38" fillId="0" borderId="30" xfId="22" applyNumberFormat="1" applyFont="1" applyBorder="1" applyAlignment="1">
      <alignment horizontal="center" vertical="center"/>
    </xf>
    <xf numFmtId="20" fontId="65" fillId="10" borderId="30" xfId="22" applyNumberFormat="1" applyFont="1" applyFill="1" applyBorder="1" applyAlignment="1">
      <alignment horizontal="center" vertical="center"/>
    </xf>
    <xf numFmtId="184" fontId="41" fillId="0" borderId="30" xfId="22" applyNumberFormat="1" applyFont="1" applyBorder="1" applyAlignment="1">
      <alignment horizontal="center" vertical="center"/>
    </xf>
    <xf numFmtId="0" fontId="41" fillId="0" borderId="30" xfId="22" applyFont="1" applyBorder="1" applyAlignment="1">
      <alignment vertical="center" wrapText="1"/>
    </xf>
    <xf numFmtId="0" fontId="65" fillId="11" borderId="31" xfId="22" applyFont="1" applyFill="1" applyBorder="1" applyAlignment="1">
      <alignment horizontal="center" vertical="center" wrapText="1"/>
    </xf>
    <xf numFmtId="0" fontId="64" fillId="4" borderId="31" xfId="22" applyFont="1" applyFill="1" applyBorder="1" applyAlignment="1">
      <alignment horizontal="center" vertical="center" wrapText="1"/>
    </xf>
    <xf numFmtId="0" fontId="38" fillId="0" borderId="42" xfId="22" applyFont="1" applyBorder="1">
      <alignment vertical="center"/>
    </xf>
    <xf numFmtId="0" fontId="66" fillId="0" borderId="0" xfId="22" applyFont="1">
      <alignment vertical="center"/>
    </xf>
    <xf numFmtId="0" fontId="64" fillId="0" borderId="43" xfId="22" applyFont="1" applyBorder="1" applyAlignment="1">
      <alignment horizontal="center" vertical="center"/>
    </xf>
    <xf numFmtId="0" fontId="65" fillId="9" borderId="14" xfId="22" applyFont="1" applyFill="1" applyBorder="1" applyAlignment="1">
      <alignment horizontal="center" vertical="center"/>
    </xf>
    <xf numFmtId="186" fontId="38" fillId="0" borderId="14" xfId="22" applyNumberFormat="1" applyFont="1" applyBorder="1" applyAlignment="1">
      <alignment horizontal="center" vertical="center"/>
    </xf>
    <xf numFmtId="20" fontId="65" fillId="10" borderId="14" xfId="22" applyNumberFormat="1" applyFont="1" applyFill="1" applyBorder="1" applyAlignment="1">
      <alignment horizontal="center" vertical="center"/>
    </xf>
    <xf numFmtId="184" fontId="41" fillId="0" borderId="14" xfId="22" applyNumberFormat="1" applyFont="1" applyBorder="1" applyAlignment="1">
      <alignment horizontal="center" vertical="center"/>
    </xf>
    <xf numFmtId="0" fontId="41" fillId="0" borderId="14" xfId="22" applyFont="1" applyBorder="1" applyAlignment="1">
      <alignment horizontal="left" vertical="center" wrapText="1"/>
    </xf>
    <xf numFmtId="0" fontId="65" fillId="11" borderId="32" xfId="22" applyFont="1" applyFill="1" applyBorder="1" applyAlignment="1">
      <alignment horizontal="center" vertical="center" wrapText="1"/>
    </xf>
    <xf numFmtId="0" fontId="64" fillId="4" borderId="32" xfId="22" applyFont="1" applyFill="1" applyBorder="1" applyAlignment="1">
      <alignment horizontal="center" vertical="center" wrapText="1"/>
    </xf>
    <xf numFmtId="0" fontId="38" fillId="0" borderId="44" xfId="22" applyFont="1" applyBorder="1" applyAlignment="1">
      <alignment horizontal="center" vertical="center" wrapText="1"/>
    </xf>
    <xf numFmtId="0" fontId="65" fillId="11" borderId="32" xfId="22" applyFont="1" applyFill="1" applyBorder="1" applyAlignment="1">
      <alignment horizontal="center" vertical="center"/>
    </xf>
    <xf numFmtId="0" fontId="64" fillId="4" borderId="32" xfId="22" applyFont="1" applyFill="1" applyBorder="1" applyAlignment="1">
      <alignment horizontal="center" vertical="center"/>
    </xf>
    <xf numFmtId="184" fontId="38" fillId="0" borderId="44" xfId="22" applyNumberFormat="1" applyFont="1" applyBorder="1" applyAlignment="1">
      <alignment horizontal="center" vertical="center"/>
    </xf>
    <xf numFmtId="0" fontId="41" fillId="0" borderId="14" xfId="22" applyFont="1" applyBorder="1" applyAlignment="1">
      <alignment vertical="center" wrapText="1"/>
    </xf>
    <xf numFmtId="0" fontId="67" fillId="9" borderId="14" xfId="22" applyFont="1" applyFill="1" applyBorder="1" applyAlignment="1">
      <alignment horizontal="center" vertical="center"/>
    </xf>
    <xf numFmtId="0" fontId="67" fillId="11" borderId="32" xfId="22" applyFont="1" applyFill="1" applyBorder="1" applyAlignment="1">
      <alignment horizontal="center" vertical="center" wrapText="1"/>
    </xf>
    <xf numFmtId="0" fontId="64" fillId="0" borderId="56" xfId="22" applyFont="1" applyBorder="1" applyAlignment="1">
      <alignment horizontal="center" vertical="center"/>
    </xf>
    <xf numFmtId="0" fontId="67" fillId="9" borderId="58" xfId="22" applyFont="1" applyFill="1" applyBorder="1" applyAlignment="1">
      <alignment horizontal="center" vertical="center"/>
    </xf>
    <xf numFmtId="186" fontId="38" fillId="0" borderId="58" xfId="22" applyNumberFormat="1" applyFont="1" applyBorder="1" applyAlignment="1">
      <alignment horizontal="center" vertical="center"/>
    </xf>
    <xf numFmtId="20" fontId="38" fillId="0" borderId="58" xfId="22" applyNumberFormat="1" applyFont="1" applyBorder="1" applyAlignment="1">
      <alignment horizontal="center" vertical="center"/>
    </xf>
    <xf numFmtId="20" fontId="65" fillId="10" borderId="58" xfId="22" applyNumberFormat="1" applyFont="1" applyFill="1" applyBorder="1" applyAlignment="1">
      <alignment horizontal="center" vertical="center"/>
    </xf>
    <xf numFmtId="184" fontId="41" fillId="0" borderId="58" xfId="22" applyNumberFormat="1" applyFont="1" applyBorder="1" applyAlignment="1">
      <alignment horizontal="center" vertical="center"/>
    </xf>
    <xf numFmtId="0" fontId="41" fillId="0" borderId="58" xfId="22" applyFont="1" applyBorder="1" applyAlignment="1">
      <alignment vertical="center" wrapText="1"/>
    </xf>
    <xf numFmtId="0" fontId="67" fillId="11" borderId="59" xfId="22" applyFont="1" applyFill="1" applyBorder="1" applyAlignment="1">
      <alignment horizontal="center" vertical="center" wrapText="1"/>
    </xf>
    <xf numFmtId="0" fontId="51" fillId="4" borderId="32" xfId="22" applyFont="1" applyFill="1" applyBorder="1" applyAlignment="1">
      <alignment horizontal="center" vertical="center" wrapText="1"/>
    </xf>
    <xf numFmtId="49" fontId="68" fillId="6" borderId="2" xfId="0" applyNumberFormat="1" applyFont="1" applyFill="1" applyBorder="1" applyAlignment="1">
      <alignment horizontal="center" vertical="center" wrapText="1"/>
    </xf>
    <xf numFmtId="0" fontId="69" fillId="6" borderId="2" xfId="0" applyFont="1" applyFill="1" applyBorder="1" applyAlignment="1">
      <alignment horizontal="center" vertical="center"/>
    </xf>
    <xf numFmtId="0" fontId="72" fillId="6" borderId="2" xfId="0" applyFont="1" applyFill="1" applyBorder="1" applyAlignment="1">
      <alignment horizontal="center" vertical="center"/>
    </xf>
    <xf numFmtId="0" fontId="72" fillId="4" borderId="2" xfId="0" applyFont="1" applyFill="1" applyBorder="1" applyAlignment="1">
      <alignment horizontal="center" vertical="center"/>
    </xf>
    <xf numFmtId="49" fontId="72" fillId="4" borderId="2" xfId="0" applyNumberFormat="1" applyFont="1" applyFill="1" applyBorder="1" applyAlignment="1">
      <alignment horizontal="center" vertical="center"/>
    </xf>
    <xf numFmtId="177" fontId="72" fillId="4" borderId="2" xfId="1" applyFont="1" applyFill="1" applyBorder="1" applyAlignment="1">
      <alignment horizontal="center" vertical="center"/>
    </xf>
    <xf numFmtId="0" fontId="73" fillId="0" borderId="54" xfId="22" applyFont="1" applyBorder="1" applyAlignment="1">
      <alignment horizontal="center" vertical="center" wrapText="1"/>
    </xf>
    <xf numFmtId="0" fontId="74" fillId="0" borderId="44" xfId="22" applyFont="1" applyBorder="1" applyAlignment="1">
      <alignment horizontal="center" vertical="center" wrapText="1"/>
    </xf>
    <xf numFmtId="0" fontId="51" fillId="9" borderId="47" xfId="22" applyFont="1" applyFill="1" applyBorder="1" applyAlignment="1">
      <alignment horizontal="center" vertical="center"/>
    </xf>
    <xf numFmtId="184" fontId="75" fillId="10" borderId="47" xfId="22" applyNumberFormat="1" applyFont="1" applyFill="1" applyBorder="1" applyAlignment="1">
      <alignment horizontal="center" vertical="center"/>
    </xf>
    <xf numFmtId="0" fontId="51" fillId="0" borderId="47" xfId="22" applyFont="1" applyBorder="1" applyAlignment="1">
      <alignment horizontal="center" vertical="center"/>
    </xf>
    <xf numFmtId="0" fontId="51" fillId="0" borderId="47" xfId="22" applyFont="1" applyBorder="1" applyAlignment="1">
      <alignment horizontal="center" vertical="center" wrapText="1"/>
    </xf>
    <xf numFmtId="0" fontId="51" fillId="0" borderId="47" xfId="22" applyFont="1" applyBorder="1" applyAlignment="1">
      <alignment vertical="center" wrapText="1"/>
    </xf>
    <xf numFmtId="0" fontId="51" fillId="15" borderId="63" xfId="22" applyFont="1" applyFill="1" applyBorder="1" applyAlignment="1">
      <alignment horizontal="center" vertical="center" wrapText="1"/>
    </xf>
    <xf numFmtId="0" fontId="51" fillId="15" borderId="66" xfId="22" applyFont="1" applyFill="1" applyBorder="1" applyAlignment="1">
      <alignment horizontal="center" vertical="center" wrapText="1"/>
    </xf>
    <xf numFmtId="0" fontId="51" fillId="15" borderId="66" xfId="22" applyFont="1" applyFill="1" applyBorder="1" applyAlignment="1">
      <alignment horizontal="center" vertical="center"/>
    </xf>
    <xf numFmtId="0" fontId="51" fillId="15" borderId="71" xfId="22" applyFont="1" applyFill="1" applyBorder="1" applyAlignment="1">
      <alignment horizontal="center" vertical="center"/>
    </xf>
    <xf numFmtId="0" fontId="62" fillId="11" borderId="32" xfId="22" applyFont="1" applyFill="1" applyBorder="1" applyAlignment="1">
      <alignment horizontal="center" vertical="center" wrapText="1"/>
    </xf>
    <xf numFmtId="0" fontId="76" fillId="10" borderId="32" xfId="22" applyFont="1" applyFill="1" applyBorder="1" applyAlignment="1">
      <alignment horizontal="center" vertical="center" wrapText="1"/>
    </xf>
    <xf numFmtId="0" fontId="51" fillId="11" borderId="32" xfId="22" applyFont="1" applyFill="1" applyBorder="1" applyAlignment="1">
      <alignment horizontal="center" vertical="center" wrapText="1"/>
    </xf>
    <xf numFmtId="0" fontId="42" fillId="0" borderId="14" xfId="22" applyFont="1" applyBorder="1" applyAlignment="1">
      <alignment horizontal="center" vertical="top" wrapText="1"/>
    </xf>
    <xf numFmtId="0" fontId="51" fillId="4" borderId="47" xfId="22" applyFont="1" applyFill="1" applyBorder="1" applyAlignment="1">
      <alignment horizontal="center" vertical="center"/>
    </xf>
    <xf numFmtId="0" fontId="0" fillId="0" borderId="0" xfId="0" applyAlignment="1">
      <alignment horizontal="center" vertical="center"/>
    </xf>
    <xf numFmtId="177" fontId="27" fillId="3" borderId="2" xfId="23" applyFont="1" applyFill="1" applyBorder="1" applyAlignment="1">
      <alignment horizontal="center" vertical="center"/>
    </xf>
    <xf numFmtId="187" fontId="78" fillId="9" borderId="2" xfId="1" applyNumberFormat="1" applyFont="1" applyFill="1" applyBorder="1" applyAlignment="1">
      <alignment horizontal="center" vertical="center"/>
    </xf>
    <xf numFmtId="185" fontId="78" fillId="9" borderId="2" xfId="1" applyNumberFormat="1" applyFont="1" applyFill="1" applyBorder="1" applyAlignment="1">
      <alignment horizontal="center" vertical="center"/>
    </xf>
    <xf numFmtId="0" fontId="79" fillId="9" borderId="22" xfId="0" applyFont="1" applyFill="1" applyBorder="1" applyAlignment="1">
      <alignment horizontal="center" vertical="center" wrapText="1"/>
    </xf>
    <xf numFmtId="0" fontId="80" fillId="0" borderId="0" xfId="0" applyFont="1">
      <alignment vertical="center"/>
    </xf>
    <xf numFmtId="0" fontId="81" fillId="0" borderId="0" xfId="0" applyFont="1">
      <alignment vertical="center"/>
    </xf>
    <xf numFmtId="49" fontId="33" fillId="6" borderId="2" xfId="0" applyNumberFormat="1" applyFont="1" applyFill="1" applyBorder="1" applyAlignment="1">
      <alignment horizontal="center" vertical="center" wrapText="1"/>
    </xf>
    <xf numFmtId="0" fontId="32" fillId="4" borderId="2" xfId="0" applyFont="1" applyFill="1" applyBorder="1" applyAlignment="1">
      <alignment horizontal="center" vertical="center" wrapText="1"/>
    </xf>
    <xf numFmtId="177" fontId="82" fillId="9" borderId="0" xfId="0" applyNumberFormat="1" applyFont="1" applyFill="1">
      <alignment vertical="center"/>
    </xf>
    <xf numFmtId="0" fontId="83" fillId="0" borderId="0" xfId="0" applyFont="1">
      <alignment vertical="center"/>
    </xf>
    <xf numFmtId="177" fontId="25" fillId="0" borderId="0" xfId="0" applyNumberFormat="1" applyFont="1">
      <alignment vertical="center"/>
    </xf>
    <xf numFmtId="0" fontId="26" fillId="0" borderId="14" xfId="24" applyFont="1" applyBorder="1" applyAlignment="1">
      <alignment horizontal="center" vertical="center"/>
    </xf>
    <xf numFmtId="0" fontId="26" fillId="4" borderId="14" xfId="24" applyFont="1" applyFill="1" applyBorder="1" applyAlignment="1">
      <alignment horizontal="center" vertical="center"/>
    </xf>
    <xf numFmtId="180" fontId="84" fillId="7" borderId="0" xfId="3" applyNumberFormat="1" applyFont="1" applyFill="1" applyAlignment="1">
      <alignment vertical="center"/>
    </xf>
    <xf numFmtId="177" fontId="85" fillId="0" borderId="15" xfId="1" applyFont="1" applyBorder="1" applyAlignment="1">
      <alignment vertical="center"/>
    </xf>
    <xf numFmtId="177" fontId="86" fillId="0" borderId="19" xfId="1" applyFont="1" applyFill="1" applyBorder="1" applyAlignment="1">
      <alignment horizontal="right" vertical="center"/>
    </xf>
    <xf numFmtId="180" fontId="87" fillId="0" borderId="0" xfId="3" applyNumberFormat="1" applyFont="1" applyAlignment="1">
      <alignment vertical="center"/>
    </xf>
    <xf numFmtId="180" fontId="88" fillId="0" borderId="0" xfId="3" applyNumberFormat="1" applyFont="1" applyAlignment="1">
      <alignment horizontal="right"/>
    </xf>
    <xf numFmtId="177" fontId="23" fillId="0" borderId="0" xfId="1" applyFont="1" applyAlignment="1"/>
    <xf numFmtId="0" fontId="60" fillId="10" borderId="32" xfId="22" applyFont="1" applyFill="1" applyBorder="1" applyAlignment="1">
      <alignment horizontal="center" vertical="center" wrapText="1"/>
    </xf>
    <xf numFmtId="49" fontId="23" fillId="0" borderId="2" xfId="0" applyNumberFormat="1" applyFont="1" applyBorder="1" applyAlignment="1">
      <alignment horizontal="center" vertical="center" wrapText="1"/>
    </xf>
    <xf numFmtId="177" fontId="23" fillId="0" borderId="0" xfId="0" applyNumberFormat="1" applyFont="1">
      <alignment vertical="center"/>
    </xf>
    <xf numFmtId="177" fontId="72" fillId="0" borderId="2" xfId="1" applyFont="1" applyFill="1" applyBorder="1" applyAlignment="1">
      <alignment horizontal="center" vertical="center"/>
    </xf>
    <xf numFmtId="177" fontId="32" fillId="0" borderId="2" xfId="1" applyFont="1" applyFill="1" applyBorder="1" applyAlignment="1">
      <alignment horizontal="center" vertical="center"/>
    </xf>
    <xf numFmtId="183" fontId="23" fillId="0" borderId="2" xfId="1" applyNumberFormat="1" applyFont="1" applyFill="1" applyBorder="1" applyAlignment="1">
      <alignment horizontal="right" vertical="center" wrapText="1"/>
    </xf>
    <xf numFmtId="183" fontId="23" fillId="0" borderId="2" xfId="1" applyNumberFormat="1" applyFont="1" applyFill="1" applyBorder="1" applyAlignment="1">
      <alignment horizontal="right" vertical="center"/>
    </xf>
    <xf numFmtId="41" fontId="89" fillId="0" borderId="0" xfId="21" applyFont="1" applyFill="1" applyBorder="1" applyAlignment="1">
      <alignment horizontal="center" vertical="center" wrapText="1"/>
    </xf>
    <xf numFmtId="0" fontId="22" fillId="0" borderId="0" xfId="6" applyFont="1" applyAlignment="1">
      <alignment horizontal="center" vertical="center"/>
    </xf>
    <xf numFmtId="0" fontId="16" fillId="0" borderId="3" xfId="6" applyFont="1" applyBorder="1" applyAlignment="1">
      <alignment vertical="center" wrapText="1"/>
    </xf>
    <xf numFmtId="0" fontId="16" fillId="0" borderId="4" xfId="6" applyFont="1" applyBorder="1" applyAlignment="1">
      <alignment vertical="center" wrapText="1"/>
    </xf>
    <xf numFmtId="0" fontId="16" fillId="0" borderId="5" xfId="6" applyFont="1" applyBorder="1" applyAlignment="1">
      <alignment vertical="center" wrapText="1"/>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7" fontId="27" fillId="3" borderId="20" xfId="23" applyFont="1" applyFill="1" applyBorder="1" applyAlignment="1">
      <alignment horizontal="center" vertical="center"/>
    </xf>
    <xf numFmtId="178"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44" fillId="10" borderId="39" xfId="22" applyFont="1" applyFill="1" applyBorder="1" applyAlignment="1">
      <alignment horizontal="center" vertical="center" wrapText="1"/>
    </xf>
    <xf numFmtId="0" fontId="44" fillId="10" borderId="55" xfId="22" applyFont="1" applyFill="1" applyBorder="1" applyAlignment="1">
      <alignment horizontal="center" vertical="center" wrapText="1"/>
    </xf>
    <xf numFmtId="0" fontId="44" fillId="10" borderId="36" xfId="22" applyFont="1" applyFill="1" applyBorder="1" applyAlignment="1">
      <alignment horizontal="center" vertical="center"/>
    </xf>
    <xf numFmtId="0" fontId="44" fillId="10" borderId="50" xfId="22" applyFont="1" applyFill="1" applyBorder="1" applyAlignment="1">
      <alignment horizontal="center" vertical="center"/>
    </xf>
    <xf numFmtId="0" fontId="44" fillId="10" borderId="37" xfId="22" applyFont="1" applyFill="1" applyBorder="1" applyAlignment="1">
      <alignment horizontal="center" vertical="center"/>
    </xf>
    <xf numFmtId="0" fontId="44" fillId="10" borderId="51" xfId="22" applyFont="1" applyFill="1" applyBorder="1" applyAlignment="1">
      <alignment horizontal="center" vertical="center"/>
    </xf>
    <xf numFmtId="0" fontId="45" fillId="10" borderId="37" xfId="22" applyFont="1" applyFill="1" applyBorder="1" applyAlignment="1">
      <alignment horizontal="center" vertical="center" wrapText="1"/>
    </xf>
    <xf numFmtId="0" fontId="45" fillId="10" borderId="51" xfId="22" applyFont="1" applyFill="1" applyBorder="1" applyAlignment="1">
      <alignment horizontal="center" vertical="center"/>
    </xf>
    <xf numFmtId="0" fontId="45" fillId="10" borderId="37" xfId="22" applyFont="1" applyFill="1" applyBorder="1" applyAlignment="1">
      <alignment horizontal="center" vertical="center"/>
    </xf>
    <xf numFmtId="0" fontId="44" fillId="10" borderId="37" xfId="22" applyFont="1" applyFill="1" applyBorder="1" applyAlignment="1">
      <alignment horizontal="center" vertical="center" wrapText="1"/>
    </xf>
    <xf numFmtId="0" fontId="44" fillId="10" borderId="51" xfId="22" applyFont="1" applyFill="1" applyBorder="1" applyAlignment="1">
      <alignment horizontal="center" vertical="center" wrapText="1"/>
    </xf>
    <xf numFmtId="0" fontId="51" fillId="0" borderId="45" xfId="22" applyFont="1" applyBorder="1" applyAlignment="1">
      <alignment horizontal="center" vertical="center" wrapText="1"/>
    </xf>
    <xf numFmtId="0" fontId="51" fillId="0" borderId="46" xfId="22" applyFont="1" applyBorder="1" applyAlignment="1">
      <alignment horizontal="center" vertical="center" wrapText="1"/>
    </xf>
    <xf numFmtId="0" fontId="44" fillId="10" borderId="77" xfId="22" applyFont="1" applyFill="1" applyBorder="1" applyAlignment="1">
      <alignment horizontal="center" vertical="center"/>
    </xf>
    <xf numFmtId="0" fontId="44" fillId="10" borderId="38" xfId="22" applyFont="1" applyFill="1" applyBorder="1" applyAlignment="1">
      <alignment horizontal="center" vertical="center"/>
    </xf>
  </cellXfs>
  <cellStyles count="25">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BA67D6C0-F4AB-4BDB-AD98-9284C0EF0D07}"/>
    <cellStyle name="쉼표 [0] 2 4 2" xfId="20" xr:uid="{82F7DE00-7E0F-4135-9D8B-23A5F95E9E50}"/>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4" xr:uid="{C2C85335-3EEA-4CA2-B9B6-754B15788CDA}"/>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image" Target="../media/image7.jpeg"/><Relationship Id="rId7" Type="http://schemas.openxmlformats.org/officeDocument/2006/relationships/image" Target="../media/image11.jpeg"/><Relationship Id="rId12" Type="http://schemas.openxmlformats.org/officeDocument/2006/relationships/image" Target="../media/image16.jpeg"/><Relationship Id="rId2" Type="http://schemas.openxmlformats.org/officeDocument/2006/relationships/image" Target="../media/image6.jpeg"/><Relationship Id="rId1" Type="http://schemas.openxmlformats.org/officeDocument/2006/relationships/image" Target="../media/image5.jpeg"/><Relationship Id="rId6" Type="http://schemas.openxmlformats.org/officeDocument/2006/relationships/image" Target="../media/image10.jpeg"/><Relationship Id="rId11" Type="http://schemas.openxmlformats.org/officeDocument/2006/relationships/image" Target="../media/image15.jpeg"/><Relationship Id="rId5" Type="http://schemas.openxmlformats.org/officeDocument/2006/relationships/image" Target="../media/image9.jpeg"/><Relationship Id="rId10" Type="http://schemas.openxmlformats.org/officeDocument/2006/relationships/image" Target="../media/image14.jpeg"/><Relationship Id="rId4" Type="http://schemas.openxmlformats.org/officeDocument/2006/relationships/image" Target="../media/image8.jpeg"/><Relationship Id="rId9" Type="http://schemas.openxmlformats.org/officeDocument/2006/relationships/image" Target="../media/image13.jp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E19CB8E-6644-4778-9FD0-797E6D4124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726F5110-C2EF-4EDF-A6C1-BB2C6AEB9B4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E2FAA9B8-C88C-484B-B071-378D17E108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68C1ED7-4EC2-454B-9B95-D504D80F60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5977F2CD-B268-4BAC-B4D2-DEC11E9BE5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37399A93-D84F-4C0E-93C1-74182E533C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E6BC856C-DB38-42E3-8AF5-F63F7A7741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D13C4CEF-0D67-404B-A0C5-0B33D7DEDA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1F48D6C-E2E2-4796-8B43-22EBCC83B6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ABE56EF7-737F-4004-A3CE-33FA01B062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4DE265F4-03F4-43BC-950E-049DDF174D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94D1DF18-DADB-49E2-9722-934A8D6E7F6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3F817DA7-7DAE-4E2E-8360-80FFEEA3D2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686DC7D-1BB2-4B2C-BC31-F78F6DB654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8E97650C-18AE-4E81-98C4-15F378C4F7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D4DF15DA-69B3-42C9-9743-35D95F53232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6C4BDC9D-8CAF-45F6-81A9-BF994F8CA6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2F23B517-36F3-4C7A-AE25-B8C909B5432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70E3032B-D92B-4F84-9C32-9D281867A14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050DA069-A44A-4729-B8DC-6F3B62C27C0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CF433550-C0B1-4660-9AFA-976EB83197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5EF4582E-737F-438E-8BC9-550EF350B1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EE6A0215-A62D-498E-AF42-874D01BBA1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02A81DB-9615-46F3-877E-8A8CA2CED6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4B84DD5B-E5E6-4DB3-9A9D-BA56BF669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CE16E1ED-0189-4FC5-AD5D-80A71D62EF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8A027D23-1F7F-4093-9EEB-7DDDF2AC10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6E56F17B-2A82-4B98-A468-78CC07E382C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411AAD36-1177-4C00-974D-3029C70A31F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838120A6-F49B-4A2D-BFAE-1DA65A93021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676D940A-69CF-4D85-8906-4D9875CA38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B32190B8-7EAA-4EB5-A1D1-7019EBA5377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17D5995E-2913-43C2-B2F1-FDF5981CCF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5E4F88BF-D72E-48CC-8E35-EFADA21B7A6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F39E963C-0434-4CFC-BC3F-9657B4ADD4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A6A0D66A-A698-42F5-A53C-A39FBC8873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E710BC3B-8E35-4E10-9856-443A37726D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2CA32CDD-825C-4288-8B85-5D903025956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56ED194C-D76F-4BBC-80E6-43FFFE8CC4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74D4E49-42DD-4FAA-8E65-3EE3AF4D9F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BC6B0DB8-BCA9-4811-997F-D360002047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B29832BD-EF11-4F9A-BF32-A4DCBDD128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043A86F4-9F25-4F01-86A9-F973DF44FE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DE61B29B-3E0B-4B72-A242-2C909E8159E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77B9CE98-1CC3-4E04-AD1F-A17891FAFC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058BBD5B-33E3-410A-B77F-2754E7B149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984769E4-42CF-4C46-A2AD-F0C1DF96DF5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64C6C40F-9B35-4BF5-8D69-C7F8D5C879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63FB04A4-AC57-4E98-980D-45090F36E9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93AFD3A0-22CB-4C4F-8B54-EC35D5AD91E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7F609A4E-AF7C-4000-A626-62882C54BC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5BBB6C40-A89C-46D4-B323-F3E57BE4D59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703B37C5-0637-4A67-9273-C72B09A3C87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E08D12B7-F307-4529-B71E-B1653A80BBD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00113C91-AC1D-4FFA-BA04-270FE2A61D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2997930B-1D6D-497C-A744-FD963FE1B7C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A5B91E04-C3DB-4BEF-AB01-86A585A63E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3F420F22-A6F8-4D3B-9057-E5CDAEBC05E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999E337B-6C26-430B-BCC3-43E4D44C64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F0527D5-5D3C-4CA0-8889-5C19E4270D0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E4A5DBD4-1B66-42AE-9FB9-3BE9307EC6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A399E569-6B94-4713-99FF-E59D7F7493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EAD7BA2A-C5B7-4759-BF09-EB64F50598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829F3CB0-F4CA-4473-8D8E-000BAD4B98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C91AA989-0C52-4B78-9DCA-7AAC6FF74C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BDE1224D-8BEE-4068-91AB-8B46695CAEB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33B01C82-3F36-4F82-9506-EA3C41B406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937967D6-E3BC-4513-93D3-3C8E7995594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121A418F-E6C5-44AF-8822-54DE77CB50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A1D766B4-8267-4F3F-AE8C-42FEB60043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9F7AF7EC-DCE7-48C1-B245-2F6B8228B5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A4E98B80-C06D-40CA-8F8D-E5E993FAEA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9061D67-5618-4B53-8BD4-17C84526AA2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FF8FF3F0-0428-401E-8FA8-D87B9F2697D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5BBA6119-E5C5-424F-AFA0-2958D9A6B1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3FE728CB-EFC0-4B60-907B-75A638CCC6E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B5576EE-F2D3-4FD5-B7E8-D5716AE61F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4BC18453-54F4-403C-9265-CAB04A807A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E2401B29-BA7F-4F4F-B450-4C1D658CAE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9BA7BD66-4409-4F8C-8B4A-AE1F77B4419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72F1CC16-F162-43B6-A5E1-53A96E68CF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8CCFE54A-A8B2-400C-ABA9-BA093DE1695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F64C3C8C-825B-4595-A35E-962C7C1EDA0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4934A1F2-BFF0-4B0C-A87D-DF64842152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AF548A73-AEC7-4DD9-99FC-638320FC7A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40F169FF-9881-4780-B220-D3929C3EEB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DC9A5D20-8954-4948-818B-3236FED5A0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F2799889-A035-4008-B088-FF23B3BA4D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37B04892-0AF0-4D12-B8CF-FFCD2193027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CBBCC452-6932-451C-81F6-694ED94ECE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3769857-D98F-441A-9744-BDE7A2789E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0D417542-F3EA-4203-A452-0CB9FE8514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AB13F76C-79B5-4CE0-9114-F6D0F544D1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24FA12F0-F684-4A60-B813-802A4348C6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4A3EBBC0-90DF-40EC-869C-A77AE5A94483}"/>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48453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5BAEA2B0-ACA6-49EB-BD34-3F6B0222ED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18F40062-66DE-4B57-A899-9573C031E28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90DC345F-E6C6-4D2C-AE39-146CF8E33A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6F99607C-43CA-40F8-A17C-B4189F0A5A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8B07C21F-028B-45B6-872B-ED29D1CFFE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93074675-0DEC-4ADC-9E85-75602604EF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4BAE0BE2-4140-4C56-91C0-16FEEA8DEC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4A0CB77E-AB23-4CA1-91A3-4E49312EB9E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62842B32-B01E-46F9-A07A-98F2EAC0B0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13BD2EA7-E939-4FA6-8BDA-C92E6A25E5B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2BD7CC5F-5069-41F2-8001-3A4D6DEEF7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F89EA212-8EF2-4FD3-B2CB-E9C6DDA723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EB86B137-475C-436D-AB0E-AF3E9C2D9D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DDD5C0FB-AA27-4420-8D6A-6A5641E355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DCC3A64B-9479-4E90-832C-21D33E7B53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61A4082D-9AA9-4012-B245-25EAE51237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10</xdr:col>
      <xdr:colOff>190500</xdr:colOff>
      <xdr:row>28</xdr:row>
      <xdr:rowOff>261938</xdr:rowOff>
    </xdr:from>
    <xdr:to>
      <xdr:col>206</xdr:col>
      <xdr:colOff>670900</xdr:colOff>
      <xdr:row>378</xdr:row>
      <xdr:rowOff>140491</xdr:rowOff>
    </xdr:to>
    <xdr:pic>
      <xdr:nvPicPr>
        <xdr:cNvPr id="115" name="그림 114">
          <a:extLst>
            <a:ext uri="{FF2B5EF4-FFF2-40B4-BE49-F238E27FC236}">
              <a16:creationId xmlns:a16="http://schemas.microsoft.com/office/drawing/2014/main" id="{518BA283-BB2E-F0CC-C76C-DF6E7504240B}"/>
            </a:ext>
          </a:extLst>
        </xdr:cNvPr>
        <xdr:cNvPicPr>
          <a:picLocks noChangeAspect="1"/>
        </xdr:cNvPicPr>
      </xdr:nvPicPr>
      <xdr:blipFill>
        <a:blip xmlns:r="http://schemas.openxmlformats.org/officeDocument/2006/relationships" r:embed="rId4"/>
        <a:stretch>
          <a:fillRect/>
        </a:stretch>
      </xdr:blipFill>
      <xdr:spPr>
        <a:xfrm>
          <a:off x="14501813" y="10429876"/>
          <a:ext cx="135830650" cy="60386115"/>
        </a:xfrm>
        <a:prstGeom prst="rect">
          <a:avLst/>
        </a:prstGeom>
        <a:solidFill>
          <a:schemeClr val="bg1"/>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7" name="직사각형 6">
          <a:extLst>
            <a:ext uri="{FF2B5EF4-FFF2-40B4-BE49-F238E27FC236}">
              <a16:creationId xmlns:a16="http://schemas.microsoft.com/office/drawing/2014/main" id="{9CD28F56-3C6F-4E96-EAE2-0E3F471B69FA}"/>
            </a:ext>
          </a:extLst>
        </xdr:cNvPr>
        <xdr:cNvSpPr/>
      </xdr:nvSpPr>
      <xdr:spPr>
        <a:xfrm>
          <a:off x="4713476" y="70036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7</xdr:col>
      <xdr:colOff>497262</xdr:colOff>
      <xdr:row>5</xdr:row>
      <xdr:rowOff>49025</xdr:rowOff>
    </xdr:from>
    <xdr:to>
      <xdr:col>11</xdr:col>
      <xdr:colOff>315166</xdr:colOff>
      <xdr:row>25</xdr:row>
      <xdr:rowOff>206416</xdr:rowOff>
    </xdr:to>
    <xdr:pic>
      <xdr:nvPicPr>
        <xdr:cNvPr id="9" name="그림 8">
          <a:extLst>
            <a:ext uri="{FF2B5EF4-FFF2-40B4-BE49-F238E27FC236}">
              <a16:creationId xmlns:a16="http://schemas.microsoft.com/office/drawing/2014/main" id="{3EC19E3C-AF8B-4BA1-AAA0-CAEFCD6CAA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4403658" y="1997702"/>
          <a:ext cx="4359597" cy="2563345"/>
        </a:xfrm>
        <a:prstGeom prst="rect">
          <a:avLst/>
        </a:prstGeom>
      </xdr:spPr>
    </xdr:pic>
    <xdr:clientData/>
  </xdr:twoCellAnchor>
  <xdr:twoCellAnchor>
    <xdr:from>
      <xdr:col>0</xdr:col>
      <xdr:colOff>147076</xdr:colOff>
      <xdr:row>3</xdr:row>
      <xdr:rowOff>21012</xdr:rowOff>
    </xdr:from>
    <xdr:to>
      <xdr:col>6</xdr:col>
      <xdr:colOff>49024</xdr:colOff>
      <xdr:row>28</xdr:row>
      <xdr:rowOff>154084</xdr:rowOff>
    </xdr:to>
    <xdr:sp macro="" textlink="">
      <xdr:nvSpPr>
        <xdr:cNvPr id="10" name="직사각형 9">
          <a:extLst>
            <a:ext uri="{FF2B5EF4-FFF2-40B4-BE49-F238E27FC236}">
              <a16:creationId xmlns:a16="http://schemas.microsoft.com/office/drawing/2014/main" id="{27A24ADD-B948-4E82-9EE1-10811AE99F9B}"/>
            </a:ext>
          </a:extLst>
        </xdr:cNvPr>
        <xdr:cNvSpPr/>
      </xdr:nvSpPr>
      <xdr:spPr>
        <a:xfrm>
          <a:off x="147076" y="651343"/>
          <a:ext cx="4020110" cy="5385829"/>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13" name="직사각형 12">
          <a:extLst>
            <a:ext uri="{FF2B5EF4-FFF2-40B4-BE49-F238E27FC236}">
              <a16:creationId xmlns:a16="http://schemas.microsoft.com/office/drawing/2014/main" id="{56D5EF13-4F8C-43EA-A6CD-4D0D0E679702}"/>
            </a:ext>
          </a:extLst>
        </xdr:cNvPr>
        <xdr:cNvSpPr/>
      </xdr:nvSpPr>
      <xdr:spPr>
        <a:xfrm>
          <a:off x="91048" y="704569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32</xdr:row>
      <xdr:rowOff>133069</xdr:rowOff>
    </xdr:from>
    <xdr:to>
      <xdr:col>12</xdr:col>
      <xdr:colOff>588309</xdr:colOff>
      <xdr:row>58</xdr:row>
      <xdr:rowOff>49026</xdr:rowOff>
    </xdr:to>
    <xdr:sp macro="" textlink="">
      <xdr:nvSpPr>
        <xdr:cNvPr id="15" name="직사각형 14">
          <a:extLst>
            <a:ext uri="{FF2B5EF4-FFF2-40B4-BE49-F238E27FC236}">
              <a16:creationId xmlns:a16="http://schemas.microsoft.com/office/drawing/2014/main" id="{0353AA2B-0116-4F6A-8D75-C86DD54C7521}"/>
            </a:ext>
          </a:extLst>
        </xdr:cNvPr>
        <xdr:cNvSpPr/>
      </xdr:nvSpPr>
      <xdr:spPr>
        <a:xfrm>
          <a:off x="4804523" y="685659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462243</xdr:colOff>
      <xdr:row>34</xdr:row>
      <xdr:rowOff>84043</xdr:rowOff>
    </xdr:from>
    <xdr:to>
      <xdr:col>5</xdr:col>
      <xdr:colOff>89448</xdr:colOff>
      <xdr:row>56</xdr:row>
      <xdr:rowOff>85163</xdr:rowOff>
    </xdr:to>
    <xdr:pic>
      <xdr:nvPicPr>
        <xdr:cNvPr id="17" name="그림 16">
          <a:extLst>
            <a:ext uri="{FF2B5EF4-FFF2-40B4-BE49-F238E27FC236}">
              <a16:creationId xmlns:a16="http://schemas.microsoft.com/office/drawing/2014/main" id="{E3A55487-1340-4B31-8A2E-1237158F99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2243" y="7465918"/>
          <a:ext cx="3059006" cy="4777627"/>
        </a:xfrm>
        <a:prstGeom prst="rect">
          <a:avLst/>
        </a:prstGeom>
      </xdr:spPr>
    </xdr:pic>
    <xdr:clientData/>
  </xdr:twoCellAnchor>
  <xdr:twoCellAnchor editAs="oneCell">
    <xdr:from>
      <xdr:col>0</xdr:col>
      <xdr:colOff>294152</xdr:colOff>
      <xdr:row>5</xdr:row>
      <xdr:rowOff>196104</xdr:rowOff>
    </xdr:from>
    <xdr:to>
      <xdr:col>5</xdr:col>
      <xdr:colOff>563212</xdr:colOff>
      <xdr:row>18</xdr:row>
      <xdr:rowOff>42022</xdr:rowOff>
    </xdr:to>
    <xdr:pic>
      <xdr:nvPicPr>
        <xdr:cNvPr id="18" name="그림 17">
          <a:extLst>
            <a:ext uri="{FF2B5EF4-FFF2-40B4-BE49-F238E27FC236}">
              <a16:creationId xmlns:a16="http://schemas.microsoft.com/office/drawing/2014/main" id="{756A3D4F-CBB5-42D2-BCA6-818FAEDB66D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4152" y="1281675"/>
          <a:ext cx="3700861" cy="2668398"/>
        </a:xfrm>
        <a:prstGeom prst="rect">
          <a:avLst/>
        </a:prstGeom>
      </xdr:spPr>
    </xdr:pic>
    <xdr:clientData/>
  </xdr:twoCellAnchor>
  <xdr:twoCellAnchor editAs="oneCell">
    <xdr:from>
      <xdr:col>7</xdr:col>
      <xdr:colOff>238126</xdr:colOff>
      <xdr:row>34</xdr:row>
      <xdr:rowOff>98051</xdr:rowOff>
    </xdr:from>
    <xdr:to>
      <xdr:col>12</xdr:col>
      <xdr:colOff>91280</xdr:colOff>
      <xdr:row>55</xdr:row>
      <xdr:rowOff>205346</xdr:rowOff>
    </xdr:to>
    <xdr:pic>
      <xdr:nvPicPr>
        <xdr:cNvPr id="19" name="그림 18">
          <a:extLst>
            <a:ext uri="{FF2B5EF4-FFF2-40B4-BE49-F238E27FC236}">
              <a16:creationId xmlns:a16="http://schemas.microsoft.com/office/drawing/2014/main" id="{37517E5B-E3B3-4037-8EF0-D59F3AB9E7B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42648" y="7479926"/>
          <a:ext cx="3284956" cy="4666689"/>
        </a:xfrm>
        <a:prstGeom prst="rect">
          <a:avLst/>
        </a:prstGeom>
      </xdr:spPr>
    </xdr:pic>
    <xdr:clientData/>
  </xdr:twoCellAnchor>
  <xdr:twoCellAnchor>
    <xdr:from>
      <xdr:col>14</xdr:col>
      <xdr:colOff>14008</xdr:colOff>
      <xdr:row>3</xdr:row>
      <xdr:rowOff>63033</xdr:rowOff>
    </xdr:from>
    <xdr:to>
      <xdr:col>19</xdr:col>
      <xdr:colOff>602316</xdr:colOff>
      <xdr:row>28</xdr:row>
      <xdr:rowOff>196105</xdr:rowOff>
    </xdr:to>
    <xdr:sp macro="" textlink="">
      <xdr:nvSpPr>
        <xdr:cNvPr id="20" name="직사각형 19">
          <a:extLst>
            <a:ext uri="{FF2B5EF4-FFF2-40B4-BE49-F238E27FC236}">
              <a16:creationId xmlns:a16="http://schemas.microsoft.com/office/drawing/2014/main" id="{C3174C58-658A-41A5-8E31-B5AE2F540C1F}"/>
            </a:ext>
          </a:extLst>
        </xdr:cNvPr>
        <xdr:cNvSpPr/>
      </xdr:nvSpPr>
      <xdr:spPr>
        <a:xfrm>
          <a:off x="9623052" y="714376"/>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14</xdr:col>
      <xdr:colOff>657035</xdr:colOff>
      <xdr:row>4</xdr:row>
      <xdr:rowOff>56031</xdr:rowOff>
    </xdr:from>
    <xdr:to>
      <xdr:col>19</xdr:col>
      <xdr:colOff>72446</xdr:colOff>
      <xdr:row>27</xdr:row>
      <xdr:rowOff>126068</xdr:rowOff>
    </xdr:to>
    <xdr:pic>
      <xdr:nvPicPr>
        <xdr:cNvPr id="24" name="그림 23">
          <a:extLst>
            <a:ext uri="{FF2B5EF4-FFF2-40B4-BE49-F238E27FC236}">
              <a16:creationId xmlns:a16="http://schemas.microsoft.com/office/drawing/2014/main" id="{32C013BD-6012-4221-97FA-419350968A4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9241842" y="1933110"/>
          <a:ext cx="4918419" cy="2850656"/>
        </a:xfrm>
        <a:prstGeom prst="rect">
          <a:avLst/>
        </a:prstGeom>
      </xdr:spPr>
    </xdr:pic>
    <xdr:clientData/>
  </xdr:twoCellAnchor>
  <xdr:twoCellAnchor>
    <xdr:from>
      <xdr:col>13</xdr:col>
      <xdr:colOff>672353</xdr:colOff>
      <xdr:row>32</xdr:row>
      <xdr:rowOff>154081</xdr:rowOff>
    </xdr:from>
    <xdr:to>
      <xdr:col>19</xdr:col>
      <xdr:colOff>574301</xdr:colOff>
      <xdr:row>58</xdr:row>
      <xdr:rowOff>70038</xdr:rowOff>
    </xdr:to>
    <xdr:sp macro="" textlink="">
      <xdr:nvSpPr>
        <xdr:cNvPr id="2" name="직사각형 1">
          <a:extLst>
            <a:ext uri="{FF2B5EF4-FFF2-40B4-BE49-F238E27FC236}">
              <a16:creationId xmlns:a16="http://schemas.microsoft.com/office/drawing/2014/main" id="{5D72142A-4DB9-4B71-B39E-383A5BF313C5}"/>
            </a:ext>
          </a:extLst>
        </xdr:cNvPr>
        <xdr:cNvSpPr/>
      </xdr:nvSpPr>
      <xdr:spPr>
        <a:xfrm>
          <a:off x="9595037" y="6877610"/>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658345</xdr:colOff>
      <xdr:row>3</xdr:row>
      <xdr:rowOff>70037</xdr:rowOff>
    </xdr:from>
    <xdr:to>
      <xdr:col>26</xdr:col>
      <xdr:colOff>560293</xdr:colOff>
      <xdr:row>28</xdr:row>
      <xdr:rowOff>196105</xdr:rowOff>
    </xdr:to>
    <xdr:sp macro="" textlink="">
      <xdr:nvSpPr>
        <xdr:cNvPr id="3" name="직사각형 2">
          <a:extLst>
            <a:ext uri="{FF2B5EF4-FFF2-40B4-BE49-F238E27FC236}">
              <a16:creationId xmlns:a16="http://schemas.microsoft.com/office/drawing/2014/main" id="{EFFA66AB-9AAD-469B-92D9-BF92CD64842C}"/>
            </a:ext>
          </a:extLst>
        </xdr:cNvPr>
        <xdr:cNvSpPr/>
      </xdr:nvSpPr>
      <xdr:spPr>
        <a:xfrm>
          <a:off x="14385551" y="70036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672353</xdr:colOff>
      <xdr:row>3</xdr:row>
      <xdr:rowOff>84044</xdr:rowOff>
    </xdr:from>
    <xdr:to>
      <xdr:col>33</xdr:col>
      <xdr:colOff>574301</xdr:colOff>
      <xdr:row>29</xdr:row>
      <xdr:rowOff>1</xdr:rowOff>
    </xdr:to>
    <xdr:sp macro="" textlink="">
      <xdr:nvSpPr>
        <xdr:cNvPr id="5" name="직사각형 4">
          <a:extLst>
            <a:ext uri="{FF2B5EF4-FFF2-40B4-BE49-F238E27FC236}">
              <a16:creationId xmlns:a16="http://schemas.microsoft.com/office/drawing/2014/main" id="{FA4C17B9-4EB2-4444-B2E5-B7F1F8C48D03}"/>
            </a:ext>
          </a:extLst>
        </xdr:cNvPr>
        <xdr:cNvSpPr/>
      </xdr:nvSpPr>
      <xdr:spPr>
        <a:xfrm>
          <a:off x="19304420" y="725524"/>
          <a:ext cx="4042408" cy="5475446"/>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28015</xdr:colOff>
      <xdr:row>32</xdr:row>
      <xdr:rowOff>112059</xdr:rowOff>
    </xdr:from>
    <xdr:to>
      <xdr:col>26</xdr:col>
      <xdr:colOff>616323</xdr:colOff>
      <xdr:row>58</xdr:row>
      <xdr:rowOff>28016</xdr:rowOff>
    </xdr:to>
    <xdr:sp macro="" textlink="">
      <xdr:nvSpPr>
        <xdr:cNvPr id="6" name="직사각형 5">
          <a:extLst>
            <a:ext uri="{FF2B5EF4-FFF2-40B4-BE49-F238E27FC236}">
              <a16:creationId xmlns:a16="http://schemas.microsoft.com/office/drawing/2014/main" id="{D428968E-74D0-4344-AFEC-ED82D2EDCE95}"/>
            </a:ext>
          </a:extLst>
        </xdr:cNvPr>
        <xdr:cNvSpPr/>
      </xdr:nvSpPr>
      <xdr:spPr>
        <a:xfrm>
          <a:off x="14441581" y="683558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14007</xdr:colOff>
      <xdr:row>32</xdr:row>
      <xdr:rowOff>140074</xdr:rowOff>
    </xdr:from>
    <xdr:to>
      <xdr:col>33</xdr:col>
      <xdr:colOff>602315</xdr:colOff>
      <xdr:row>58</xdr:row>
      <xdr:rowOff>56031</xdr:rowOff>
    </xdr:to>
    <xdr:sp macro="" textlink="">
      <xdr:nvSpPr>
        <xdr:cNvPr id="8" name="직사각형 7">
          <a:extLst>
            <a:ext uri="{FF2B5EF4-FFF2-40B4-BE49-F238E27FC236}">
              <a16:creationId xmlns:a16="http://schemas.microsoft.com/office/drawing/2014/main" id="{1FF8EA96-B2A5-4929-84E4-66F266C50A8A}"/>
            </a:ext>
          </a:extLst>
        </xdr:cNvPr>
        <xdr:cNvSpPr/>
      </xdr:nvSpPr>
      <xdr:spPr>
        <a:xfrm>
          <a:off x="19232095" y="6863603"/>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28</xdr:col>
      <xdr:colOff>112059</xdr:colOff>
      <xdr:row>8</xdr:row>
      <xdr:rowOff>70036</xdr:rowOff>
    </xdr:from>
    <xdr:to>
      <xdr:col>33</xdr:col>
      <xdr:colOff>536354</xdr:colOff>
      <xdr:row>21</xdr:row>
      <xdr:rowOff>56028</xdr:rowOff>
    </xdr:to>
    <xdr:pic>
      <xdr:nvPicPr>
        <xdr:cNvPr id="11" name="그림 10">
          <a:extLst>
            <a:ext uri="{FF2B5EF4-FFF2-40B4-BE49-F238E27FC236}">
              <a16:creationId xmlns:a16="http://schemas.microsoft.com/office/drawing/2014/main" id="{81D2A398-7F17-49BD-A75E-79B679AFEB3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9434202" y="1780648"/>
          <a:ext cx="3874679" cy="2765737"/>
        </a:xfrm>
        <a:prstGeom prst="rect">
          <a:avLst/>
        </a:prstGeom>
      </xdr:spPr>
    </xdr:pic>
    <xdr:clientData/>
  </xdr:twoCellAnchor>
  <xdr:twoCellAnchor editAs="oneCell">
    <xdr:from>
      <xdr:col>14</xdr:col>
      <xdr:colOff>336176</xdr:colOff>
      <xdr:row>34</xdr:row>
      <xdr:rowOff>98052</xdr:rowOff>
    </xdr:from>
    <xdr:to>
      <xdr:col>19</xdr:col>
      <xdr:colOff>353967</xdr:colOff>
      <xdr:row>57</xdr:row>
      <xdr:rowOff>28015</xdr:rowOff>
    </xdr:to>
    <xdr:pic>
      <xdr:nvPicPr>
        <xdr:cNvPr id="14" name="그림 13">
          <a:extLst>
            <a:ext uri="{FF2B5EF4-FFF2-40B4-BE49-F238E27FC236}">
              <a16:creationId xmlns:a16="http://schemas.microsoft.com/office/drawing/2014/main" id="{68E9BE27-74C7-4944-B50C-1FFF1D03ACD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945220" y="7241802"/>
          <a:ext cx="3449593" cy="4762500"/>
        </a:xfrm>
        <a:prstGeom prst="rect">
          <a:avLst/>
        </a:prstGeom>
      </xdr:spPr>
    </xdr:pic>
    <xdr:clientData/>
  </xdr:twoCellAnchor>
  <xdr:twoCellAnchor editAs="oneCell">
    <xdr:from>
      <xdr:col>21</xdr:col>
      <xdr:colOff>112059</xdr:colOff>
      <xdr:row>3</xdr:row>
      <xdr:rowOff>112059</xdr:rowOff>
    </xdr:from>
    <xdr:to>
      <xdr:col>26</xdr:col>
      <xdr:colOff>532279</xdr:colOff>
      <xdr:row>26</xdr:row>
      <xdr:rowOff>112059</xdr:rowOff>
    </xdr:to>
    <xdr:pic>
      <xdr:nvPicPr>
        <xdr:cNvPr id="21" name="그림 20">
          <a:extLst>
            <a:ext uri="{FF2B5EF4-FFF2-40B4-BE49-F238E27FC236}">
              <a16:creationId xmlns:a16="http://schemas.microsoft.com/office/drawing/2014/main" id="{B89E77A2-7094-48EF-BCD5-E2A37A6FB27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525625" y="742390"/>
          <a:ext cx="3852022" cy="4832537"/>
        </a:xfrm>
        <a:prstGeom prst="rect">
          <a:avLst/>
        </a:prstGeom>
      </xdr:spPr>
    </xdr:pic>
    <xdr:clientData/>
  </xdr:twoCellAnchor>
  <xdr:twoCellAnchor editAs="oneCell">
    <xdr:from>
      <xdr:col>21</xdr:col>
      <xdr:colOff>336176</xdr:colOff>
      <xdr:row>33</xdr:row>
      <xdr:rowOff>45116</xdr:rowOff>
    </xdr:from>
    <xdr:to>
      <xdr:col>26</xdr:col>
      <xdr:colOff>154080</xdr:colOff>
      <xdr:row>56</xdr:row>
      <xdr:rowOff>100878</xdr:rowOff>
    </xdr:to>
    <xdr:pic>
      <xdr:nvPicPr>
        <xdr:cNvPr id="23" name="그림 22">
          <a:extLst>
            <a:ext uri="{FF2B5EF4-FFF2-40B4-BE49-F238E27FC236}">
              <a16:creationId xmlns:a16="http://schemas.microsoft.com/office/drawing/2014/main" id="{B23515EB-51BC-4D40-A3B1-1E3F8380707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4749742" y="6978756"/>
          <a:ext cx="3249706" cy="4888298"/>
        </a:xfrm>
        <a:prstGeom prst="rect">
          <a:avLst/>
        </a:prstGeom>
      </xdr:spPr>
    </xdr:pic>
    <xdr:clientData/>
  </xdr:twoCellAnchor>
  <xdr:twoCellAnchor>
    <xdr:from>
      <xdr:col>35</xdr:col>
      <xdr:colOff>0</xdr:colOff>
      <xdr:row>3</xdr:row>
      <xdr:rowOff>84044</xdr:rowOff>
    </xdr:from>
    <xdr:to>
      <xdr:col>40</xdr:col>
      <xdr:colOff>588308</xdr:colOff>
      <xdr:row>29</xdr:row>
      <xdr:rowOff>1</xdr:rowOff>
    </xdr:to>
    <xdr:sp macro="" textlink="">
      <xdr:nvSpPr>
        <xdr:cNvPr id="25" name="직사각형 24">
          <a:extLst>
            <a:ext uri="{FF2B5EF4-FFF2-40B4-BE49-F238E27FC236}">
              <a16:creationId xmlns:a16="http://schemas.microsoft.com/office/drawing/2014/main" id="{93F54679-E3F0-4DA9-9376-BF8EB58A60E8}"/>
            </a:ext>
          </a:extLst>
        </xdr:cNvPr>
        <xdr:cNvSpPr/>
      </xdr:nvSpPr>
      <xdr:spPr>
        <a:xfrm>
          <a:off x="24022610" y="714375"/>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32</xdr:row>
      <xdr:rowOff>98052</xdr:rowOff>
    </xdr:from>
    <xdr:to>
      <xdr:col>40</xdr:col>
      <xdr:colOff>588308</xdr:colOff>
      <xdr:row>58</xdr:row>
      <xdr:rowOff>14009</xdr:rowOff>
    </xdr:to>
    <xdr:sp macro="" textlink="">
      <xdr:nvSpPr>
        <xdr:cNvPr id="26" name="직사각형 25">
          <a:extLst>
            <a:ext uri="{FF2B5EF4-FFF2-40B4-BE49-F238E27FC236}">
              <a16:creationId xmlns:a16="http://schemas.microsoft.com/office/drawing/2014/main" id="{962072EF-ACA3-4D62-BC3E-A6FD0432E560}"/>
            </a:ext>
          </a:extLst>
        </xdr:cNvPr>
        <xdr:cNvSpPr/>
      </xdr:nvSpPr>
      <xdr:spPr>
        <a:xfrm>
          <a:off x="24022610" y="6821581"/>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35</xdr:col>
      <xdr:colOff>259136</xdr:colOff>
      <xdr:row>3</xdr:row>
      <xdr:rowOff>140073</xdr:rowOff>
    </xdr:from>
    <xdr:to>
      <xdr:col>40</xdr:col>
      <xdr:colOff>256333</xdr:colOff>
      <xdr:row>28</xdr:row>
      <xdr:rowOff>53006</xdr:rowOff>
    </xdr:to>
    <xdr:pic>
      <xdr:nvPicPr>
        <xdr:cNvPr id="4" name="그림 3">
          <a:extLst>
            <a:ext uri="{FF2B5EF4-FFF2-40B4-BE49-F238E27FC236}">
              <a16:creationId xmlns:a16="http://schemas.microsoft.com/office/drawing/2014/main" id="{03B0B633-D384-4F16-A95F-7EA187C4C2B9}"/>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355" t="2041" r="12398" b="-3615"/>
        <a:stretch/>
      </xdr:blipFill>
      <xdr:spPr>
        <a:xfrm rot="5400000">
          <a:off x="23506307" y="1687062"/>
          <a:ext cx="5258596" cy="3447578"/>
        </a:xfrm>
        <a:prstGeom prst="rect">
          <a:avLst/>
        </a:prstGeom>
      </xdr:spPr>
    </xdr:pic>
    <xdr:clientData/>
  </xdr:twoCellAnchor>
  <xdr:twoCellAnchor editAs="oneCell">
    <xdr:from>
      <xdr:col>28</xdr:col>
      <xdr:colOff>336176</xdr:colOff>
      <xdr:row>33</xdr:row>
      <xdr:rowOff>161084</xdr:rowOff>
    </xdr:from>
    <xdr:to>
      <xdr:col>33</xdr:col>
      <xdr:colOff>486324</xdr:colOff>
      <xdr:row>58</xdr:row>
      <xdr:rowOff>562</xdr:rowOff>
    </xdr:to>
    <xdr:pic>
      <xdr:nvPicPr>
        <xdr:cNvPr id="12" name="그림 11">
          <a:extLst>
            <a:ext uri="{FF2B5EF4-FFF2-40B4-BE49-F238E27FC236}">
              <a16:creationId xmlns:a16="http://schemas.microsoft.com/office/drawing/2014/main" id="{EE6E66AF-5469-4DED-ADA6-D6E3F0629BDD}"/>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 t="5251" r="22013"/>
        <a:stretch/>
      </xdr:blipFill>
      <xdr:spPr>
        <a:xfrm rot="5400000">
          <a:off x="18711576" y="8168534"/>
          <a:ext cx="5267326" cy="3581950"/>
        </a:xfrm>
        <a:prstGeom prst="rect">
          <a:avLst/>
        </a:prstGeom>
      </xdr:spPr>
    </xdr:pic>
    <xdr:clientData/>
  </xdr:twoCellAnchor>
  <xdr:twoCellAnchor editAs="oneCell">
    <xdr:from>
      <xdr:col>35</xdr:col>
      <xdr:colOff>252133</xdr:colOff>
      <xdr:row>33</xdr:row>
      <xdr:rowOff>0</xdr:rowOff>
    </xdr:from>
    <xdr:to>
      <xdr:col>40</xdr:col>
      <xdr:colOff>444594</xdr:colOff>
      <xdr:row>57</xdr:row>
      <xdr:rowOff>147079</xdr:rowOff>
    </xdr:to>
    <xdr:pic>
      <xdr:nvPicPr>
        <xdr:cNvPr id="16" name="그림 15">
          <a:extLst>
            <a:ext uri="{FF2B5EF4-FFF2-40B4-BE49-F238E27FC236}">
              <a16:creationId xmlns:a16="http://schemas.microsoft.com/office/drawing/2014/main" id="{0F7799D3-3605-49C0-A862-408F1A96726F}"/>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6214" t="-744" r="20408" b="-1"/>
        <a:stretch/>
      </xdr:blipFill>
      <xdr:spPr>
        <a:xfrm rot="5400000">
          <a:off x="23407968" y="8031537"/>
          <a:ext cx="5357814" cy="36242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84F2-D1E6-445D-96AD-9F5F7E410D5E}">
  <sheetPr>
    <pageSetUpPr fitToPage="1"/>
  </sheetPr>
  <dimension ref="A2:I39"/>
  <sheetViews>
    <sheetView showGridLines="0" tabSelected="1" topLeftCell="A10" zoomScale="55" zoomScaleNormal="55" workbookViewId="0">
      <selection activeCell="F27" sqref="F27"/>
    </sheetView>
  </sheetViews>
  <sheetFormatPr defaultColWidth="9" defaultRowHeight="12.75"/>
  <cols>
    <col min="1" max="1" width="9.875" style="3" customWidth="1"/>
    <col min="2" max="2" width="24.25" style="3" customWidth="1"/>
    <col min="3" max="3" width="27" style="3" customWidth="1"/>
    <col min="4" max="5" width="9" style="3"/>
    <col min="6" max="6" width="34.375" style="3" customWidth="1"/>
    <col min="7" max="7" width="44.75" style="3" customWidth="1"/>
    <col min="8" max="8" width="11.25" style="3" customWidth="1"/>
    <col min="9" max="16384" width="9" style="3"/>
  </cols>
  <sheetData>
    <row r="2" spans="1:9" ht="33">
      <c r="A2" s="307" t="s">
        <v>1</v>
      </c>
      <c r="B2" s="307"/>
      <c r="C2" s="307"/>
      <c r="D2" s="307"/>
      <c r="E2" s="307"/>
      <c r="F2" s="307"/>
      <c r="G2" s="307"/>
      <c r="H2" s="2"/>
    </row>
    <row r="3" spans="1:9" ht="14.25">
      <c r="A3" s="78"/>
      <c r="B3" s="78"/>
      <c r="C3" s="78"/>
      <c r="D3" s="78"/>
      <c r="E3" s="78"/>
      <c r="F3" s="78"/>
      <c r="G3" s="78"/>
      <c r="H3" s="78"/>
    </row>
    <row r="4" spans="1:9" ht="14.25">
      <c r="A4" s="78"/>
      <c r="B4" s="78"/>
      <c r="C4" s="78"/>
      <c r="D4" s="78"/>
      <c r="E4" s="78"/>
      <c r="H4" s="78"/>
    </row>
    <row r="5" spans="1:9" ht="27" customHeight="1">
      <c r="A5" s="79" t="s">
        <v>41</v>
      </c>
      <c r="B5" s="4"/>
      <c r="C5" s="5"/>
      <c r="D5" s="78"/>
      <c r="E5" s="78"/>
      <c r="F5" s="6" t="s">
        <v>31</v>
      </c>
      <c r="G5" s="7" t="s">
        <v>45</v>
      </c>
      <c r="H5" s="78"/>
    </row>
    <row r="6" spans="1:9" ht="27" customHeight="1">
      <c r="A6" s="78"/>
      <c r="B6" s="78"/>
      <c r="C6" s="78"/>
      <c r="D6" s="78"/>
      <c r="E6" s="78"/>
      <c r="F6" s="8" t="s">
        <v>34</v>
      </c>
      <c r="G6" s="9" t="s">
        <v>46</v>
      </c>
      <c r="H6" s="78"/>
    </row>
    <row r="7" spans="1:9" ht="27" customHeight="1">
      <c r="A7" s="308" t="s">
        <v>344</v>
      </c>
      <c r="B7" s="309"/>
      <c r="C7" s="310"/>
      <c r="D7" s="78"/>
      <c r="E7" s="10"/>
      <c r="F7" s="11" t="s">
        <v>35</v>
      </c>
      <c r="G7" s="9" t="s">
        <v>47</v>
      </c>
      <c r="H7" s="78"/>
    </row>
    <row r="8" spans="1:9" ht="27" customHeight="1">
      <c r="A8" s="78"/>
      <c r="B8" s="78"/>
      <c r="C8" s="78"/>
      <c r="D8" s="78"/>
      <c r="E8" s="78"/>
      <c r="F8" s="8" t="s">
        <v>36</v>
      </c>
      <c r="G8" s="9" t="s">
        <v>48</v>
      </c>
      <c r="H8" s="78"/>
    </row>
    <row r="9" spans="1:9" ht="27" customHeight="1">
      <c r="A9" s="311" t="s">
        <v>343</v>
      </c>
      <c r="B9" s="312"/>
      <c r="C9" s="313"/>
      <c r="D9" s="78"/>
      <c r="E9" s="78"/>
      <c r="F9" s="8" t="s">
        <v>37</v>
      </c>
      <c r="G9" s="9" t="s">
        <v>49</v>
      </c>
      <c r="H9" s="78"/>
    </row>
    <row r="10" spans="1:9" ht="27" customHeight="1">
      <c r="A10" s="78"/>
      <c r="B10" s="78"/>
      <c r="C10" s="78"/>
      <c r="D10" s="78"/>
      <c r="E10" s="78"/>
      <c r="F10" s="12" t="s">
        <v>32</v>
      </c>
      <c r="G10" s="13" t="s">
        <v>50</v>
      </c>
      <c r="H10" s="78"/>
      <c r="I10" s="78"/>
    </row>
    <row r="11" spans="1:9" ht="27" customHeight="1">
      <c r="A11" s="314"/>
      <c r="B11" s="315"/>
      <c r="C11" s="315"/>
      <c r="D11" s="78"/>
      <c r="E11" s="14"/>
      <c r="F11" s="15" t="s">
        <v>33</v>
      </c>
      <c r="G11" s="16" t="s">
        <v>51</v>
      </c>
      <c r="H11" s="14"/>
    </row>
    <row r="12" spans="1:9" ht="18.75" thickBot="1">
      <c r="A12" s="17" t="s">
        <v>2</v>
      </c>
      <c r="B12" s="17" t="str">
        <f>NUMBERSTRING(F31,1)</f>
        <v>삼천팔백삼십구만팔천</v>
      </c>
      <c r="C12" s="18"/>
      <c r="D12" s="1" t="s">
        <v>3</v>
      </c>
      <c r="E12" s="1" t="s">
        <v>4</v>
      </c>
      <c r="F12" s="1" t="s">
        <v>4</v>
      </c>
      <c r="G12" s="1"/>
      <c r="H12" s="19"/>
    </row>
    <row r="13" spans="1:9" ht="15.75" thickTop="1" thickBot="1">
      <c r="A13" s="78"/>
      <c r="B13" s="78"/>
      <c r="C13" s="78"/>
      <c r="D13" s="78"/>
      <c r="E13" s="78"/>
      <c r="F13" s="78"/>
      <c r="G13" s="78"/>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'내역서(표준단가)-7차'!O25</f>
        <v>7776791</v>
      </c>
      <c r="G16" s="34"/>
    </row>
    <row r="17" spans="1:7" ht="33" customHeight="1">
      <c r="A17" s="29"/>
      <c r="B17" s="30" t="s">
        <v>14</v>
      </c>
      <c r="C17" s="31"/>
      <c r="D17" s="32"/>
      <c r="E17" s="32"/>
      <c r="F17" s="33">
        <f>'내역서(표준단가)-7차'!Q25</f>
        <v>24892933.5</v>
      </c>
      <c r="G17" s="35"/>
    </row>
    <row r="18" spans="1:7" ht="33" customHeight="1">
      <c r="A18" s="29"/>
      <c r="B18" s="30" t="s">
        <v>15</v>
      </c>
      <c r="C18" s="31"/>
      <c r="D18" s="32"/>
      <c r="E18" s="32"/>
      <c r="F18" s="33"/>
      <c r="G18" s="35"/>
    </row>
    <row r="19" spans="1:7" ht="33" customHeight="1">
      <c r="A19" s="29"/>
      <c r="B19" s="36" t="s">
        <v>16</v>
      </c>
      <c r="C19" s="36"/>
      <c r="D19" s="37"/>
      <c r="E19" s="37"/>
      <c r="F19" s="38">
        <f>F16+F17+F18</f>
        <v>32669724.5</v>
      </c>
      <c r="G19" s="35"/>
    </row>
    <row r="20" spans="1:7" ht="33" customHeight="1">
      <c r="A20" s="29"/>
      <c r="B20" s="39" t="s">
        <v>17</v>
      </c>
      <c r="C20" s="40"/>
      <c r="D20" s="32"/>
      <c r="E20" s="32"/>
      <c r="F20" s="41"/>
      <c r="G20" s="35"/>
    </row>
    <row r="21" spans="1:7" ht="33" customHeight="1">
      <c r="A21" s="29"/>
      <c r="B21" s="291" t="s">
        <v>18</v>
      </c>
      <c r="C21" s="40" t="s">
        <v>19</v>
      </c>
      <c r="D21" s="30">
        <v>1</v>
      </c>
      <c r="E21" s="30" t="s">
        <v>20</v>
      </c>
      <c r="F21" s="42">
        <f>F17*4.5%</f>
        <v>1120182.0075000001</v>
      </c>
      <c r="G21" s="35" t="s">
        <v>21</v>
      </c>
    </row>
    <row r="22" spans="1:7" ht="33" customHeight="1">
      <c r="A22" s="29"/>
      <c r="B22" s="292" t="s">
        <v>22</v>
      </c>
      <c r="C22" s="43" t="s">
        <v>42</v>
      </c>
      <c r="D22" s="44">
        <v>1</v>
      </c>
      <c r="E22" s="44" t="s">
        <v>20</v>
      </c>
      <c r="F22" s="45">
        <f>F17*3.545%</f>
        <v>882454.49257500004</v>
      </c>
      <c r="G22" s="46" t="s">
        <v>21</v>
      </c>
    </row>
    <row r="23" spans="1:7" ht="33" customHeight="1">
      <c r="A23" s="29"/>
      <c r="B23" s="291" t="s">
        <v>23</v>
      </c>
      <c r="C23" s="40" t="s">
        <v>43</v>
      </c>
      <c r="D23" s="30">
        <v>1</v>
      </c>
      <c r="E23" s="30" t="s">
        <v>20</v>
      </c>
      <c r="F23" s="42">
        <f>F22*12.95%</f>
        <v>114277.85678846251</v>
      </c>
      <c r="G23" s="35" t="s">
        <v>21</v>
      </c>
    </row>
    <row r="24" spans="1:7" ht="33" customHeight="1">
      <c r="A24" s="29"/>
      <c r="B24" s="291" t="s">
        <v>24</v>
      </c>
      <c r="C24" s="40" t="s">
        <v>39</v>
      </c>
      <c r="D24" s="30">
        <v>1</v>
      </c>
      <c r="E24" s="30" t="s">
        <v>20</v>
      </c>
      <c r="F24" s="42">
        <f>F17*1.01%</f>
        <v>251418.62834999998</v>
      </c>
      <c r="G24" s="35" t="s">
        <v>21</v>
      </c>
    </row>
    <row r="25" spans="1:7" ht="33" customHeight="1">
      <c r="A25" s="29"/>
      <c r="B25" s="291" t="s">
        <v>25</v>
      </c>
      <c r="C25" s="40" t="s">
        <v>44</v>
      </c>
      <c r="D25" s="30">
        <v>1</v>
      </c>
      <c r="E25" s="30" t="s">
        <v>20</v>
      </c>
      <c r="F25" s="42">
        <f>F17*3.56%</f>
        <v>886188.43259999994</v>
      </c>
      <c r="G25" s="35" t="s">
        <v>21</v>
      </c>
    </row>
    <row r="26" spans="1:7" ht="33" customHeight="1">
      <c r="A26" s="29"/>
      <c r="B26" s="291" t="s">
        <v>26</v>
      </c>
      <c r="C26" s="47" t="s">
        <v>72</v>
      </c>
      <c r="D26" s="30">
        <v>1</v>
      </c>
      <c r="E26" s="30" t="s">
        <v>20</v>
      </c>
      <c r="F26" s="42">
        <f>(F16+F17)*3.11%</f>
        <v>1016028.43195</v>
      </c>
      <c r="G26" s="35" t="s">
        <v>21</v>
      </c>
    </row>
    <row r="27" spans="1:7" ht="33" customHeight="1">
      <c r="A27" s="29"/>
      <c r="B27" s="291" t="s">
        <v>29</v>
      </c>
      <c r="C27" s="47" t="s">
        <v>30</v>
      </c>
      <c r="D27" s="30">
        <v>1</v>
      </c>
      <c r="E27" s="30" t="s">
        <v>20</v>
      </c>
      <c r="F27" s="42">
        <f>SUM(F17+F21+F22+F23+F24+F25+F26)*5%</f>
        <v>1458174.1674881733</v>
      </c>
      <c r="G27" s="35"/>
    </row>
    <row r="28" spans="1:7" ht="33" customHeight="1">
      <c r="A28" s="29"/>
      <c r="B28" s="36" t="s">
        <v>16</v>
      </c>
      <c r="C28" s="48"/>
      <c r="D28" s="49"/>
      <c r="E28" s="37"/>
      <c r="F28" s="50">
        <f>F21+F22+F23+F24+F25+F26+F27</f>
        <v>5728724.0172516359</v>
      </c>
      <c r="G28" s="35"/>
    </row>
    <row r="29" spans="1:7" ht="33" customHeight="1">
      <c r="A29" s="29"/>
      <c r="B29" s="40"/>
      <c r="C29" s="51"/>
      <c r="D29" s="52"/>
      <c r="E29" s="32"/>
      <c r="F29" s="53"/>
      <c r="G29" s="35"/>
    </row>
    <row r="30" spans="1:7" ht="33" customHeight="1">
      <c r="A30" s="29"/>
      <c r="B30" s="54"/>
      <c r="C30" s="51"/>
      <c r="D30" s="52"/>
      <c r="E30" s="32"/>
      <c r="F30" s="55">
        <f>F19+F28+F29</f>
        <v>38398448.517251633</v>
      </c>
      <c r="G30" s="35"/>
    </row>
    <row r="31" spans="1:7" ht="33" customHeight="1">
      <c r="A31" s="29"/>
      <c r="B31" s="36" t="s">
        <v>27</v>
      </c>
      <c r="C31" s="36"/>
      <c r="D31" s="37"/>
      <c r="E31" s="37"/>
      <c r="F31" s="293">
        <f>ROUNDDOWN(F30,-3)</f>
        <v>38398000</v>
      </c>
      <c r="G31" s="294"/>
    </row>
    <row r="32" spans="1:7" ht="33" customHeight="1" thickBot="1">
      <c r="A32" s="56"/>
      <c r="B32" s="57" t="s">
        <v>28</v>
      </c>
      <c r="C32" s="58"/>
      <c r="D32" s="58"/>
      <c r="E32" s="58"/>
      <c r="F32" s="59"/>
      <c r="G32" s="295" t="s">
        <v>360</v>
      </c>
    </row>
    <row r="33" spans="2:7" ht="33.75" customHeight="1">
      <c r="B33" s="60"/>
      <c r="F33" s="296"/>
      <c r="G33" s="297"/>
    </row>
    <row r="34" spans="2:7" ht="24">
      <c r="B34" s="60"/>
      <c r="F34" s="296"/>
      <c r="G34" s="298"/>
    </row>
    <row r="35" spans="2:7" ht="24">
      <c r="F35" s="296"/>
    </row>
    <row r="36" spans="2:7" ht="24">
      <c r="F36" s="296"/>
    </row>
    <row r="37" spans="2:7" ht="24">
      <c r="F37" s="296"/>
    </row>
    <row r="38" spans="2:7" ht="24">
      <c r="F38" s="296"/>
    </row>
    <row r="39" spans="2:7" ht="24">
      <c r="F39" s="296"/>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B2BA-CC1F-483A-84E3-7C09F1D7986C}">
  <sheetPr>
    <pageSetUpPr fitToPage="1"/>
  </sheetPr>
  <dimension ref="A1:Z26"/>
  <sheetViews>
    <sheetView showGridLines="0" zoomScale="85" zoomScaleNormal="85" workbookViewId="0">
      <pane ySplit="4" topLeftCell="A19" activePane="bottomLeft" state="frozen"/>
      <selection pane="bottomLeft" sqref="A1:X25"/>
    </sheetView>
  </sheetViews>
  <sheetFormatPr defaultColWidth="9" defaultRowHeight="38.1" customHeight="1"/>
  <cols>
    <col min="1" max="1" width="22.625" style="97" bestFit="1" customWidth="1"/>
    <col min="2" max="5" width="4.625" style="97" hidden="1" customWidth="1"/>
    <col min="6" max="6" width="9" style="88" hidden="1" customWidth="1"/>
    <col min="7" max="9" width="12.625" style="88" hidden="1" customWidth="1"/>
    <col min="10" max="10" width="26" style="83" customWidth="1"/>
    <col min="11" max="11" width="30.625" style="83" customWidth="1"/>
    <col min="12" max="12" width="8.75" style="88" customWidth="1"/>
    <col min="13" max="13" width="9.5" style="88" customWidth="1"/>
    <col min="14" max="14" width="10.625" style="88" bestFit="1" customWidth="1"/>
    <col min="15" max="15" width="17.25" style="88" bestFit="1" customWidth="1"/>
    <col min="16" max="16" width="12" style="88" bestFit="1" customWidth="1"/>
    <col min="17" max="17" width="17.25" style="88" bestFit="1" customWidth="1"/>
    <col min="18" max="18" width="9" style="88" hidden="1" customWidth="1"/>
    <col min="19" max="19" width="8.75" style="88" hidden="1" customWidth="1"/>
    <col min="20" max="20" width="10.5" style="88" hidden="1" customWidth="1"/>
    <col min="21" max="21" width="8.75" style="88" hidden="1" customWidth="1"/>
    <col min="22" max="22" width="17.25" style="88" bestFit="1" customWidth="1"/>
    <col min="23" max="23" width="10.625" style="61" hidden="1" customWidth="1"/>
    <col min="24" max="24" width="23.5" style="88" bestFit="1" customWidth="1"/>
    <col min="25" max="16384" width="9" style="88"/>
  </cols>
  <sheetData>
    <row r="1" spans="1:26" ht="19.899999999999999" customHeight="1">
      <c r="A1" s="318"/>
      <c r="B1" s="318"/>
      <c r="C1" s="318"/>
      <c r="D1" s="318"/>
      <c r="E1" s="318"/>
      <c r="F1" s="318"/>
      <c r="G1" s="318"/>
      <c r="H1" s="318"/>
      <c r="I1" s="318"/>
      <c r="N1" s="61"/>
      <c r="O1" s="86" t="s">
        <v>52</v>
      </c>
      <c r="Q1" s="86" t="s">
        <v>52</v>
      </c>
      <c r="S1" s="86" t="s">
        <v>52</v>
      </c>
      <c r="U1" s="86" t="s">
        <v>52</v>
      </c>
    </row>
    <row r="2" spans="1:26" ht="19.899999999999999" customHeight="1" thickBot="1">
      <c r="A2" s="318"/>
      <c r="B2" s="318"/>
      <c r="C2" s="318"/>
      <c r="D2" s="318"/>
      <c r="E2" s="318"/>
      <c r="F2" s="318"/>
      <c r="G2" s="318"/>
      <c r="H2" s="318"/>
      <c r="I2" s="318"/>
      <c r="N2" s="62"/>
      <c r="O2" s="63">
        <v>0.83499999999999996</v>
      </c>
      <c r="Q2" s="63">
        <v>0.83499999999999996</v>
      </c>
      <c r="S2" s="63">
        <v>0.83499999999999996</v>
      </c>
      <c r="U2" s="63">
        <v>0.83499999999999996</v>
      </c>
    </row>
    <row r="3" spans="1:26" ht="19.899999999999999" customHeight="1">
      <c r="A3" s="89"/>
      <c r="B3" s="90"/>
      <c r="C3" s="90"/>
      <c r="D3" s="90"/>
      <c r="E3" s="90"/>
      <c r="F3" s="90" t="s">
        <v>53</v>
      </c>
      <c r="G3" s="90"/>
      <c r="H3" s="90"/>
      <c r="I3" s="90"/>
      <c r="J3" s="319" t="s">
        <v>54</v>
      </c>
      <c r="K3" s="319"/>
      <c r="L3" s="320" t="s">
        <v>40</v>
      </c>
      <c r="M3" s="320" t="s">
        <v>0</v>
      </c>
      <c r="N3" s="322" t="s">
        <v>55</v>
      </c>
      <c r="O3" s="322"/>
      <c r="P3" s="322" t="s">
        <v>56</v>
      </c>
      <c r="Q3" s="322"/>
      <c r="R3" s="323" t="s">
        <v>57</v>
      </c>
      <c r="S3" s="323"/>
      <c r="T3" s="323" t="s">
        <v>58</v>
      </c>
      <c r="U3" s="323"/>
      <c r="V3" s="324" t="s">
        <v>59</v>
      </c>
      <c r="W3" s="326" t="s">
        <v>60</v>
      </c>
      <c r="X3" s="316" t="s">
        <v>38</v>
      </c>
    </row>
    <row r="4" spans="1:26" ht="19.899999999999999" customHeight="1">
      <c r="A4" s="64" t="s">
        <v>61</v>
      </c>
      <c r="B4" s="87"/>
      <c r="C4" s="87"/>
      <c r="D4" s="87"/>
      <c r="E4" s="87"/>
      <c r="F4" s="65" t="s">
        <v>62</v>
      </c>
      <c r="G4" s="65" t="s">
        <v>63</v>
      </c>
      <c r="H4" s="65" t="s">
        <v>64</v>
      </c>
      <c r="I4" s="65" t="s">
        <v>65</v>
      </c>
      <c r="J4" s="84" t="s">
        <v>66</v>
      </c>
      <c r="K4" s="84" t="s">
        <v>67</v>
      </c>
      <c r="L4" s="321"/>
      <c r="M4" s="321"/>
      <c r="N4" s="280" t="s">
        <v>68</v>
      </c>
      <c r="O4" s="66" t="s">
        <v>69</v>
      </c>
      <c r="P4" s="280" t="s">
        <v>70</v>
      </c>
      <c r="Q4" s="66" t="s">
        <v>69</v>
      </c>
      <c r="R4" s="66" t="s">
        <v>71</v>
      </c>
      <c r="S4" s="66" t="s">
        <v>69</v>
      </c>
      <c r="T4" s="66" t="s">
        <v>71</v>
      </c>
      <c r="U4" s="66" t="s">
        <v>69</v>
      </c>
      <c r="V4" s="325"/>
      <c r="W4" s="327"/>
      <c r="X4" s="317"/>
    </row>
    <row r="5" spans="1:26" s="91" customFormat="1" ht="38.1" customHeight="1">
      <c r="A5" s="67" t="str">
        <f t="shared" ref="A5:A12" si="0">F5&amp;G5&amp;H5&amp;I5</f>
        <v>L003</v>
      </c>
      <c r="B5" s="74"/>
      <c r="C5" s="74"/>
      <c r="D5" s="74"/>
      <c r="E5" s="74"/>
      <c r="F5" s="257"/>
      <c r="G5" s="258"/>
      <c r="H5" s="259"/>
      <c r="I5" s="257" t="s">
        <v>151</v>
      </c>
      <c r="J5" s="260" t="s">
        <v>152</v>
      </c>
      <c r="K5" s="260" t="s">
        <v>303</v>
      </c>
      <c r="L5" s="261" t="s">
        <v>153</v>
      </c>
      <c r="M5" s="281">
        <v>113.5</v>
      </c>
      <c r="N5" s="262"/>
      <c r="O5" s="81">
        <f t="shared" ref="O5:O12" si="1">SUM(N5:N5)*M5*$O$2</f>
        <v>0</v>
      </c>
      <c r="P5" s="80">
        <v>219321</v>
      </c>
      <c r="Q5" s="70">
        <f>(P5*M5)</f>
        <v>24892933.5</v>
      </c>
      <c r="R5" s="71"/>
      <c r="S5" s="70">
        <f t="shared" ref="S5:S24" si="2">R5*M5*$S$2</f>
        <v>0</v>
      </c>
      <c r="T5" s="71"/>
      <c r="U5" s="70">
        <f t="shared" ref="U5:U24" si="3">T5*M5*$U$2</f>
        <v>0</v>
      </c>
      <c r="V5" s="71">
        <f t="shared" ref="V5:V24" si="4">SUM(O5+Q5)+S5+U5</f>
        <v>24892933.5</v>
      </c>
      <c r="W5" s="76"/>
      <c r="X5" s="72"/>
    </row>
    <row r="6" spans="1:26" s="91" customFormat="1" ht="95.25" customHeight="1">
      <c r="A6" s="67" t="str">
        <f t="shared" si="0"/>
        <v>M020450310340103</v>
      </c>
      <c r="B6" s="74"/>
      <c r="C6" s="74"/>
      <c r="D6" s="74"/>
      <c r="E6" s="74"/>
      <c r="F6" s="257"/>
      <c r="G6" s="258"/>
      <c r="H6" s="259" t="s">
        <v>357</v>
      </c>
      <c r="I6" s="257"/>
      <c r="J6" s="260" t="s">
        <v>304</v>
      </c>
      <c r="K6" s="260" t="s">
        <v>305</v>
      </c>
      <c r="L6" s="261" t="s">
        <v>154</v>
      </c>
      <c r="M6" s="282">
        <v>172</v>
      </c>
      <c r="N6" s="302">
        <v>36500</v>
      </c>
      <c r="O6" s="81">
        <f t="shared" si="1"/>
        <v>5242130</v>
      </c>
      <c r="P6" s="80"/>
      <c r="Q6" s="70">
        <f t="shared" ref="Q6:Q24" si="5">(P6*M6)*$Q$2</f>
        <v>0</v>
      </c>
      <c r="R6" s="71"/>
      <c r="S6" s="70">
        <f t="shared" si="2"/>
        <v>0</v>
      </c>
      <c r="T6" s="71"/>
      <c r="U6" s="70">
        <f t="shared" si="3"/>
        <v>0</v>
      </c>
      <c r="V6" s="71">
        <f t="shared" si="4"/>
        <v>5242130</v>
      </c>
      <c r="W6" s="76"/>
      <c r="X6" s="283" t="s">
        <v>306</v>
      </c>
      <c r="Y6" s="284"/>
      <c r="Z6" s="285"/>
    </row>
    <row r="7" spans="1:26" s="91" customFormat="1" ht="38.1" customHeight="1">
      <c r="A7" s="67" t="str">
        <f>F7&amp;G7&amp;H7&amp;I7</f>
        <v>M020251411670101</v>
      </c>
      <c r="B7" s="74"/>
      <c r="C7" s="74"/>
      <c r="D7" s="74"/>
      <c r="E7" s="74"/>
      <c r="F7" s="286"/>
      <c r="G7" s="68"/>
      <c r="H7" s="101" t="s">
        <v>358</v>
      </c>
      <c r="I7" s="99"/>
      <c r="J7" s="102" t="s">
        <v>155</v>
      </c>
      <c r="K7" s="287" t="s">
        <v>156</v>
      </c>
      <c r="L7" s="102" t="s">
        <v>157</v>
      </c>
      <c r="M7" s="282">
        <v>103</v>
      </c>
      <c r="N7" s="303">
        <v>5000</v>
      </c>
      <c r="O7" s="81">
        <f t="shared" si="1"/>
        <v>430025</v>
      </c>
      <c r="P7" s="80"/>
      <c r="Q7" s="70">
        <f>(P7*M7)*$Q$2</f>
        <v>0</v>
      </c>
      <c r="R7" s="71"/>
      <c r="S7" s="70">
        <f>R7*M7*$S$2</f>
        <v>0</v>
      </c>
      <c r="T7" s="71"/>
      <c r="U7" s="70">
        <f>T7*M7*$U$2</f>
        <v>0</v>
      </c>
      <c r="V7" s="71">
        <f>SUM(O7+Q7)+S7+U7</f>
        <v>430025</v>
      </c>
      <c r="W7" s="76"/>
      <c r="X7" s="72"/>
    </row>
    <row r="8" spans="1:26" s="91" customFormat="1" ht="38.1" customHeight="1">
      <c r="A8" s="67" t="str">
        <f t="shared" si="0"/>
        <v>M020533113070101</v>
      </c>
      <c r="B8" s="74"/>
      <c r="C8" s="74"/>
      <c r="D8" s="74"/>
      <c r="E8" s="74"/>
      <c r="F8" s="99"/>
      <c r="G8" s="100"/>
      <c r="H8" s="101" t="s">
        <v>359</v>
      </c>
      <c r="I8" s="99"/>
      <c r="J8" s="103" t="s">
        <v>158</v>
      </c>
      <c r="K8" s="103" t="s">
        <v>159</v>
      </c>
      <c r="L8" s="103" t="s">
        <v>160</v>
      </c>
      <c r="M8" s="282">
        <v>80</v>
      </c>
      <c r="N8" s="71">
        <v>3400</v>
      </c>
      <c r="O8" s="81">
        <f t="shared" si="1"/>
        <v>227120</v>
      </c>
      <c r="P8" s="80"/>
      <c r="Q8" s="70">
        <f t="shared" si="5"/>
        <v>0</v>
      </c>
      <c r="R8" s="71"/>
      <c r="S8" s="70">
        <f t="shared" si="2"/>
        <v>0</v>
      </c>
      <c r="T8" s="71"/>
      <c r="U8" s="70">
        <f t="shared" si="3"/>
        <v>0</v>
      </c>
      <c r="V8" s="71">
        <f t="shared" si="4"/>
        <v>227120</v>
      </c>
      <c r="W8" s="76"/>
      <c r="X8" s="72"/>
    </row>
    <row r="9" spans="1:26" s="91" customFormat="1" ht="38.1" customHeight="1">
      <c r="A9" s="67" t="str">
        <f t="shared" si="0"/>
        <v>M020852810150101</v>
      </c>
      <c r="B9" s="74"/>
      <c r="C9" s="74"/>
      <c r="D9" s="74"/>
      <c r="E9" s="74"/>
      <c r="F9" s="73"/>
      <c r="G9" s="68"/>
      <c r="H9" s="68" t="s">
        <v>356</v>
      </c>
      <c r="I9" s="73"/>
      <c r="J9" s="69" t="s">
        <v>161</v>
      </c>
      <c r="K9" s="69" t="s">
        <v>355</v>
      </c>
      <c r="L9" s="77" t="s">
        <v>154</v>
      </c>
      <c r="M9" s="282">
        <v>25</v>
      </c>
      <c r="N9" s="304">
        <v>55000</v>
      </c>
      <c r="O9" s="81">
        <f t="shared" si="1"/>
        <v>1148125</v>
      </c>
      <c r="P9" s="80"/>
      <c r="Q9" s="70">
        <f t="shared" si="5"/>
        <v>0</v>
      </c>
      <c r="R9" s="71"/>
      <c r="S9" s="70">
        <f t="shared" si="2"/>
        <v>0</v>
      </c>
      <c r="T9" s="71"/>
      <c r="U9" s="70">
        <f t="shared" si="3"/>
        <v>0</v>
      </c>
      <c r="V9" s="71">
        <f t="shared" si="4"/>
        <v>1148125</v>
      </c>
      <c r="W9" s="98"/>
      <c r="X9" s="72"/>
    </row>
    <row r="10" spans="1:26" s="91" customFormat="1" ht="38.1" customHeight="1">
      <c r="A10" s="67" t="str">
        <f t="shared" si="0"/>
        <v>M020750510130102</v>
      </c>
      <c r="B10" s="74"/>
      <c r="C10" s="74"/>
      <c r="D10" s="74"/>
      <c r="E10" s="74"/>
      <c r="F10" s="73"/>
      <c r="G10" s="68"/>
      <c r="H10" s="68" t="s">
        <v>345</v>
      </c>
      <c r="I10" s="73"/>
      <c r="J10" s="300" t="s">
        <v>346</v>
      </c>
      <c r="K10" s="300" t="s">
        <v>347</v>
      </c>
      <c r="L10" s="77" t="s">
        <v>348</v>
      </c>
      <c r="M10" s="282">
        <v>7.5</v>
      </c>
      <c r="N10" s="305">
        <v>8000</v>
      </c>
      <c r="O10" s="81">
        <f t="shared" si="1"/>
        <v>50100</v>
      </c>
      <c r="P10" s="80"/>
      <c r="Q10" s="70">
        <f t="shared" si="5"/>
        <v>0</v>
      </c>
      <c r="R10" s="71"/>
      <c r="S10" s="70">
        <f t="shared" si="2"/>
        <v>0</v>
      </c>
      <c r="T10" s="71"/>
      <c r="U10" s="70">
        <f t="shared" si="3"/>
        <v>0</v>
      </c>
      <c r="V10" s="71">
        <f t="shared" si="4"/>
        <v>50100</v>
      </c>
      <c r="W10" s="98"/>
      <c r="X10" s="72"/>
    </row>
    <row r="11" spans="1:26" s="91" customFormat="1" ht="38.1" customHeight="1">
      <c r="A11" s="67" t="str">
        <f t="shared" si="0"/>
        <v>M020750510120102</v>
      </c>
      <c r="B11" s="74"/>
      <c r="C11" s="74"/>
      <c r="D11" s="74"/>
      <c r="E11" s="74"/>
      <c r="F11" s="73"/>
      <c r="G11" s="68"/>
      <c r="H11" s="68" t="s">
        <v>351</v>
      </c>
      <c r="I11" s="65"/>
      <c r="J11" s="300" t="s">
        <v>349</v>
      </c>
      <c r="K11" s="300" t="s">
        <v>350</v>
      </c>
      <c r="L11" s="77" t="s">
        <v>348</v>
      </c>
      <c r="M11" s="282">
        <v>7.5</v>
      </c>
      <c r="N11" s="305">
        <v>6400</v>
      </c>
      <c r="O11" s="81">
        <f t="shared" si="1"/>
        <v>40080</v>
      </c>
      <c r="P11" s="80"/>
      <c r="Q11" s="70"/>
      <c r="R11" s="71"/>
      <c r="S11" s="70"/>
      <c r="T11" s="71"/>
      <c r="U11" s="70"/>
      <c r="V11" s="71">
        <f t="shared" si="4"/>
        <v>40080</v>
      </c>
      <c r="W11" s="98"/>
      <c r="X11" s="72"/>
    </row>
    <row r="12" spans="1:26" s="91" customFormat="1" ht="38.1" customHeight="1">
      <c r="A12" s="67" t="str">
        <f t="shared" si="0"/>
        <v>M020690811520101</v>
      </c>
      <c r="B12" s="74"/>
      <c r="C12" s="74"/>
      <c r="D12" s="74"/>
      <c r="E12" s="74"/>
      <c r="F12" s="73"/>
      <c r="G12" s="68"/>
      <c r="H12" s="259" t="s">
        <v>353</v>
      </c>
      <c r="I12" s="73"/>
      <c r="J12" s="261" t="s">
        <v>354</v>
      </c>
      <c r="K12" s="261" t="s">
        <v>352</v>
      </c>
      <c r="L12" s="77" t="s">
        <v>342</v>
      </c>
      <c r="M12" s="282">
        <v>6</v>
      </c>
      <c r="N12" s="306">
        <v>7500</v>
      </c>
      <c r="O12" s="81">
        <f t="shared" si="1"/>
        <v>37575</v>
      </c>
      <c r="P12" s="80"/>
      <c r="Q12" s="70"/>
      <c r="R12" s="71"/>
      <c r="S12" s="70"/>
      <c r="T12" s="71"/>
      <c r="U12" s="70"/>
      <c r="V12" s="71">
        <f t="shared" si="4"/>
        <v>37575</v>
      </c>
      <c r="W12" s="98"/>
      <c r="X12" s="72"/>
    </row>
    <row r="13" spans="1:26" s="91" customFormat="1" ht="38.1" customHeight="1">
      <c r="A13" s="67">
        <v>999999</v>
      </c>
      <c r="B13" s="74"/>
      <c r="C13" s="74"/>
      <c r="D13" s="74"/>
      <c r="E13" s="74"/>
      <c r="F13" s="73"/>
      <c r="G13" s="68"/>
      <c r="H13" s="68"/>
      <c r="I13" s="73"/>
      <c r="J13" s="69" t="s">
        <v>307</v>
      </c>
      <c r="K13" s="69" t="s">
        <v>308</v>
      </c>
      <c r="L13" s="77" t="s">
        <v>309</v>
      </c>
      <c r="M13" s="282">
        <v>1</v>
      </c>
      <c r="N13" s="304">
        <v>50000</v>
      </c>
      <c r="O13" s="81">
        <f>SUM(N13:N13)*M13</f>
        <v>50000</v>
      </c>
      <c r="P13" s="80"/>
      <c r="Q13" s="70"/>
      <c r="R13" s="71"/>
      <c r="S13" s="70"/>
      <c r="T13" s="71"/>
      <c r="U13" s="70"/>
      <c r="V13" s="71">
        <f t="shared" si="4"/>
        <v>50000</v>
      </c>
      <c r="W13" s="98"/>
      <c r="X13" s="72"/>
    </row>
    <row r="14" spans="1:26" s="91" customFormat="1" ht="38.1" customHeight="1">
      <c r="A14" s="67">
        <v>999999</v>
      </c>
      <c r="B14" s="74"/>
      <c r="C14" s="74"/>
      <c r="D14" s="74"/>
      <c r="E14" s="74"/>
      <c r="F14" s="73"/>
      <c r="G14" s="68"/>
      <c r="H14" s="68"/>
      <c r="I14" s="73"/>
      <c r="J14" s="69" t="s">
        <v>329</v>
      </c>
      <c r="K14" s="69" t="s">
        <v>330</v>
      </c>
      <c r="L14" s="77" t="s">
        <v>332</v>
      </c>
      <c r="M14" s="282">
        <v>1</v>
      </c>
      <c r="N14" s="304">
        <v>54545</v>
      </c>
      <c r="O14" s="81">
        <f t="shared" ref="O14" si="6">SUM(N14:N14)*M14</f>
        <v>54545</v>
      </c>
      <c r="P14" s="80"/>
      <c r="Q14" s="70">
        <f t="shared" si="5"/>
        <v>0</v>
      </c>
      <c r="R14" s="71"/>
      <c r="S14" s="70">
        <f t="shared" si="2"/>
        <v>0</v>
      </c>
      <c r="T14" s="71"/>
      <c r="U14" s="70">
        <f t="shared" si="3"/>
        <v>0</v>
      </c>
      <c r="V14" s="71">
        <f t="shared" si="4"/>
        <v>54545</v>
      </c>
      <c r="W14" s="98"/>
      <c r="X14" s="72"/>
    </row>
    <row r="15" spans="1:26" s="91" customFormat="1" ht="38.1" customHeight="1">
      <c r="A15" s="67">
        <v>999999</v>
      </c>
      <c r="B15" s="74"/>
      <c r="C15" s="74"/>
      <c r="D15" s="74"/>
      <c r="E15" s="74"/>
      <c r="F15" s="73"/>
      <c r="G15" s="68"/>
      <c r="H15" s="68"/>
      <c r="I15" s="73"/>
      <c r="J15" s="69" t="s">
        <v>310</v>
      </c>
      <c r="K15" s="69" t="s">
        <v>311</v>
      </c>
      <c r="L15" s="77" t="s">
        <v>332</v>
      </c>
      <c r="M15" s="282">
        <v>1</v>
      </c>
      <c r="N15" s="304">
        <v>51364</v>
      </c>
      <c r="O15" s="81">
        <f t="shared" ref="O15" si="7">SUM(N15:N15)*M15</f>
        <v>51364</v>
      </c>
      <c r="P15" s="80"/>
      <c r="Q15" s="70">
        <f t="shared" si="5"/>
        <v>0</v>
      </c>
      <c r="R15" s="71"/>
      <c r="S15" s="70">
        <f t="shared" si="2"/>
        <v>0</v>
      </c>
      <c r="T15" s="71"/>
      <c r="U15" s="70">
        <f t="shared" si="3"/>
        <v>0</v>
      </c>
      <c r="V15" s="71">
        <f t="shared" si="4"/>
        <v>51364</v>
      </c>
      <c r="W15" s="98"/>
      <c r="X15" s="72"/>
    </row>
    <row r="16" spans="1:26" s="91" customFormat="1" ht="38.1" customHeight="1">
      <c r="A16" s="67">
        <v>999999</v>
      </c>
      <c r="B16" s="74"/>
      <c r="C16" s="74"/>
      <c r="D16" s="74"/>
      <c r="E16" s="74"/>
      <c r="F16" s="73"/>
      <c r="G16" s="68"/>
      <c r="H16" s="68"/>
      <c r="I16" s="73"/>
      <c r="J16" s="69" t="s">
        <v>312</v>
      </c>
      <c r="K16" s="69" t="s">
        <v>330</v>
      </c>
      <c r="L16" s="77" t="s">
        <v>332</v>
      </c>
      <c r="M16" s="282">
        <v>1</v>
      </c>
      <c r="N16" s="304">
        <v>28636</v>
      </c>
      <c r="O16" s="81">
        <f t="shared" ref="O16:O24" si="8">SUM(N16:N16)*M16</f>
        <v>28636</v>
      </c>
      <c r="P16" s="80"/>
      <c r="Q16" s="70">
        <f t="shared" si="5"/>
        <v>0</v>
      </c>
      <c r="R16" s="71"/>
      <c r="S16" s="70">
        <f t="shared" si="2"/>
        <v>0</v>
      </c>
      <c r="T16" s="71"/>
      <c r="U16" s="70">
        <f t="shared" si="3"/>
        <v>0</v>
      </c>
      <c r="V16" s="71">
        <f t="shared" si="4"/>
        <v>28636</v>
      </c>
      <c r="W16" s="98"/>
      <c r="X16" s="72"/>
    </row>
    <row r="17" spans="1:24" s="91" customFormat="1" ht="38.1" customHeight="1">
      <c r="A17" s="67">
        <v>999999</v>
      </c>
      <c r="B17" s="74"/>
      <c r="C17" s="74"/>
      <c r="D17" s="74"/>
      <c r="E17" s="74"/>
      <c r="F17" s="73"/>
      <c r="G17" s="68"/>
      <c r="H17" s="68"/>
      <c r="I17" s="73"/>
      <c r="J17" s="69" t="s">
        <v>313</v>
      </c>
      <c r="K17" s="69" t="s">
        <v>311</v>
      </c>
      <c r="L17" s="77" t="s">
        <v>332</v>
      </c>
      <c r="M17" s="282">
        <v>1</v>
      </c>
      <c r="N17" s="304">
        <v>15909</v>
      </c>
      <c r="O17" s="81">
        <f t="shared" si="8"/>
        <v>15909</v>
      </c>
      <c r="P17" s="80"/>
      <c r="Q17" s="70"/>
      <c r="R17" s="71"/>
      <c r="S17" s="70"/>
      <c r="T17" s="71"/>
      <c r="U17" s="70"/>
      <c r="V17" s="71">
        <f t="shared" si="4"/>
        <v>15909</v>
      </c>
      <c r="W17" s="98"/>
      <c r="X17" s="72"/>
    </row>
    <row r="18" spans="1:24" s="91" customFormat="1" ht="38.1" customHeight="1">
      <c r="A18" s="67">
        <v>999999</v>
      </c>
      <c r="B18" s="74"/>
      <c r="C18" s="74"/>
      <c r="D18" s="74"/>
      <c r="E18" s="74"/>
      <c r="F18" s="73"/>
      <c r="G18" s="68"/>
      <c r="H18" s="68"/>
      <c r="I18" s="73"/>
      <c r="J18" s="69" t="s">
        <v>331</v>
      </c>
      <c r="K18" s="69" t="s">
        <v>333</v>
      </c>
      <c r="L18" s="77" t="s">
        <v>332</v>
      </c>
      <c r="M18" s="282">
        <v>1</v>
      </c>
      <c r="N18" s="304">
        <v>6819</v>
      </c>
      <c r="O18" s="81">
        <f t="shared" ref="O18:O23" si="9">SUM(N18:N18)*M18</f>
        <v>6819</v>
      </c>
      <c r="P18" s="80"/>
      <c r="Q18" s="70"/>
      <c r="R18" s="71"/>
      <c r="S18" s="70"/>
      <c r="T18" s="71"/>
      <c r="U18" s="70"/>
      <c r="V18" s="71">
        <f t="shared" si="4"/>
        <v>6819</v>
      </c>
      <c r="W18" s="98"/>
      <c r="X18" s="72"/>
    </row>
    <row r="19" spans="1:24" s="91" customFormat="1" ht="38.1" customHeight="1">
      <c r="A19" s="67">
        <v>999999</v>
      </c>
      <c r="B19" s="74"/>
      <c r="C19" s="74"/>
      <c r="D19" s="74"/>
      <c r="E19" s="74"/>
      <c r="F19" s="73"/>
      <c r="G19" s="68"/>
      <c r="H19" s="68"/>
      <c r="I19" s="73"/>
      <c r="J19" s="69" t="s">
        <v>334</v>
      </c>
      <c r="K19" s="69" t="s">
        <v>333</v>
      </c>
      <c r="L19" s="77" t="s">
        <v>332</v>
      </c>
      <c r="M19" s="282">
        <v>1</v>
      </c>
      <c r="N19" s="304">
        <v>13636</v>
      </c>
      <c r="O19" s="81">
        <f t="shared" si="9"/>
        <v>13636</v>
      </c>
      <c r="P19" s="80"/>
      <c r="Q19" s="70"/>
      <c r="R19" s="71"/>
      <c r="S19" s="70"/>
      <c r="T19" s="71"/>
      <c r="U19" s="70"/>
      <c r="V19" s="71">
        <f t="shared" si="4"/>
        <v>13636</v>
      </c>
      <c r="W19" s="98"/>
      <c r="X19" s="72"/>
    </row>
    <row r="20" spans="1:24" s="91" customFormat="1" ht="38.1" customHeight="1">
      <c r="A20" s="67">
        <v>999999</v>
      </c>
      <c r="B20" s="74"/>
      <c r="C20" s="74"/>
      <c r="D20" s="74"/>
      <c r="E20" s="74"/>
      <c r="F20" s="73"/>
      <c r="G20" s="68"/>
      <c r="H20" s="68"/>
      <c r="I20" s="73"/>
      <c r="J20" s="69" t="s">
        <v>335</v>
      </c>
      <c r="K20" s="69" t="s">
        <v>336</v>
      </c>
      <c r="L20" s="77" t="s">
        <v>332</v>
      </c>
      <c r="M20" s="282">
        <v>1</v>
      </c>
      <c r="N20" s="304">
        <v>23637</v>
      </c>
      <c r="O20" s="81">
        <f t="shared" si="9"/>
        <v>23637</v>
      </c>
      <c r="P20" s="80"/>
      <c r="Q20" s="70"/>
      <c r="R20" s="71"/>
      <c r="S20" s="70"/>
      <c r="T20" s="71"/>
      <c r="U20" s="70"/>
      <c r="V20" s="71">
        <f t="shared" si="4"/>
        <v>23637</v>
      </c>
      <c r="W20" s="98"/>
      <c r="X20" s="72"/>
    </row>
    <row r="21" spans="1:24" s="91" customFormat="1" ht="38.1" customHeight="1">
      <c r="A21" s="67">
        <v>999999</v>
      </c>
      <c r="B21" s="74"/>
      <c r="C21" s="74"/>
      <c r="D21" s="74"/>
      <c r="E21" s="74"/>
      <c r="F21" s="73"/>
      <c r="G21" s="68"/>
      <c r="H21" s="68"/>
      <c r="I21" s="73"/>
      <c r="J21" s="69" t="s">
        <v>337</v>
      </c>
      <c r="K21" s="69" t="s">
        <v>338</v>
      </c>
      <c r="L21" s="77" t="s">
        <v>332</v>
      </c>
      <c r="M21" s="282">
        <v>1</v>
      </c>
      <c r="N21" s="304">
        <v>300000</v>
      </c>
      <c r="O21" s="81">
        <f t="shared" si="9"/>
        <v>300000</v>
      </c>
      <c r="P21" s="80"/>
      <c r="Q21" s="70"/>
      <c r="R21" s="71"/>
      <c r="S21" s="70"/>
      <c r="T21" s="71"/>
      <c r="U21" s="70"/>
      <c r="V21" s="71">
        <f t="shared" si="4"/>
        <v>300000</v>
      </c>
      <c r="W21" s="98"/>
      <c r="X21" s="72"/>
    </row>
    <row r="22" spans="1:24" s="91" customFormat="1" ht="38.1" customHeight="1">
      <c r="A22" s="67">
        <v>999999</v>
      </c>
      <c r="B22" s="74"/>
      <c r="C22" s="74"/>
      <c r="D22" s="74"/>
      <c r="E22" s="74"/>
      <c r="F22" s="73"/>
      <c r="G22" s="68"/>
      <c r="H22" s="68"/>
      <c r="I22" s="73"/>
      <c r="J22" s="69" t="s">
        <v>339</v>
      </c>
      <c r="K22" s="69" t="s">
        <v>340</v>
      </c>
      <c r="L22" s="77" t="s">
        <v>332</v>
      </c>
      <c r="M22" s="282">
        <v>1</v>
      </c>
      <c r="N22" s="82">
        <v>36000</v>
      </c>
      <c r="O22" s="81">
        <f t="shared" si="9"/>
        <v>36000</v>
      </c>
      <c r="P22" s="80"/>
      <c r="Q22" s="70"/>
      <c r="R22" s="71"/>
      <c r="S22" s="70"/>
      <c r="T22" s="71"/>
      <c r="U22" s="70"/>
      <c r="V22" s="71">
        <f t="shared" si="4"/>
        <v>36000</v>
      </c>
      <c r="W22" s="98"/>
      <c r="X22" s="72"/>
    </row>
    <row r="23" spans="1:24" s="91" customFormat="1" ht="38.1" customHeight="1">
      <c r="A23" s="67">
        <v>999999</v>
      </c>
      <c r="B23" s="74"/>
      <c r="C23" s="74"/>
      <c r="D23" s="74"/>
      <c r="E23" s="74"/>
      <c r="F23" s="73"/>
      <c r="G23" s="68"/>
      <c r="H23" s="68"/>
      <c r="I23" s="73"/>
      <c r="J23" s="69" t="s">
        <v>341</v>
      </c>
      <c r="K23" s="69" t="s">
        <v>333</v>
      </c>
      <c r="L23" s="77" t="s">
        <v>332</v>
      </c>
      <c r="M23" s="282">
        <v>1</v>
      </c>
      <c r="N23" s="82">
        <v>12000</v>
      </c>
      <c r="O23" s="81">
        <f t="shared" si="9"/>
        <v>12000</v>
      </c>
      <c r="P23" s="80"/>
      <c r="Q23" s="70"/>
      <c r="R23" s="71"/>
      <c r="S23" s="70"/>
      <c r="T23" s="71"/>
      <c r="U23" s="70"/>
      <c r="V23" s="71">
        <f t="shared" si="4"/>
        <v>12000</v>
      </c>
      <c r="W23" s="98"/>
      <c r="X23" s="72"/>
    </row>
    <row r="24" spans="1:24" s="91" customFormat="1" ht="38.1" customHeight="1">
      <c r="A24" s="67">
        <v>999999</v>
      </c>
      <c r="B24" s="74"/>
      <c r="C24" s="74"/>
      <c r="D24" s="74"/>
      <c r="E24" s="74"/>
      <c r="F24" s="73"/>
      <c r="G24" s="68"/>
      <c r="H24" s="68"/>
      <c r="I24" s="73"/>
      <c r="J24" s="69" t="s">
        <v>334</v>
      </c>
      <c r="K24" s="69" t="s">
        <v>333</v>
      </c>
      <c r="L24" s="77" t="s">
        <v>309</v>
      </c>
      <c r="M24" s="282">
        <v>1</v>
      </c>
      <c r="N24" s="82">
        <v>9090</v>
      </c>
      <c r="O24" s="81">
        <f t="shared" si="8"/>
        <v>9090</v>
      </c>
      <c r="P24" s="80"/>
      <c r="Q24" s="70">
        <f t="shared" si="5"/>
        <v>0</v>
      </c>
      <c r="R24" s="71"/>
      <c r="S24" s="70">
        <f t="shared" si="2"/>
        <v>0</v>
      </c>
      <c r="T24" s="71"/>
      <c r="U24" s="70">
        <f t="shared" si="3"/>
        <v>0</v>
      </c>
      <c r="V24" s="71">
        <f t="shared" si="4"/>
        <v>9090</v>
      </c>
      <c r="W24" s="98"/>
      <c r="X24" s="72"/>
    </row>
    <row r="25" spans="1:24" s="96" customFormat="1" ht="38.1" customHeight="1">
      <c r="A25" s="92"/>
      <c r="B25" s="93"/>
      <c r="C25" s="93"/>
      <c r="D25" s="93"/>
      <c r="E25" s="93"/>
      <c r="F25" s="93"/>
      <c r="G25" s="93"/>
      <c r="H25" s="93"/>
      <c r="I25" s="93"/>
      <c r="J25" s="85"/>
      <c r="K25" s="85"/>
      <c r="L25" s="93"/>
      <c r="M25" s="93"/>
      <c r="N25" s="93"/>
      <c r="O25" s="288">
        <f>SUM(O5:O24)</f>
        <v>7776791</v>
      </c>
      <c r="P25" s="289"/>
      <c r="Q25" s="288">
        <f>SUM(Q5:Q24)</f>
        <v>24892933.5</v>
      </c>
      <c r="R25" s="95"/>
      <c r="S25" s="94">
        <f>SUM(S5:S6)</f>
        <v>0</v>
      </c>
      <c r="T25" s="95"/>
      <c r="U25" s="94">
        <f>SUM(U5:U6)</f>
        <v>0</v>
      </c>
      <c r="V25" s="290">
        <f>SUM(V5:W24)</f>
        <v>32669724.5</v>
      </c>
      <c r="W25" s="75"/>
      <c r="X25" s="93"/>
    </row>
    <row r="26" spans="1:24" ht="38.1" customHeight="1">
      <c r="Q26" s="301"/>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24"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92D050"/>
    <pageSetUpPr fitToPage="1"/>
  </sheetPr>
  <dimension ref="B1:W100"/>
  <sheetViews>
    <sheetView showZeros="0" zoomScale="55" zoomScaleNormal="55" workbookViewId="0">
      <pane ySplit="5" topLeftCell="A74" activePane="bottomLeft" state="frozen"/>
      <selection pane="bottomLeft" activeCell="N84" sqref="N84"/>
    </sheetView>
  </sheetViews>
  <sheetFormatPr defaultRowHeight="16.5"/>
  <cols>
    <col min="1" max="1" width="1.625" customWidth="1"/>
    <col min="2" max="2" width="7.75" style="120" bestFit="1" customWidth="1"/>
    <col min="3" max="3" width="11.375" style="120" bestFit="1" customWidth="1"/>
    <col min="4" max="4" width="15.25" style="120" customWidth="1"/>
    <col min="5" max="5" width="12.75" style="120" customWidth="1"/>
    <col min="6" max="6" width="11.125" style="120" bestFit="1" customWidth="1"/>
    <col min="7" max="7" width="12.75" style="120" customWidth="1"/>
    <col min="8" max="8" width="11.125" style="120" bestFit="1" customWidth="1"/>
    <col min="9" max="9" width="22" style="120" bestFit="1" customWidth="1"/>
    <col min="10" max="10" width="23.5" style="120" bestFit="1" customWidth="1"/>
    <col min="11" max="11" width="9.75" style="120" bestFit="1" customWidth="1"/>
    <col min="12" max="12" width="9.75" style="120" customWidth="1"/>
    <col min="13" max="13" width="11.75" style="120" bestFit="1" customWidth="1"/>
    <col min="14" max="14" width="61.125" style="120" customWidth="1"/>
    <col min="15" max="15" width="16.5" style="120" customWidth="1"/>
    <col min="16" max="17" width="13.125" style="120" bestFit="1" customWidth="1"/>
    <col min="18" max="18" width="12.75" style="120" bestFit="1" customWidth="1"/>
    <col min="19" max="19" width="16" style="120" bestFit="1" customWidth="1"/>
    <col min="20" max="21" width="16" style="120" customWidth="1"/>
    <col min="22" max="22" width="16" style="120" bestFit="1" customWidth="1"/>
    <col min="23" max="23" width="25.875" customWidth="1"/>
    <col min="24" max="24" width="1.625" customWidth="1"/>
  </cols>
  <sheetData>
    <row r="1" spans="2:23" s="104" customFormat="1" ht="9.9499999999999993" customHeight="1"/>
    <row r="2" spans="2:23" s="104" customFormat="1" ht="39.950000000000003" customHeight="1" thickBot="1">
      <c r="B2" s="105" t="s">
        <v>101</v>
      </c>
      <c r="C2" s="106" t="s">
        <v>102</v>
      </c>
      <c r="D2" s="107" t="s">
        <v>103</v>
      </c>
      <c r="E2" s="108" t="s">
        <v>104</v>
      </c>
      <c r="F2" s="108" t="s">
        <v>105</v>
      </c>
      <c r="G2" s="108" t="s">
        <v>106</v>
      </c>
      <c r="H2" s="108" t="s">
        <v>107</v>
      </c>
      <c r="I2" s="108"/>
      <c r="J2" s="108"/>
      <c r="K2" s="106" t="s">
        <v>73</v>
      </c>
      <c r="L2" s="106">
        <v>201</v>
      </c>
      <c r="M2" s="107" t="s">
        <v>74</v>
      </c>
      <c r="N2" s="109" t="s">
        <v>75</v>
      </c>
      <c r="O2" s="175"/>
      <c r="P2" s="176" t="s">
        <v>135</v>
      </c>
      <c r="Q2" s="110"/>
      <c r="R2" s="110"/>
      <c r="S2" s="110"/>
      <c r="T2" s="110"/>
      <c r="U2" s="110"/>
      <c r="V2" s="110"/>
      <c r="W2" s="111"/>
    </row>
    <row r="3" spans="2:23" s="104" customFormat="1" ht="39" customHeight="1">
      <c r="B3" s="330" t="s">
        <v>108</v>
      </c>
      <c r="C3" s="332" t="s">
        <v>109</v>
      </c>
      <c r="D3" s="334" t="s">
        <v>116</v>
      </c>
      <c r="E3" s="336" t="s">
        <v>76</v>
      </c>
      <c r="F3" s="336"/>
      <c r="G3" s="336" t="s">
        <v>77</v>
      </c>
      <c r="H3" s="336"/>
      <c r="I3" s="112" t="s">
        <v>129</v>
      </c>
      <c r="J3" s="112" t="s">
        <v>130</v>
      </c>
      <c r="K3" s="332" t="s">
        <v>78</v>
      </c>
      <c r="L3" s="332" t="s">
        <v>79</v>
      </c>
      <c r="M3" s="332" t="s">
        <v>80</v>
      </c>
      <c r="N3" s="332" t="s">
        <v>81</v>
      </c>
      <c r="O3" s="337" t="s">
        <v>119</v>
      </c>
      <c r="P3" s="332" t="s">
        <v>117</v>
      </c>
      <c r="Q3" s="332"/>
      <c r="R3" s="332"/>
      <c r="S3" s="341"/>
      <c r="T3" s="341"/>
      <c r="U3" s="341"/>
      <c r="V3" s="342"/>
      <c r="W3" s="328" t="s">
        <v>115</v>
      </c>
    </row>
    <row r="4" spans="2:23" s="104" customFormat="1" ht="39" customHeight="1" thickBot="1">
      <c r="B4" s="331"/>
      <c r="C4" s="333"/>
      <c r="D4" s="335"/>
      <c r="E4" s="113" t="s">
        <v>110</v>
      </c>
      <c r="F4" s="114" t="s">
        <v>111</v>
      </c>
      <c r="G4" s="113" t="s">
        <v>110</v>
      </c>
      <c r="H4" s="114" t="s">
        <v>111</v>
      </c>
      <c r="I4" s="115" t="s">
        <v>112</v>
      </c>
      <c r="J4" s="115" t="s">
        <v>113</v>
      </c>
      <c r="K4" s="333"/>
      <c r="L4" s="333"/>
      <c r="M4" s="333"/>
      <c r="N4" s="333"/>
      <c r="O4" s="338"/>
      <c r="P4" s="116" t="s">
        <v>131</v>
      </c>
      <c r="Q4" s="116" t="s">
        <v>132</v>
      </c>
      <c r="R4" s="116" t="s">
        <v>133</v>
      </c>
      <c r="S4" s="263" t="s">
        <v>134</v>
      </c>
      <c r="T4" s="263" t="s">
        <v>171</v>
      </c>
      <c r="U4" s="263" t="s">
        <v>162</v>
      </c>
      <c r="V4" s="263" t="s">
        <v>163</v>
      </c>
      <c r="W4" s="329"/>
    </row>
    <row r="5" spans="2:23" s="120" customFormat="1" ht="31.5">
      <c r="B5" s="220" t="s">
        <v>149</v>
      </c>
      <c r="C5" s="218"/>
      <c r="D5" s="219"/>
      <c r="E5" s="118"/>
      <c r="F5" s="118"/>
      <c r="G5" s="118"/>
      <c r="H5" s="118"/>
      <c r="I5" s="118"/>
      <c r="J5" s="118"/>
      <c r="K5" s="117"/>
      <c r="L5" s="117"/>
      <c r="M5" s="117"/>
      <c r="N5" s="117"/>
      <c r="O5" s="117"/>
      <c r="P5" s="117"/>
      <c r="Q5" s="117"/>
      <c r="R5" s="117"/>
      <c r="S5" s="117"/>
      <c r="T5" s="117"/>
      <c r="U5" s="117"/>
      <c r="V5" s="117"/>
      <c r="W5" s="119"/>
    </row>
    <row r="6" spans="2:23" s="232" customFormat="1" ht="96">
      <c r="B6" s="221">
        <v>1</v>
      </c>
      <c r="C6" s="121" t="s">
        <v>114</v>
      </c>
      <c r="D6" s="222">
        <v>2</v>
      </c>
      <c r="E6" s="223">
        <v>45679</v>
      </c>
      <c r="F6" s="224">
        <v>0.375</v>
      </c>
      <c r="G6" s="223">
        <v>45679</v>
      </c>
      <c r="H6" s="225">
        <v>0.69444444444444453</v>
      </c>
      <c r="I6" s="226">
        <f t="shared" ref="I6:I24" si="0">H6-F6</f>
        <v>0.31944444444444453</v>
      </c>
      <c r="J6" s="227">
        <f t="shared" ref="J6:J17" si="1">I6*D6</f>
        <v>0.63888888888888906</v>
      </c>
      <c r="K6" s="122" t="s">
        <v>83</v>
      </c>
      <c r="L6" s="123" t="s">
        <v>84</v>
      </c>
      <c r="M6" s="124" t="s">
        <v>85</v>
      </c>
      <c r="N6" s="228" t="s">
        <v>86</v>
      </c>
      <c r="O6" s="229">
        <v>2</v>
      </c>
      <c r="P6" s="230"/>
      <c r="Q6" s="230">
        <v>4</v>
      </c>
      <c r="R6" s="230"/>
      <c r="S6" s="230"/>
      <c r="T6" s="230"/>
      <c r="U6" s="230"/>
      <c r="V6" s="230"/>
      <c r="W6" s="231"/>
    </row>
    <row r="7" spans="2:23" s="232" customFormat="1" ht="96">
      <c r="B7" s="233">
        <v>2</v>
      </c>
      <c r="C7" s="125" t="s">
        <v>114</v>
      </c>
      <c r="D7" s="234">
        <v>2</v>
      </c>
      <c r="E7" s="235">
        <v>45680</v>
      </c>
      <c r="F7" s="224">
        <v>0.375</v>
      </c>
      <c r="G7" s="235">
        <v>45680</v>
      </c>
      <c r="H7" s="224">
        <v>0.6875</v>
      </c>
      <c r="I7" s="236">
        <f t="shared" si="0"/>
        <v>0.3125</v>
      </c>
      <c r="J7" s="237">
        <f t="shared" si="1"/>
        <v>0.625</v>
      </c>
      <c r="K7" s="127" t="s">
        <v>87</v>
      </c>
      <c r="L7" s="128" t="s">
        <v>88</v>
      </c>
      <c r="M7" s="129" t="s">
        <v>85</v>
      </c>
      <c r="N7" s="238" t="s">
        <v>118</v>
      </c>
      <c r="O7" s="239">
        <v>2</v>
      </c>
      <c r="P7" s="240" t="s">
        <v>82</v>
      </c>
      <c r="Q7" s="240">
        <v>2</v>
      </c>
      <c r="R7" s="240">
        <v>3</v>
      </c>
      <c r="S7" s="240"/>
      <c r="T7" s="240"/>
      <c r="U7" s="240"/>
      <c r="V7" s="240"/>
      <c r="W7" s="241" t="s">
        <v>327</v>
      </c>
    </row>
    <row r="8" spans="2:23" s="232" customFormat="1" ht="96">
      <c r="B8" s="233">
        <v>3</v>
      </c>
      <c r="C8" s="125" t="s">
        <v>114</v>
      </c>
      <c r="D8" s="234">
        <v>2</v>
      </c>
      <c r="E8" s="235">
        <v>45681</v>
      </c>
      <c r="F8" s="224">
        <v>0.375</v>
      </c>
      <c r="G8" s="235">
        <v>45681</v>
      </c>
      <c r="H8" s="224">
        <v>0.69444444444444442</v>
      </c>
      <c r="I8" s="236">
        <f t="shared" si="0"/>
        <v>0.31944444444444442</v>
      </c>
      <c r="J8" s="237">
        <f t="shared" si="1"/>
        <v>0.63888888888888884</v>
      </c>
      <c r="K8" s="127" t="s">
        <v>124</v>
      </c>
      <c r="L8" s="128" t="s">
        <v>89</v>
      </c>
      <c r="M8" s="129" t="s">
        <v>85</v>
      </c>
      <c r="N8" s="238" t="s">
        <v>121</v>
      </c>
      <c r="O8" s="242">
        <v>2</v>
      </c>
      <c r="P8" s="243"/>
      <c r="Q8" s="243"/>
      <c r="R8" s="243" t="s">
        <v>82</v>
      </c>
      <c r="S8" s="243"/>
      <c r="T8" s="243"/>
      <c r="U8" s="243"/>
      <c r="V8" s="243"/>
      <c r="W8" s="241" t="s">
        <v>328</v>
      </c>
    </row>
    <row r="9" spans="2:23" s="232" customFormat="1" ht="72">
      <c r="B9" s="233">
        <v>4</v>
      </c>
      <c r="C9" s="125" t="s">
        <v>114</v>
      </c>
      <c r="D9" s="234">
        <v>2</v>
      </c>
      <c r="E9" s="235">
        <v>45691</v>
      </c>
      <c r="F9" s="224">
        <v>0.375</v>
      </c>
      <c r="G9" s="235">
        <v>45691</v>
      </c>
      <c r="H9" s="224">
        <v>0.6875</v>
      </c>
      <c r="I9" s="236">
        <f t="shared" si="0"/>
        <v>0.3125</v>
      </c>
      <c r="J9" s="237">
        <f t="shared" si="1"/>
        <v>0.625</v>
      </c>
      <c r="K9" s="127" t="s">
        <v>125</v>
      </c>
      <c r="L9" s="128" t="s">
        <v>90</v>
      </c>
      <c r="M9" s="129" t="s">
        <v>85</v>
      </c>
      <c r="N9" s="245" t="s">
        <v>91</v>
      </c>
      <c r="O9" s="242">
        <v>2</v>
      </c>
      <c r="P9" s="243"/>
      <c r="Q9" s="243"/>
      <c r="R9" s="243"/>
      <c r="S9" s="243"/>
      <c r="T9" s="243"/>
      <c r="U9" s="243"/>
      <c r="V9" s="243"/>
      <c r="W9" s="244" t="s">
        <v>82</v>
      </c>
    </row>
    <row r="10" spans="2:23" s="232" customFormat="1" ht="96">
      <c r="B10" s="233">
        <v>5</v>
      </c>
      <c r="C10" s="125" t="s">
        <v>114</v>
      </c>
      <c r="D10" s="246">
        <v>2</v>
      </c>
      <c r="E10" s="235">
        <v>45692</v>
      </c>
      <c r="F10" s="224">
        <v>0.375</v>
      </c>
      <c r="G10" s="235">
        <v>45692</v>
      </c>
      <c r="H10" s="224">
        <v>0.6875</v>
      </c>
      <c r="I10" s="236">
        <f t="shared" si="0"/>
        <v>0.3125</v>
      </c>
      <c r="J10" s="237">
        <f t="shared" si="1"/>
        <v>0.625</v>
      </c>
      <c r="K10" s="127" t="s">
        <v>126</v>
      </c>
      <c r="L10" s="128" t="s">
        <v>122</v>
      </c>
      <c r="M10" s="129" t="s">
        <v>85</v>
      </c>
      <c r="N10" s="245" t="s">
        <v>92</v>
      </c>
      <c r="O10" s="247">
        <v>1.5</v>
      </c>
      <c r="P10" s="240">
        <v>7</v>
      </c>
      <c r="Q10" s="240"/>
      <c r="R10" s="240"/>
      <c r="S10" s="240">
        <v>1</v>
      </c>
      <c r="T10" s="240"/>
      <c r="U10" s="240"/>
      <c r="V10" s="240">
        <v>1</v>
      </c>
      <c r="W10" s="241" t="s">
        <v>82</v>
      </c>
    </row>
    <row r="11" spans="2:23" s="232" customFormat="1" ht="72">
      <c r="B11" s="233">
        <v>6</v>
      </c>
      <c r="C11" s="125" t="s">
        <v>114</v>
      </c>
      <c r="D11" s="246">
        <v>2</v>
      </c>
      <c r="E11" s="235">
        <v>45694</v>
      </c>
      <c r="F11" s="224">
        <v>0.375</v>
      </c>
      <c r="G11" s="235">
        <v>45694</v>
      </c>
      <c r="H11" s="224">
        <v>0.6875</v>
      </c>
      <c r="I11" s="236">
        <f t="shared" si="0"/>
        <v>0.3125</v>
      </c>
      <c r="J11" s="237">
        <f t="shared" si="1"/>
        <v>0.625</v>
      </c>
      <c r="K11" s="127">
        <v>8</v>
      </c>
      <c r="L11" s="128" t="s">
        <v>93</v>
      </c>
      <c r="M11" s="129" t="s">
        <v>85</v>
      </c>
      <c r="N11" s="245" t="s">
        <v>94</v>
      </c>
      <c r="O11" s="247">
        <v>1.5</v>
      </c>
      <c r="P11" s="240">
        <v>7</v>
      </c>
      <c r="Q11" s="240">
        <v>7</v>
      </c>
      <c r="R11" s="240"/>
      <c r="S11" s="240"/>
      <c r="T11" s="240"/>
      <c r="U11" s="240"/>
      <c r="V11" s="240"/>
      <c r="W11" s="241" t="s">
        <v>82</v>
      </c>
    </row>
    <row r="12" spans="2:23" s="232" customFormat="1" ht="72.75" thickBot="1">
      <c r="B12" s="248">
        <v>7</v>
      </c>
      <c r="C12" s="133" t="s">
        <v>114</v>
      </c>
      <c r="D12" s="249">
        <v>2</v>
      </c>
      <c r="E12" s="250">
        <v>45695</v>
      </c>
      <c r="F12" s="251">
        <v>0.375</v>
      </c>
      <c r="G12" s="250">
        <v>45695</v>
      </c>
      <c r="H12" s="251">
        <v>0.6875</v>
      </c>
      <c r="I12" s="252">
        <f t="shared" si="0"/>
        <v>0.3125</v>
      </c>
      <c r="J12" s="253">
        <f t="shared" si="1"/>
        <v>0.625</v>
      </c>
      <c r="K12" s="134" t="s">
        <v>127</v>
      </c>
      <c r="L12" s="135" t="s">
        <v>95</v>
      </c>
      <c r="M12" s="136" t="s">
        <v>85</v>
      </c>
      <c r="N12" s="254" t="s">
        <v>96</v>
      </c>
      <c r="O12" s="255">
        <v>1.5</v>
      </c>
      <c r="P12" s="240">
        <v>7</v>
      </c>
      <c r="Q12" s="240" t="s">
        <v>82</v>
      </c>
      <c r="R12" s="240"/>
      <c r="S12" s="240"/>
      <c r="T12" s="240"/>
      <c r="U12" s="240"/>
      <c r="V12" s="240"/>
      <c r="W12" s="241" t="s">
        <v>323</v>
      </c>
    </row>
    <row r="13" spans="2:23" s="120" customFormat="1" ht="72.75" thickTop="1">
      <c r="B13" s="137">
        <v>8</v>
      </c>
      <c r="C13" s="147" t="s">
        <v>114</v>
      </c>
      <c r="D13" s="148">
        <v>2</v>
      </c>
      <c r="E13" s="149">
        <v>45698</v>
      </c>
      <c r="F13" s="150">
        <v>0.54166666666666663</v>
      </c>
      <c r="G13" s="149">
        <v>45698</v>
      </c>
      <c r="H13" s="150">
        <v>0.6875</v>
      </c>
      <c r="I13" s="151">
        <f t="shared" si="0"/>
        <v>0.14583333333333337</v>
      </c>
      <c r="J13" s="152">
        <f t="shared" si="1"/>
        <v>0.29166666666666674</v>
      </c>
      <c r="K13" s="153" t="s">
        <v>128</v>
      </c>
      <c r="L13" s="154" t="s">
        <v>123</v>
      </c>
      <c r="M13" s="155" t="s">
        <v>85</v>
      </c>
      <c r="N13" s="156" t="s">
        <v>97</v>
      </c>
      <c r="O13" s="270">
        <v>1.5</v>
      </c>
      <c r="P13" s="138">
        <v>7</v>
      </c>
      <c r="Q13" s="130" t="s">
        <v>82</v>
      </c>
      <c r="R13" s="130"/>
      <c r="S13" s="130"/>
      <c r="T13" s="130"/>
      <c r="U13" s="130"/>
      <c r="V13" s="130"/>
      <c r="W13" s="131" t="s">
        <v>82</v>
      </c>
    </row>
    <row r="14" spans="2:23" s="120" customFormat="1" ht="96.75" thickBot="1">
      <c r="B14" s="139">
        <v>9</v>
      </c>
      <c r="C14" s="157" t="s">
        <v>114</v>
      </c>
      <c r="D14" s="158">
        <v>2</v>
      </c>
      <c r="E14" s="159">
        <v>45699</v>
      </c>
      <c r="F14" s="160">
        <v>0.375</v>
      </c>
      <c r="G14" s="159">
        <v>45699</v>
      </c>
      <c r="H14" s="160">
        <v>0.67361111111111116</v>
      </c>
      <c r="I14" s="161">
        <f t="shared" si="0"/>
        <v>0.29861111111111116</v>
      </c>
      <c r="J14" s="162">
        <f t="shared" si="1"/>
        <v>0.59722222222222232</v>
      </c>
      <c r="K14" s="163">
        <v>2</v>
      </c>
      <c r="L14" s="164">
        <v>203</v>
      </c>
      <c r="M14" s="164" t="s">
        <v>85</v>
      </c>
      <c r="N14" s="165" t="s">
        <v>98</v>
      </c>
      <c r="O14" s="271">
        <v>2</v>
      </c>
      <c r="P14" s="138">
        <v>3</v>
      </c>
      <c r="Q14" s="130"/>
      <c r="R14" s="140"/>
      <c r="S14" s="130"/>
      <c r="T14" s="130"/>
      <c r="U14" s="130"/>
      <c r="V14" s="130"/>
      <c r="W14" s="131"/>
    </row>
    <row r="15" spans="2:23" s="120" customFormat="1" ht="97.5" thickTop="1" thickBot="1">
      <c r="B15" s="139">
        <v>10</v>
      </c>
      <c r="C15" s="157" t="s">
        <v>114</v>
      </c>
      <c r="D15" s="158">
        <v>2</v>
      </c>
      <c r="E15" s="159">
        <v>45701</v>
      </c>
      <c r="F15" s="160">
        <v>0.375</v>
      </c>
      <c r="G15" s="159">
        <v>45701</v>
      </c>
      <c r="H15" s="160">
        <v>0.6875</v>
      </c>
      <c r="I15" s="161">
        <f t="shared" si="0"/>
        <v>0.3125</v>
      </c>
      <c r="J15" s="162">
        <f t="shared" si="1"/>
        <v>0.625</v>
      </c>
      <c r="K15" s="163">
        <v>102</v>
      </c>
      <c r="L15" s="164">
        <v>205</v>
      </c>
      <c r="M15" s="164" t="s">
        <v>85</v>
      </c>
      <c r="N15" s="165" t="s">
        <v>99</v>
      </c>
      <c r="O15" s="272">
        <v>2</v>
      </c>
      <c r="P15" s="141">
        <v>3</v>
      </c>
      <c r="Q15" s="132">
        <v>1</v>
      </c>
      <c r="R15" s="142" t="s">
        <v>150</v>
      </c>
      <c r="S15" s="132"/>
      <c r="T15" s="132"/>
      <c r="U15" s="132"/>
      <c r="V15" s="132"/>
      <c r="W15" s="131"/>
    </row>
    <row r="16" spans="2:23" s="120" customFormat="1" ht="73.5" thickTop="1" thickBot="1">
      <c r="B16" s="143">
        <v>11</v>
      </c>
      <c r="C16" s="166" t="s">
        <v>114</v>
      </c>
      <c r="D16" s="167">
        <v>2</v>
      </c>
      <c r="E16" s="168">
        <v>45702</v>
      </c>
      <c r="F16" s="169">
        <v>0.375</v>
      </c>
      <c r="G16" s="168">
        <v>45702</v>
      </c>
      <c r="H16" s="169">
        <v>0.5</v>
      </c>
      <c r="I16" s="170">
        <f t="shared" si="0"/>
        <v>0.125</v>
      </c>
      <c r="J16" s="171">
        <f t="shared" si="1"/>
        <v>0.25</v>
      </c>
      <c r="K16" s="172">
        <v>5</v>
      </c>
      <c r="L16" s="173">
        <v>301</v>
      </c>
      <c r="M16" s="173" t="s">
        <v>85</v>
      </c>
      <c r="N16" s="144" t="s">
        <v>120</v>
      </c>
      <c r="O16" s="273">
        <v>2</v>
      </c>
      <c r="P16" s="141"/>
      <c r="Q16" s="132"/>
      <c r="R16" s="145"/>
      <c r="S16" s="132"/>
      <c r="T16" s="132"/>
      <c r="U16" s="132"/>
      <c r="V16" s="132"/>
      <c r="W16" s="131"/>
    </row>
    <row r="17" spans="2:23" s="232" customFormat="1" ht="72" customHeight="1" thickTop="1">
      <c r="B17" s="233">
        <v>12</v>
      </c>
      <c r="C17" s="125" t="s">
        <v>114</v>
      </c>
      <c r="D17" s="246">
        <v>1</v>
      </c>
      <c r="E17" s="235">
        <v>45707</v>
      </c>
      <c r="F17" s="224">
        <v>0.54166666666666663</v>
      </c>
      <c r="G17" s="235">
        <v>45692</v>
      </c>
      <c r="H17" s="224">
        <v>0.64583333333333337</v>
      </c>
      <c r="I17" s="236">
        <f t="shared" si="0"/>
        <v>0.10416666666666674</v>
      </c>
      <c r="J17" s="237">
        <f t="shared" si="1"/>
        <v>0.10416666666666674</v>
      </c>
      <c r="K17" s="127">
        <v>5</v>
      </c>
      <c r="L17" s="128">
        <v>501</v>
      </c>
      <c r="M17" s="129" t="s">
        <v>85</v>
      </c>
      <c r="N17" s="245" t="s">
        <v>100</v>
      </c>
      <c r="O17" s="274"/>
      <c r="P17" s="240">
        <v>7</v>
      </c>
      <c r="Q17" s="240"/>
      <c r="R17" s="240"/>
      <c r="S17" s="240"/>
      <c r="T17" s="240"/>
      <c r="U17" s="240"/>
      <c r="V17" s="240"/>
      <c r="W17" s="241"/>
    </row>
    <row r="18" spans="2:23" s="120" customFormat="1" ht="31.5">
      <c r="B18" s="217" t="s">
        <v>167</v>
      </c>
      <c r="C18" s="215"/>
      <c r="D18" s="216"/>
      <c r="E18" s="206"/>
      <c r="F18" s="207"/>
      <c r="G18" s="206"/>
      <c r="H18" s="207"/>
      <c r="I18" s="146"/>
      <c r="J18" s="214"/>
      <c r="K18" s="208"/>
      <c r="L18" s="209"/>
      <c r="M18" s="210"/>
      <c r="N18" s="211"/>
      <c r="O18" s="299" t="s">
        <v>82</v>
      </c>
      <c r="P18" s="212"/>
      <c r="Q18" s="212"/>
      <c r="R18" s="212"/>
      <c r="S18" s="212"/>
      <c r="T18" s="212"/>
      <c r="U18" s="212"/>
      <c r="V18" s="212"/>
      <c r="W18" s="213"/>
    </row>
    <row r="19" spans="2:23" s="189" customFormat="1" ht="72" customHeight="1">
      <c r="B19" s="177">
        <v>13</v>
      </c>
      <c r="C19" s="178" t="s">
        <v>136</v>
      </c>
      <c r="D19" s="179">
        <v>2</v>
      </c>
      <c r="E19" s="180">
        <v>45741</v>
      </c>
      <c r="F19" s="181">
        <v>0.375</v>
      </c>
      <c r="G19" s="180">
        <v>45741</v>
      </c>
      <c r="H19" s="181">
        <v>0.67708333333333337</v>
      </c>
      <c r="I19" s="182">
        <f t="shared" si="0"/>
        <v>0.30208333333333337</v>
      </c>
      <c r="J19" s="126">
        <f t="shared" ref="J19:J24" si="2">I19*D19</f>
        <v>0.60416666666666674</v>
      </c>
      <c r="K19" s="183">
        <v>7</v>
      </c>
      <c r="L19" s="184">
        <v>506</v>
      </c>
      <c r="M19" s="185" t="s">
        <v>140</v>
      </c>
      <c r="N19" s="186" t="s">
        <v>143</v>
      </c>
      <c r="O19" s="276">
        <f t="shared" ref="O19:O24" si="3">D19</f>
        <v>2</v>
      </c>
      <c r="P19" s="187"/>
      <c r="Q19" s="256">
        <v>4</v>
      </c>
      <c r="R19" s="256"/>
      <c r="S19" s="256"/>
      <c r="T19" s="256">
        <v>2.5</v>
      </c>
      <c r="U19" s="256">
        <v>2.5</v>
      </c>
      <c r="V19" s="187"/>
      <c r="W19" s="188" t="s">
        <v>165</v>
      </c>
    </row>
    <row r="20" spans="2:23" s="189" customFormat="1" ht="120">
      <c r="B20" s="177">
        <v>14</v>
      </c>
      <c r="C20" s="178" t="s">
        <v>136</v>
      </c>
      <c r="D20" s="179">
        <v>2</v>
      </c>
      <c r="E20" s="180">
        <v>45744</v>
      </c>
      <c r="F20" s="181">
        <v>0.375</v>
      </c>
      <c r="G20" s="180">
        <v>45744</v>
      </c>
      <c r="H20" s="181">
        <v>0.68055555555555558</v>
      </c>
      <c r="I20" s="182">
        <f t="shared" si="0"/>
        <v>0.30555555555555558</v>
      </c>
      <c r="J20" s="126">
        <f t="shared" si="2"/>
        <v>0.61111111111111116</v>
      </c>
      <c r="K20" s="183" t="s">
        <v>137</v>
      </c>
      <c r="L20" s="184" t="s">
        <v>139</v>
      </c>
      <c r="M20" s="185" t="s">
        <v>140</v>
      </c>
      <c r="N20" s="186" t="s">
        <v>144</v>
      </c>
      <c r="O20" s="276">
        <f t="shared" si="3"/>
        <v>2</v>
      </c>
      <c r="P20" s="187"/>
      <c r="Q20" s="256"/>
      <c r="R20" s="256"/>
      <c r="S20" s="256"/>
      <c r="T20" s="187"/>
      <c r="U20" s="187"/>
      <c r="V20" s="187"/>
      <c r="W20" s="188"/>
    </row>
    <row r="21" spans="2:23" s="189" customFormat="1" ht="96">
      <c r="B21" s="177">
        <v>15</v>
      </c>
      <c r="C21" s="178" t="s">
        <v>136</v>
      </c>
      <c r="D21" s="179">
        <v>2</v>
      </c>
      <c r="E21" s="180">
        <v>45747</v>
      </c>
      <c r="F21" s="181">
        <v>0.375</v>
      </c>
      <c r="G21" s="180">
        <v>45747</v>
      </c>
      <c r="H21" s="181">
        <v>0.6875</v>
      </c>
      <c r="I21" s="182">
        <f t="shared" si="0"/>
        <v>0.3125</v>
      </c>
      <c r="J21" s="126">
        <f t="shared" si="2"/>
        <v>0.625</v>
      </c>
      <c r="K21" s="183" t="s">
        <v>138</v>
      </c>
      <c r="L21" s="184" t="s">
        <v>141</v>
      </c>
      <c r="M21" s="185" t="s">
        <v>140</v>
      </c>
      <c r="N21" s="186" t="s">
        <v>145</v>
      </c>
      <c r="O21" s="276">
        <f t="shared" si="3"/>
        <v>2</v>
      </c>
      <c r="P21" s="187"/>
      <c r="Q21" s="256"/>
      <c r="R21" s="256"/>
      <c r="S21" s="256">
        <v>1</v>
      </c>
      <c r="T21" s="187"/>
      <c r="U21" s="187"/>
      <c r="V21" s="187"/>
      <c r="W21" s="188"/>
    </row>
    <row r="22" spans="2:23" s="189" customFormat="1" ht="96">
      <c r="B22" s="177">
        <v>16</v>
      </c>
      <c r="C22" s="178" t="s">
        <v>136</v>
      </c>
      <c r="D22" s="179">
        <v>2</v>
      </c>
      <c r="E22" s="180">
        <v>45749</v>
      </c>
      <c r="F22" s="181">
        <v>0.375</v>
      </c>
      <c r="G22" s="180">
        <v>45749</v>
      </c>
      <c r="H22" s="181">
        <v>0.6875</v>
      </c>
      <c r="I22" s="182">
        <f t="shared" si="0"/>
        <v>0.3125</v>
      </c>
      <c r="J22" s="126">
        <f t="shared" si="2"/>
        <v>0.625</v>
      </c>
      <c r="K22" s="183" t="s">
        <v>138</v>
      </c>
      <c r="L22" s="184" t="s">
        <v>142</v>
      </c>
      <c r="M22" s="185" t="s">
        <v>140</v>
      </c>
      <c r="N22" s="186" t="s">
        <v>146</v>
      </c>
      <c r="O22" s="276">
        <f t="shared" si="3"/>
        <v>2</v>
      </c>
      <c r="P22" s="187"/>
      <c r="Q22" s="256"/>
      <c r="R22" s="256"/>
      <c r="S22" s="256">
        <v>1</v>
      </c>
      <c r="T22" s="187"/>
      <c r="U22" s="187"/>
      <c r="V22" s="256">
        <v>2</v>
      </c>
      <c r="W22" s="188" t="s">
        <v>164</v>
      </c>
    </row>
    <row r="23" spans="2:23" s="189" customFormat="1" ht="72" customHeight="1">
      <c r="B23" s="177">
        <v>17</v>
      </c>
      <c r="C23" s="178" t="s">
        <v>136</v>
      </c>
      <c r="D23" s="179">
        <v>2</v>
      </c>
      <c r="E23" s="180">
        <v>45750</v>
      </c>
      <c r="F23" s="181">
        <v>0.375</v>
      </c>
      <c r="G23" s="180">
        <v>45750</v>
      </c>
      <c r="H23" s="181">
        <v>0.6875</v>
      </c>
      <c r="I23" s="182">
        <f t="shared" si="0"/>
        <v>0.3125</v>
      </c>
      <c r="J23" s="126">
        <f t="shared" si="2"/>
        <v>0.625</v>
      </c>
      <c r="K23" s="183">
        <v>8</v>
      </c>
      <c r="L23" s="184">
        <v>502</v>
      </c>
      <c r="M23" s="185" t="s">
        <v>140</v>
      </c>
      <c r="N23" s="186" t="s">
        <v>147</v>
      </c>
      <c r="O23" s="276">
        <f t="shared" si="3"/>
        <v>2</v>
      </c>
      <c r="P23" s="187"/>
      <c r="Q23" s="256">
        <v>2</v>
      </c>
      <c r="R23" s="256"/>
      <c r="S23" s="256"/>
      <c r="T23" s="187"/>
      <c r="U23" s="187"/>
      <c r="V23" s="187"/>
      <c r="W23" s="188"/>
    </row>
    <row r="24" spans="2:23" s="189" customFormat="1" ht="96">
      <c r="B24" s="177">
        <v>18</v>
      </c>
      <c r="C24" s="178" t="s">
        <v>136</v>
      </c>
      <c r="D24" s="179">
        <v>2</v>
      </c>
      <c r="E24" s="180">
        <v>45755</v>
      </c>
      <c r="F24" s="181">
        <v>0.375</v>
      </c>
      <c r="G24" s="180">
        <v>45755</v>
      </c>
      <c r="H24" s="181">
        <v>0.6875</v>
      </c>
      <c r="I24" s="182">
        <f t="shared" si="0"/>
        <v>0.3125</v>
      </c>
      <c r="J24" s="126">
        <f t="shared" si="2"/>
        <v>0.625</v>
      </c>
      <c r="K24" s="183">
        <v>2</v>
      </c>
      <c r="L24" s="184">
        <v>108</v>
      </c>
      <c r="M24" s="185" t="s">
        <v>140</v>
      </c>
      <c r="N24" s="186" t="s">
        <v>148</v>
      </c>
      <c r="O24" s="276">
        <f t="shared" si="3"/>
        <v>2</v>
      </c>
      <c r="P24" s="256"/>
      <c r="Q24" s="256">
        <v>6</v>
      </c>
      <c r="R24" s="256">
        <v>9</v>
      </c>
      <c r="S24" s="256"/>
      <c r="T24" s="187"/>
      <c r="U24" s="187"/>
      <c r="V24" s="187"/>
      <c r="W24" s="264"/>
    </row>
    <row r="25" spans="2:23" s="189" customFormat="1" ht="72" customHeight="1">
      <c r="B25" s="190"/>
      <c r="C25" s="191"/>
      <c r="D25" s="192"/>
      <c r="E25" s="193"/>
      <c r="F25" s="194"/>
      <c r="G25" s="193"/>
      <c r="H25" s="194"/>
      <c r="I25" s="195"/>
      <c r="J25" s="174"/>
      <c r="K25" s="196"/>
      <c r="L25" s="197"/>
      <c r="M25" s="197"/>
      <c r="N25" s="198"/>
      <c r="O25" s="199"/>
      <c r="P25" s="200"/>
      <c r="Q25" s="200"/>
      <c r="R25" s="200"/>
      <c r="S25" s="200"/>
      <c r="T25" s="200"/>
      <c r="U25" s="200"/>
      <c r="V25" s="200"/>
      <c r="W25" s="201"/>
    </row>
    <row r="26" spans="2:23" s="205" customFormat="1" ht="54.95" customHeight="1" thickBot="1">
      <c r="B26" s="339" t="s">
        <v>166</v>
      </c>
      <c r="C26" s="340"/>
      <c r="D26" s="265">
        <f>SUM(D13:D16,D19:D24)</f>
        <v>20</v>
      </c>
      <c r="E26" s="202"/>
      <c r="F26" s="203"/>
      <c r="G26" s="202"/>
      <c r="H26" s="203"/>
      <c r="I26" s="266">
        <f>SUM(I13:I25)</f>
        <v>2.84375</v>
      </c>
      <c r="J26" s="266">
        <f>SUM(J13:J25)</f>
        <v>5.5833333333333339</v>
      </c>
      <c r="K26" s="267"/>
      <c r="L26" s="268"/>
      <c r="M26" s="267"/>
      <c r="N26" s="269"/>
      <c r="O26" s="265">
        <f>SUM(O6:O25)</f>
        <v>32</v>
      </c>
      <c r="P26" s="265">
        <f t="shared" ref="P26:V26" si="4">SUM(P6:P25)</f>
        <v>41</v>
      </c>
      <c r="Q26" s="265">
        <f t="shared" si="4"/>
        <v>26</v>
      </c>
      <c r="R26" s="265">
        <f t="shared" si="4"/>
        <v>12</v>
      </c>
      <c r="S26" s="265">
        <f t="shared" si="4"/>
        <v>3</v>
      </c>
      <c r="T26" s="265">
        <f t="shared" si="4"/>
        <v>2.5</v>
      </c>
      <c r="U26" s="265">
        <f t="shared" si="4"/>
        <v>2.5</v>
      </c>
      <c r="V26" s="265">
        <f t="shared" si="4"/>
        <v>3</v>
      </c>
      <c r="W26" s="204"/>
    </row>
    <row r="27" spans="2:23" ht="9.9499999999999993" customHeight="1"/>
    <row r="29" spans="2:23" ht="31.5">
      <c r="B29" s="217" t="s">
        <v>206</v>
      </c>
      <c r="C29" s="215"/>
      <c r="D29" s="216"/>
      <c r="E29" s="206"/>
      <c r="F29" s="207"/>
      <c r="G29" s="206"/>
      <c r="H29" s="207"/>
      <c r="I29" s="146"/>
      <c r="J29" s="214"/>
      <c r="K29" s="208"/>
      <c r="L29" s="209"/>
      <c r="M29" s="210"/>
      <c r="N29" s="211"/>
      <c r="O29" s="275"/>
      <c r="P29" s="212"/>
      <c r="Q29" s="212"/>
      <c r="R29" s="212"/>
      <c r="S29" s="212"/>
      <c r="T29" s="212"/>
      <c r="U29" s="212"/>
      <c r="V29" s="212"/>
      <c r="W29" s="213"/>
    </row>
    <row r="30" spans="2:23" ht="96">
      <c r="B30" s="177">
        <v>19</v>
      </c>
      <c r="C30" s="178" t="s">
        <v>136</v>
      </c>
      <c r="D30" s="179">
        <v>2</v>
      </c>
      <c r="E30" s="180">
        <v>45756</v>
      </c>
      <c r="F30" s="181">
        <v>0.375</v>
      </c>
      <c r="G30" s="180">
        <v>45756</v>
      </c>
      <c r="H30" s="181">
        <v>0.6875</v>
      </c>
      <c r="I30" s="182">
        <f t="shared" ref="I30:I35" si="5">H30-F30</f>
        <v>0.3125</v>
      </c>
      <c r="J30" s="126">
        <f t="shared" ref="J30:J35" si="6">I30*D30</f>
        <v>0.625</v>
      </c>
      <c r="K30" s="183" t="s">
        <v>169</v>
      </c>
      <c r="L30" s="184" t="s">
        <v>170</v>
      </c>
      <c r="M30" s="185" t="s">
        <v>140</v>
      </c>
      <c r="N30" s="186" t="s">
        <v>168</v>
      </c>
      <c r="O30" s="276">
        <f t="shared" ref="O30:O46" si="7">D30</f>
        <v>2</v>
      </c>
      <c r="P30" s="187">
        <v>3</v>
      </c>
      <c r="Q30" s="256">
        <v>3</v>
      </c>
      <c r="R30" s="256">
        <v>3</v>
      </c>
      <c r="S30" s="256"/>
      <c r="T30" s="256">
        <v>5</v>
      </c>
      <c r="U30" s="256">
        <v>5</v>
      </c>
      <c r="V30" s="187"/>
      <c r="W30" s="188" t="s">
        <v>172</v>
      </c>
    </row>
    <row r="31" spans="2:23" ht="144">
      <c r="B31" s="177">
        <v>20</v>
      </c>
      <c r="C31" s="178" t="s">
        <v>136</v>
      </c>
      <c r="D31" s="179">
        <v>2</v>
      </c>
      <c r="E31" s="180">
        <v>45757</v>
      </c>
      <c r="F31" s="181">
        <v>0.375</v>
      </c>
      <c r="G31" s="180">
        <v>45757</v>
      </c>
      <c r="H31" s="181">
        <v>0.6875</v>
      </c>
      <c r="I31" s="182">
        <f t="shared" si="5"/>
        <v>0.3125</v>
      </c>
      <c r="J31" s="126">
        <f t="shared" si="6"/>
        <v>0.625</v>
      </c>
      <c r="K31" s="277" t="s">
        <v>173</v>
      </c>
      <c r="L31" s="184" t="s">
        <v>174</v>
      </c>
      <c r="M31" s="185" t="s">
        <v>140</v>
      </c>
      <c r="N31" s="186" t="s">
        <v>175</v>
      </c>
      <c r="O31" s="276">
        <v>1.5</v>
      </c>
      <c r="P31" s="187">
        <v>7</v>
      </c>
      <c r="Q31" s="256">
        <v>2</v>
      </c>
      <c r="R31" s="256"/>
      <c r="S31" s="256"/>
      <c r="T31" s="187"/>
      <c r="U31" s="187"/>
      <c r="V31" s="187"/>
      <c r="W31" s="188" t="s">
        <v>322</v>
      </c>
    </row>
    <row r="32" spans="2:23" ht="31.5">
      <c r="B32" s="177">
        <v>21</v>
      </c>
      <c r="C32" s="178" t="s">
        <v>136</v>
      </c>
      <c r="D32" s="179">
        <v>1</v>
      </c>
      <c r="E32" s="180">
        <v>45765</v>
      </c>
      <c r="F32" s="181">
        <v>0.4375</v>
      </c>
      <c r="G32" s="180">
        <v>45765</v>
      </c>
      <c r="H32" s="181">
        <v>0.47916666666666669</v>
      </c>
      <c r="I32" s="182">
        <f t="shared" si="5"/>
        <v>4.1666666666666685E-2</v>
      </c>
      <c r="J32" s="126">
        <f t="shared" si="6"/>
        <v>4.1666666666666685E-2</v>
      </c>
      <c r="K32" s="183">
        <v>5</v>
      </c>
      <c r="L32" s="184">
        <v>104</v>
      </c>
      <c r="M32" s="185" t="s">
        <v>140</v>
      </c>
      <c r="N32" s="186" t="s">
        <v>176</v>
      </c>
      <c r="O32" s="276">
        <v>0.5</v>
      </c>
      <c r="P32" s="187"/>
      <c r="Q32" s="256"/>
      <c r="R32" s="256"/>
      <c r="S32" s="256" t="s">
        <v>82</v>
      </c>
      <c r="T32" s="187"/>
      <c r="U32" s="187"/>
      <c r="V32" s="187"/>
      <c r="W32" s="188"/>
    </row>
    <row r="33" spans="2:23" ht="96">
      <c r="B33" s="177">
        <v>22</v>
      </c>
      <c r="C33" s="178" t="s">
        <v>136</v>
      </c>
      <c r="D33" s="179">
        <v>2</v>
      </c>
      <c r="E33" s="180">
        <v>45775</v>
      </c>
      <c r="F33" s="181">
        <v>0.375</v>
      </c>
      <c r="G33" s="180">
        <v>45775</v>
      </c>
      <c r="H33" s="181">
        <v>0.69444444444444442</v>
      </c>
      <c r="I33" s="182">
        <f t="shared" si="5"/>
        <v>0.31944444444444442</v>
      </c>
      <c r="J33" s="126">
        <f t="shared" si="6"/>
        <v>0.63888888888888884</v>
      </c>
      <c r="K33" s="183">
        <v>8</v>
      </c>
      <c r="L33" s="184">
        <v>401</v>
      </c>
      <c r="M33" s="185" t="s">
        <v>140</v>
      </c>
      <c r="N33" s="186" t="s">
        <v>177</v>
      </c>
      <c r="O33" s="276">
        <f t="shared" si="7"/>
        <v>2</v>
      </c>
      <c r="P33" s="187">
        <v>3</v>
      </c>
      <c r="Q33" s="256">
        <v>4</v>
      </c>
      <c r="R33" s="256"/>
      <c r="S33" s="256" t="s">
        <v>82</v>
      </c>
      <c r="T33" s="187"/>
      <c r="U33" s="187"/>
      <c r="V33" s="256" t="s">
        <v>82</v>
      </c>
      <c r="W33" s="188" t="s">
        <v>82</v>
      </c>
    </row>
    <row r="34" spans="2:23" ht="144">
      <c r="B34" s="177">
        <v>23</v>
      </c>
      <c r="C34" s="178" t="s">
        <v>136</v>
      </c>
      <c r="D34" s="179">
        <v>2</v>
      </c>
      <c r="E34" s="180">
        <v>45776</v>
      </c>
      <c r="F34" s="181">
        <v>0.375</v>
      </c>
      <c r="G34" s="180">
        <v>45776</v>
      </c>
      <c r="H34" s="181">
        <v>0.6875</v>
      </c>
      <c r="I34" s="182">
        <f t="shared" si="5"/>
        <v>0.3125</v>
      </c>
      <c r="J34" s="126">
        <f t="shared" si="6"/>
        <v>0.625</v>
      </c>
      <c r="K34" s="183" t="s">
        <v>179</v>
      </c>
      <c r="L34" s="184" t="s">
        <v>180</v>
      </c>
      <c r="M34" s="185" t="s">
        <v>140</v>
      </c>
      <c r="N34" s="186" t="s">
        <v>178</v>
      </c>
      <c r="O34" s="276">
        <f t="shared" si="7"/>
        <v>2</v>
      </c>
      <c r="P34" s="187">
        <v>3</v>
      </c>
      <c r="Q34" s="256">
        <v>3</v>
      </c>
      <c r="R34" s="256">
        <v>6</v>
      </c>
      <c r="S34" s="256"/>
      <c r="T34" s="187"/>
      <c r="U34" s="187"/>
      <c r="V34" s="187"/>
      <c r="W34" s="188"/>
    </row>
    <row r="35" spans="2:23" ht="144">
      <c r="B35" s="177">
        <v>24</v>
      </c>
      <c r="C35" s="178" t="s">
        <v>136</v>
      </c>
      <c r="D35" s="179">
        <v>3</v>
      </c>
      <c r="E35" s="180">
        <v>45777</v>
      </c>
      <c r="F35" s="181">
        <v>0.375</v>
      </c>
      <c r="G35" s="180">
        <v>45777</v>
      </c>
      <c r="H35" s="181">
        <v>0.6875</v>
      </c>
      <c r="I35" s="182">
        <f t="shared" si="5"/>
        <v>0.3125</v>
      </c>
      <c r="J35" s="126">
        <f t="shared" si="6"/>
        <v>0.9375</v>
      </c>
      <c r="K35" s="183" t="s">
        <v>181</v>
      </c>
      <c r="L35" s="184" t="s">
        <v>182</v>
      </c>
      <c r="M35" s="185" t="s">
        <v>140</v>
      </c>
      <c r="N35" s="186" t="s">
        <v>183</v>
      </c>
      <c r="O35" s="276">
        <v>2</v>
      </c>
      <c r="P35" s="187">
        <v>3</v>
      </c>
      <c r="Q35" s="256"/>
      <c r="R35" s="256"/>
      <c r="S35" s="256"/>
      <c r="T35" s="187"/>
      <c r="U35" s="187"/>
      <c r="V35" s="187">
        <v>1</v>
      </c>
      <c r="W35" s="188" t="s">
        <v>320</v>
      </c>
    </row>
    <row r="36" spans="2:23" ht="72">
      <c r="B36" s="177">
        <v>25</v>
      </c>
      <c r="C36" s="178" t="s">
        <v>136</v>
      </c>
      <c r="D36" s="179">
        <v>2</v>
      </c>
      <c r="E36" s="180">
        <v>45784</v>
      </c>
      <c r="F36" s="181">
        <v>0.375</v>
      </c>
      <c r="G36" s="180">
        <v>45784</v>
      </c>
      <c r="H36" s="181">
        <v>0.6875</v>
      </c>
      <c r="I36" s="182">
        <f t="shared" ref="I36:I45" si="8">H36-F36</f>
        <v>0.3125</v>
      </c>
      <c r="J36" s="126">
        <f t="shared" ref="J36:J45" si="9">I36*D36</f>
        <v>0.625</v>
      </c>
      <c r="K36" s="183" t="s">
        <v>184</v>
      </c>
      <c r="L36" s="184" t="s">
        <v>185</v>
      </c>
      <c r="M36" s="185" t="s">
        <v>140</v>
      </c>
      <c r="N36" s="186" t="s">
        <v>186</v>
      </c>
      <c r="O36" s="276">
        <v>2</v>
      </c>
      <c r="P36" s="187"/>
      <c r="Q36" s="256"/>
      <c r="R36" s="256"/>
      <c r="S36" s="256">
        <v>1</v>
      </c>
      <c r="T36" s="187"/>
      <c r="U36" s="187"/>
      <c r="V36" s="187">
        <v>2</v>
      </c>
      <c r="W36" s="188"/>
    </row>
    <row r="37" spans="2:23" ht="120">
      <c r="B37" s="177">
        <v>26</v>
      </c>
      <c r="C37" s="178" t="s">
        <v>136</v>
      </c>
      <c r="D37" s="179">
        <v>2</v>
      </c>
      <c r="E37" s="180">
        <v>45789</v>
      </c>
      <c r="F37" s="181">
        <v>0.375</v>
      </c>
      <c r="G37" s="180">
        <v>45789</v>
      </c>
      <c r="H37" s="181">
        <v>0.6875</v>
      </c>
      <c r="I37" s="182">
        <f t="shared" si="8"/>
        <v>0.3125</v>
      </c>
      <c r="J37" s="126">
        <f t="shared" si="9"/>
        <v>0.625</v>
      </c>
      <c r="K37" s="183">
        <v>2</v>
      </c>
      <c r="L37" s="184">
        <v>404</v>
      </c>
      <c r="M37" s="185" t="s">
        <v>140</v>
      </c>
      <c r="N37" s="186" t="s">
        <v>187</v>
      </c>
      <c r="O37" s="276">
        <v>2</v>
      </c>
      <c r="P37" s="187">
        <v>5</v>
      </c>
      <c r="Q37" s="256">
        <v>3</v>
      </c>
      <c r="R37" s="256"/>
      <c r="S37" s="256"/>
      <c r="T37" s="187"/>
      <c r="U37" s="187"/>
      <c r="V37" s="187"/>
      <c r="W37" s="188" t="s">
        <v>317</v>
      </c>
    </row>
    <row r="38" spans="2:23" ht="72">
      <c r="B38" s="177">
        <v>27</v>
      </c>
      <c r="C38" s="178" t="s">
        <v>136</v>
      </c>
      <c r="D38" s="179">
        <v>2</v>
      </c>
      <c r="E38" s="180">
        <v>45790</v>
      </c>
      <c r="F38" s="181">
        <v>0.375</v>
      </c>
      <c r="G38" s="180">
        <v>45790</v>
      </c>
      <c r="H38" s="181">
        <v>0.6875</v>
      </c>
      <c r="I38" s="182">
        <f t="shared" si="8"/>
        <v>0.3125</v>
      </c>
      <c r="J38" s="126">
        <f t="shared" si="9"/>
        <v>0.625</v>
      </c>
      <c r="K38" s="183">
        <v>2</v>
      </c>
      <c r="L38" s="184">
        <v>301</v>
      </c>
      <c r="M38" s="185" t="s">
        <v>140</v>
      </c>
      <c r="N38" s="186" t="s">
        <v>188</v>
      </c>
      <c r="O38" s="276">
        <v>2</v>
      </c>
      <c r="P38" s="187"/>
      <c r="Q38" s="256">
        <v>2</v>
      </c>
      <c r="R38" s="256"/>
      <c r="S38" s="256"/>
      <c r="T38" s="187"/>
      <c r="U38" s="187"/>
      <c r="V38" s="187"/>
      <c r="W38" s="188" t="s">
        <v>315</v>
      </c>
    </row>
    <row r="39" spans="2:23" ht="31.5">
      <c r="B39" s="177">
        <v>28</v>
      </c>
      <c r="C39" s="178" t="s">
        <v>136</v>
      </c>
      <c r="D39" s="179">
        <v>2</v>
      </c>
      <c r="E39" s="180">
        <v>45792</v>
      </c>
      <c r="F39" s="181">
        <v>0.5625</v>
      </c>
      <c r="G39" s="180">
        <v>45792</v>
      </c>
      <c r="H39" s="181">
        <v>0.625</v>
      </c>
      <c r="I39" s="182">
        <f t="shared" si="8"/>
        <v>6.25E-2</v>
      </c>
      <c r="J39" s="126">
        <f t="shared" si="9"/>
        <v>0.125</v>
      </c>
      <c r="K39" s="183">
        <v>9</v>
      </c>
      <c r="L39" s="184">
        <v>306</v>
      </c>
      <c r="M39" s="185" t="s">
        <v>140</v>
      </c>
      <c r="N39" s="186" t="s">
        <v>189</v>
      </c>
      <c r="O39" s="276">
        <v>0</v>
      </c>
      <c r="P39" s="187">
        <v>7</v>
      </c>
      <c r="Q39" s="256"/>
      <c r="R39" s="256"/>
      <c r="S39" s="256"/>
      <c r="T39" s="187"/>
      <c r="U39" s="187"/>
      <c r="V39" s="187"/>
      <c r="W39" s="188"/>
    </row>
    <row r="40" spans="2:23" ht="144">
      <c r="B40" s="177">
        <v>29</v>
      </c>
      <c r="C40" s="178" t="s">
        <v>136</v>
      </c>
      <c r="D40" s="179">
        <v>2</v>
      </c>
      <c r="E40" s="180">
        <v>45796</v>
      </c>
      <c r="F40" s="181">
        <v>0.375</v>
      </c>
      <c r="G40" s="180">
        <v>45796</v>
      </c>
      <c r="H40" s="181">
        <v>0.6875</v>
      </c>
      <c r="I40" s="182">
        <f t="shared" ref="I40:I42" si="10">H40-F40</f>
        <v>0.3125</v>
      </c>
      <c r="J40" s="126">
        <f t="shared" ref="J40:J43" si="11">I40*D40</f>
        <v>0.625</v>
      </c>
      <c r="K40" s="183">
        <v>8</v>
      </c>
      <c r="L40" s="184">
        <v>209</v>
      </c>
      <c r="M40" s="185" t="s">
        <v>140</v>
      </c>
      <c r="N40" s="186" t="s">
        <v>191</v>
      </c>
      <c r="O40" s="276">
        <v>2</v>
      </c>
      <c r="P40" s="187">
        <v>4</v>
      </c>
      <c r="Q40" s="256">
        <v>4</v>
      </c>
      <c r="R40" s="256"/>
      <c r="S40" s="256"/>
      <c r="T40" s="187"/>
      <c r="U40" s="187"/>
      <c r="V40" s="187"/>
      <c r="W40" s="188"/>
    </row>
    <row r="41" spans="2:23" ht="120">
      <c r="B41" s="177">
        <v>30</v>
      </c>
      <c r="C41" s="178" t="s">
        <v>136</v>
      </c>
      <c r="D41" s="179">
        <v>2</v>
      </c>
      <c r="E41" s="180">
        <v>45797</v>
      </c>
      <c r="F41" s="181">
        <v>0.375</v>
      </c>
      <c r="G41" s="180">
        <v>45797</v>
      </c>
      <c r="H41" s="181">
        <v>0.68055555555555558</v>
      </c>
      <c r="I41" s="182">
        <f t="shared" si="10"/>
        <v>0.30555555555555558</v>
      </c>
      <c r="J41" s="126">
        <f t="shared" si="11"/>
        <v>0.61111111111111116</v>
      </c>
      <c r="K41" s="183" t="s">
        <v>193</v>
      </c>
      <c r="L41" s="184" t="s">
        <v>194</v>
      </c>
      <c r="M41" s="185" t="s">
        <v>140</v>
      </c>
      <c r="N41" s="186" t="s">
        <v>192</v>
      </c>
      <c r="O41" s="276">
        <v>1.5</v>
      </c>
      <c r="P41" s="187">
        <v>9</v>
      </c>
      <c r="Q41" s="256">
        <v>4</v>
      </c>
      <c r="R41" s="256"/>
      <c r="S41" s="256"/>
      <c r="T41" s="187"/>
      <c r="U41" s="187"/>
      <c r="V41" s="187"/>
      <c r="W41" s="188"/>
    </row>
    <row r="42" spans="2:23" ht="120">
      <c r="B42" s="177">
        <v>31</v>
      </c>
      <c r="C42" s="178" t="s">
        <v>136</v>
      </c>
      <c r="D42" s="179">
        <v>2</v>
      </c>
      <c r="E42" s="180">
        <v>45806</v>
      </c>
      <c r="F42" s="181">
        <v>0.375</v>
      </c>
      <c r="G42" s="180">
        <v>45806</v>
      </c>
      <c r="H42" s="181">
        <v>0.69444444444444442</v>
      </c>
      <c r="I42" s="182">
        <f t="shared" si="10"/>
        <v>0.31944444444444442</v>
      </c>
      <c r="J42" s="126">
        <f t="shared" si="11"/>
        <v>0.63888888888888884</v>
      </c>
      <c r="K42" s="183" t="s">
        <v>196</v>
      </c>
      <c r="L42" s="184" t="s">
        <v>197</v>
      </c>
      <c r="M42" s="185" t="s">
        <v>140</v>
      </c>
      <c r="N42" s="186" t="s">
        <v>195</v>
      </c>
      <c r="O42" s="276">
        <v>2</v>
      </c>
      <c r="P42" s="187">
        <v>3</v>
      </c>
      <c r="Q42" s="256">
        <v>3</v>
      </c>
      <c r="R42" s="256">
        <v>3</v>
      </c>
      <c r="S42" s="256"/>
      <c r="T42" s="187"/>
      <c r="U42" s="187"/>
      <c r="V42" s="187"/>
      <c r="W42" s="188"/>
    </row>
    <row r="43" spans="2:23" ht="120">
      <c r="B43" s="177">
        <v>32</v>
      </c>
      <c r="C43" s="178" t="s">
        <v>136</v>
      </c>
      <c r="D43" s="179">
        <v>2</v>
      </c>
      <c r="E43" s="180">
        <v>45807</v>
      </c>
      <c r="F43" s="181">
        <v>0.375</v>
      </c>
      <c r="G43" s="180">
        <v>45807</v>
      </c>
      <c r="H43" s="181">
        <v>0.67361111111111116</v>
      </c>
      <c r="I43" s="182">
        <f t="shared" ref="I43" si="12">H43-F43</f>
        <v>0.29861111111111116</v>
      </c>
      <c r="J43" s="126">
        <f t="shared" si="11"/>
        <v>0.59722222222222232</v>
      </c>
      <c r="K43" s="183">
        <v>2</v>
      </c>
      <c r="L43" s="184">
        <v>201</v>
      </c>
      <c r="M43" s="185" t="s">
        <v>140</v>
      </c>
      <c r="N43" s="186" t="s">
        <v>201</v>
      </c>
      <c r="O43" s="276">
        <v>2</v>
      </c>
      <c r="P43" s="187">
        <v>2</v>
      </c>
      <c r="Q43" s="256">
        <v>1</v>
      </c>
      <c r="R43" s="256"/>
      <c r="S43" s="256"/>
      <c r="T43" s="187"/>
      <c r="U43" s="187"/>
      <c r="V43" s="187"/>
      <c r="W43" s="188"/>
    </row>
    <row r="44" spans="2:23" ht="120">
      <c r="B44" s="177">
        <v>33</v>
      </c>
      <c r="C44" s="178" t="s">
        <v>136</v>
      </c>
      <c r="D44" s="179">
        <v>2</v>
      </c>
      <c r="E44" s="180">
        <v>45824</v>
      </c>
      <c r="F44" s="181">
        <v>0.375</v>
      </c>
      <c r="G44" s="180">
        <v>45824</v>
      </c>
      <c r="H44" s="181">
        <v>0.6875</v>
      </c>
      <c r="I44" s="182">
        <f t="shared" ref="I44" si="13">H44-F44</f>
        <v>0.3125</v>
      </c>
      <c r="J44" s="126">
        <f t="shared" ref="J44" si="14">I44*D44</f>
        <v>0.625</v>
      </c>
      <c r="K44" s="183" t="s">
        <v>199</v>
      </c>
      <c r="L44" s="184" t="s">
        <v>200</v>
      </c>
      <c r="M44" s="185" t="s">
        <v>140</v>
      </c>
      <c r="N44" s="186" t="s">
        <v>198</v>
      </c>
      <c r="O44" s="276">
        <v>1.5</v>
      </c>
      <c r="P44" s="187">
        <v>5</v>
      </c>
      <c r="Q44" s="256">
        <v>2</v>
      </c>
      <c r="R44" s="256">
        <v>12</v>
      </c>
      <c r="S44" s="256"/>
      <c r="T44" s="187"/>
      <c r="U44" s="187"/>
      <c r="V44" s="187"/>
      <c r="W44" s="188"/>
    </row>
    <row r="45" spans="2:23" ht="168">
      <c r="B45" s="177">
        <v>34</v>
      </c>
      <c r="C45" s="178" t="s">
        <v>136</v>
      </c>
      <c r="D45" s="179">
        <v>2</v>
      </c>
      <c r="E45" s="180">
        <v>45825</v>
      </c>
      <c r="F45" s="181">
        <v>0.375</v>
      </c>
      <c r="G45" s="180">
        <v>45825</v>
      </c>
      <c r="H45" s="181">
        <v>0.6875</v>
      </c>
      <c r="I45" s="182">
        <f t="shared" si="8"/>
        <v>0.3125</v>
      </c>
      <c r="J45" s="126">
        <f t="shared" si="9"/>
        <v>0.625</v>
      </c>
      <c r="K45" s="183">
        <v>2</v>
      </c>
      <c r="L45" s="184">
        <v>306</v>
      </c>
      <c r="M45" s="185" t="s">
        <v>140</v>
      </c>
      <c r="N45" s="186" t="s">
        <v>202</v>
      </c>
      <c r="O45" s="276">
        <v>2</v>
      </c>
      <c r="P45" s="187">
        <v>3</v>
      </c>
      <c r="Q45" s="256">
        <v>1</v>
      </c>
      <c r="R45" s="256"/>
      <c r="S45" s="256"/>
      <c r="T45" s="187"/>
      <c r="U45" s="187"/>
      <c r="V45" s="187"/>
      <c r="W45" s="188"/>
    </row>
    <row r="46" spans="2:23" ht="31.5">
      <c r="B46" s="177" t="s">
        <v>82</v>
      </c>
      <c r="C46" s="178" t="s">
        <v>82</v>
      </c>
      <c r="D46" s="179" t="s">
        <v>82</v>
      </c>
      <c r="E46" s="180" t="s">
        <v>82</v>
      </c>
      <c r="F46" s="181" t="s">
        <v>82</v>
      </c>
      <c r="G46" s="180" t="s">
        <v>82</v>
      </c>
      <c r="H46" s="181" t="s">
        <v>82</v>
      </c>
      <c r="I46" s="182" t="s">
        <v>82</v>
      </c>
      <c r="J46" s="126" t="s">
        <v>82</v>
      </c>
      <c r="K46" s="183" t="s">
        <v>82</v>
      </c>
      <c r="L46" s="184" t="s">
        <v>82</v>
      </c>
      <c r="M46" s="185" t="s">
        <v>82</v>
      </c>
      <c r="N46" s="186" t="s">
        <v>82</v>
      </c>
      <c r="O46" s="276" t="str">
        <f t="shared" si="7"/>
        <v xml:space="preserve"> </v>
      </c>
      <c r="P46" s="256"/>
      <c r="Q46" s="256" t="s">
        <v>82</v>
      </c>
      <c r="R46" s="256" t="s">
        <v>82</v>
      </c>
      <c r="S46" s="256"/>
      <c r="T46" s="187"/>
      <c r="U46" s="187"/>
      <c r="V46" s="187"/>
      <c r="W46" s="264"/>
    </row>
    <row r="47" spans="2:23" ht="26.25">
      <c r="B47" s="190" t="s">
        <v>82</v>
      </c>
      <c r="C47" s="191"/>
      <c r="D47" s="192"/>
      <c r="E47" s="193"/>
      <c r="F47" s="194"/>
      <c r="G47" s="193"/>
      <c r="H47" s="194"/>
      <c r="I47" s="195"/>
      <c r="J47" s="174"/>
      <c r="K47" s="196"/>
      <c r="L47" s="197"/>
      <c r="M47" s="197"/>
      <c r="N47" s="198"/>
      <c r="O47" s="199"/>
      <c r="P47" s="200"/>
      <c r="Q47" s="200"/>
      <c r="R47" s="200"/>
      <c r="S47" s="200"/>
      <c r="T47" s="200"/>
      <c r="U47" s="200"/>
      <c r="V47" s="200"/>
      <c r="W47" s="201"/>
    </row>
    <row r="48" spans="2:23" ht="32.25" thickBot="1">
      <c r="B48" s="339" t="s">
        <v>190</v>
      </c>
      <c r="C48" s="340"/>
      <c r="D48" s="265">
        <f>SUM(D30:D47)</f>
        <v>32</v>
      </c>
      <c r="E48" s="202"/>
      <c r="F48" s="203"/>
      <c r="G48" s="202"/>
      <c r="H48" s="203"/>
      <c r="I48" s="266">
        <f>SUM(I30:I47)</f>
        <v>4.4722222222222232</v>
      </c>
      <c r="J48" s="266">
        <f>SUM(J30:J47)</f>
        <v>9.2152777777777786</v>
      </c>
      <c r="K48" s="267"/>
      <c r="L48" s="268"/>
      <c r="M48" s="267"/>
      <c r="N48" s="269"/>
      <c r="O48" s="265">
        <f>SUM(O30:O47)</f>
        <v>27</v>
      </c>
      <c r="P48" s="278">
        <f t="shared" ref="P48:V48" si="15">SUM(P30:P47)</f>
        <v>57</v>
      </c>
      <c r="Q48" s="278">
        <f t="shared" si="15"/>
        <v>32</v>
      </c>
      <c r="R48" s="278">
        <f t="shared" si="15"/>
        <v>24</v>
      </c>
      <c r="S48" s="278">
        <f t="shared" si="15"/>
        <v>1</v>
      </c>
      <c r="T48" s="278">
        <f t="shared" si="15"/>
        <v>5</v>
      </c>
      <c r="U48" s="278">
        <f t="shared" si="15"/>
        <v>5</v>
      </c>
      <c r="V48" s="278">
        <f t="shared" si="15"/>
        <v>3</v>
      </c>
      <c r="W48" s="204"/>
    </row>
    <row r="51" spans="2:23" ht="31.5">
      <c r="B51" s="217" t="s">
        <v>278</v>
      </c>
      <c r="C51" s="215"/>
      <c r="D51" s="216"/>
      <c r="E51" s="206"/>
      <c r="F51" s="207"/>
      <c r="G51" s="206"/>
      <c r="H51" s="207"/>
      <c r="I51" s="146"/>
      <c r="J51" s="214"/>
      <c r="K51" s="208"/>
      <c r="L51" s="209"/>
      <c r="M51" s="210"/>
      <c r="N51" s="211"/>
      <c r="O51" s="275"/>
      <c r="P51" s="212"/>
      <c r="Q51" s="212"/>
      <c r="R51" s="212"/>
      <c r="S51" s="212"/>
      <c r="T51" s="212"/>
      <c r="U51" s="212"/>
      <c r="V51" s="212"/>
      <c r="W51" s="213"/>
    </row>
    <row r="52" spans="2:23" ht="168">
      <c r="B52" s="177">
        <v>35</v>
      </c>
      <c r="C52" s="178" t="s">
        <v>136</v>
      </c>
      <c r="D52" s="179">
        <v>2</v>
      </c>
      <c r="E52" s="180">
        <v>45852</v>
      </c>
      <c r="F52" s="181">
        <v>0.375</v>
      </c>
      <c r="G52" s="180">
        <v>45852</v>
      </c>
      <c r="H52" s="181">
        <v>0.68055555555555558</v>
      </c>
      <c r="I52" s="182">
        <f t="shared" ref="I52" si="16">H52-F52</f>
        <v>0.30555555555555558</v>
      </c>
      <c r="J52" s="126">
        <f t="shared" ref="J52" si="17">I52*D52</f>
        <v>0.61111111111111116</v>
      </c>
      <c r="K52" s="183" t="s">
        <v>204</v>
      </c>
      <c r="L52" s="184" t="s">
        <v>205</v>
      </c>
      <c r="M52" s="185" t="s">
        <v>140</v>
      </c>
      <c r="N52" s="186" t="s">
        <v>203</v>
      </c>
      <c r="O52" s="276">
        <f t="shared" ref="O52" si="18">D52</f>
        <v>2</v>
      </c>
      <c r="P52" s="187">
        <v>1</v>
      </c>
      <c r="Q52" s="256">
        <v>5</v>
      </c>
      <c r="R52" s="256" t="s">
        <v>82</v>
      </c>
      <c r="S52" s="256"/>
      <c r="T52" s="256" t="s">
        <v>82</v>
      </c>
      <c r="U52" s="256" t="s">
        <v>82</v>
      </c>
      <c r="V52" s="187"/>
      <c r="W52" s="188" t="s">
        <v>82</v>
      </c>
    </row>
    <row r="53" spans="2:23" ht="144">
      <c r="B53" s="177">
        <v>36</v>
      </c>
      <c r="C53" s="178" t="s">
        <v>136</v>
      </c>
      <c r="D53" s="179">
        <v>2</v>
      </c>
      <c r="E53" s="180">
        <v>45853</v>
      </c>
      <c r="F53" s="181">
        <v>0.375</v>
      </c>
      <c r="G53" s="180">
        <v>45853</v>
      </c>
      <c r="H53" s="181">
        <v>0.6875</v>
      </c>
      <c r="I53" s="182">
        <f t="shared" ref="I53:I54" si="19">H53-F53</f>
        <v>0.3125</v>
      </c>
      <c r="J53" s="126">
        <f t="shared" ref="J53:J54" si="20">I53*D53</f>
        <v>0.625</v>
      </c>
      <c r="K53" s="277" t="s">
        <v>209</v>
      </c>
      <c r="L53" s="184" t="s">
        <v>208</v>
      </c>
      <c r="M53" s="185" t="s">
        <v>140</v>
      </c>
      <c r="N53" s="186" t="s">
        <v>207</v>
      </c>
      <c r="O53" s="276">
        <v>1.5</v>
      </c>
      <c r="P53" s="187">
        <v>7</v>
      </c>
      <c r="Q53" s="256">
        <v>4</v>
      </c>
      <c r="R53" s="256">
        <v>3</v>
      </c>
      <c r="S53" s="256"/>
      <c r="T53" s="187"/>
      <c r="U53" s="187"/>
      <c r="V53" s="187"/>
      <c r="W53" s="188" t="s">
        <v>82</v>
      </c>
    </row>
    <row r="54" spans="2:23" ht="31.5">
      <c r="B54" s="177">
        <v>37</v>
      </c>
      <c r="C54" s="178" t="s">
        <v>136</v>
      </c>
      <c r="D54" s="179">
        <v>2</v>
      </c>
      <c r="E54" s="180">
        <v>45854</v>
      </c>
      <c r="F54" s="181">
        <v>0.375</v>
      </c>
      <c r="G54" s="180">
        <v>45854</v>
      </c>
      <c r="H54" s="181">
        <v>0.68055555555555558</v>
      </c>
      <c r="I54" s="182">
        <f t="shared" si="19"/>
        <v>0.30555555555555558</v>
      </c>
      <c r="J54" s="126">
        <f t="shared" si="20"/>
        <v>0.61111111111111116</v>
      </c>
      <c r="K54" s="183">
        <v>9</v>
      </c>
      <c r="L54" s="184">
        <v>204</v>
      </c>
      <c r="M54" s="185" t="s">
        <v>140</v>
      </c>
      <c r="N54" s="186" t="s">
        <v>210</v>
      </c>
      <c r="O54" s="276" t="s">
        <v>82</v>
      </c>
      <c r="P54" s="187">
        <v>7</v>
      </c>
      <c r="Q54" s="256" t="s">
        <v>82</v>
      </c>
      <c r="R54" s="256" t="s">
        <v>82</v>
      </c>
      <c r="S54" s="256"/>
      <c r="T54" s="256" t="s">
        <v>82</v>
      </c>
      <c r="U54" s="256" t="s">
        <v>82</v>
      </c>
      <c r="V54" s="187"/>
      <c r="W54" s="188" t="s">
        <v>82</v>
      </c>
    </row>
    <row r="55" spans="2:23" ht="81">
      <c r="B55" s="177">
        <v>38</v>
      </c>
      <c r="C55" s="178" t="s">
        <v>136</v>
      </c>
      <c r="D55" s="179">
        <v>2</v>
      </c>
      <c r="E55" s="180">
        <v>45855</v>
      </c>
      <c r="F55" s="181">
        <v>0.375</v>
      </c>
      <c r="G55" s="180">
        <v>45855</v>
      </c>
      <c r="H55" s="181">
        <v>0.6875</v>
      </c>
      <c r="I55" s="182">
        <f t="shared" ref="I55:I57" si="21">H55-F55</f>
        <v>0.3125</v>
      </c>
      <c r="J55" s="126">
        <f t="shared" ref="J55:J57" si="22">I55*D55</f>
        <v>0.625</v>
      </c>
      <c r="K55" s="183" t="s">
        <v>212</v>
      </c>
      <c r="L55" s="184" t="s">
        <v>213</v>
      </c>
      <c r="M55" s="185" t="s">
        <v>140</v>
      </c>
      <c r="N55" s="186" t="s">
        <v>211</v>
      </c>
      <c r="O55" s="276">
        <f t="shared" ref="O55" si="23">D55</f>
        <v>2</v>
      </c>
      <c r="P55" s="187">
        <v>3</v>
      </c>
      <c r="Q55" s="256" t="s">
        <v>82</v>
      </c>
      <c r="R55" s="256" t="s">
        <v>82</v>
      </c>
      <c r="S55" s="256"/>
      <c r="T55" s="256" t="s">
        <v>82</v>
      </c>
      <c r="U55" s="256" t="s">
        <v>82</v>
      </c>
      <c r="V55" s="187"/>
      <c r="W55" s="188" t="s">
        <v>82</v>
      </c>
    </row>
    <row r="56" spans="2:23" ht="120">
      <c r="B56" s="177">
        <v>39</v>
      </c>
      <c r="C56" s="178" t="s">
        <v>136</v>
      </c>
      <c r="D56" s="179">
        <v>2</v>
      </c>
      <c r="E56" s="180">
        <v>45856</v>
      </c>
      <c r="F56" s="181">
        <v>0.375</v>
      </c>
      <c r="G56" s="180">
        <v>45856</v>
      </c>
      <c r="H56" s="181">
        <v>0.68055555555555558</v>
      </c>
      <c r="I56" s="182">
        <f t="shared" si="21"/>
        <v>0.30555555555555558</v>
      </c>
      <c r="J56" s="126">
        <f t="shared" si="22"/>
        <v>0.61111111111111116</v>
      </c>
      <c r="K56" s="277" t="s">
        <v>215</v>
      </c>
      <c r="L56" s="184" t="s">
        <v>216</v>
      </c>
      <c r="M56" s="185" t="s">
        <v>140</v>
      </c>
      <c r="N56" s="186" t="s">
        <v>214</v>
      </c>
      <c r="O56" s="276">
        <v>2</v>
      </c>
      <c r="P56" s="187">
        <v>4</v>
      </c>
      <c r="Q56" s="256" t="s">
        <v>82</v>
      </c>
      <c r="R56" s="256"/>
      <c r="S56" s="256"/>
      <c r="T56" s="187"/>
      <c r="U56" s="187"/>
      <c r="V56" s="187"/>
      <c r="W56" s="188" t="s">
        <v>82</v>
      </c>
    </row>
    <row r="57" spans="2:23" ht="120">
      <c r="B57" s="177">
        <v>40</v>
      </c>
      <c r="C57" s="178" t="s">
        <v>136</v>
      </c>
      <c r="D57" s="179">
        <v>2</v>
      </c>
      <c r="E57" s="180">
        <v>45859</v>
      </c>
      <c r="F57" s="181">
        <v>0.375</v>
      </c>
      <c r="G57" s="180">
        <v>45859</v>
      </c>
      <c r="H57" s="181">
        <v>0.6875</v>
      </c>
      <c r="I57" s="182">
        <f t="shared" si="21"/>
        <v>0.3125</v>
      </c>
      <c r="J57" s="126">
        <f t="shared" si="22"/>
        <v>0.625</v>
      </c>
      <c r="K57" s="277" t="s">
        <v>218</v>
      </c>
      <c r="L57" s="184" t="s">
        <v>219</v>
      </c>
      <c r="M57" s="185" t="s">
        <v>140</v>
      </c>
      <c r="N57" s="186" t="s">
        <v>217</v>
      </c>
      <c r="O57" s="276">
        <v>2</v>
      </c>
      <c r="P57" s="187">
        <v>2</v>
      </c>
      <c r="Q57" s="256" t="s">
        <v>82</v>
      </c>
      <c r="R57" s="256"/>
      <c r="S57" s="256"/>
      <c r="T57" s="187"/>
      <c r="U57" s="187"/>
      <c r="V57" s="187"/>
      <c r="W57" s="188" t="s">
        <v>82</v>
      </c>
    </row>
    <row r="58" spans="2:23" ht="96">
      <c r="B58" s="177">
        <v>41</v>
      </c>
      <c r="C58" s="178" t="s">
        <v>136</v>
      </c>
      <c r="D58" s="179">
        <v>2</v>
      </c>
      <c r="E58" s="180">
        <v>45860</v>
      </c>
      <c r="F58" s="181">
        <v>0.375</v>
      </c>
      <c r="G58" s="180">
        <v>45860</v>
      </c>
      <c r="H58" s="181">
        <v>0.68055555555555558</v>
      </c>
      <c r="I58" s="182">
        <f t="shared" ref="I58:I60" si="24">H58-F58</f>
        <v>0.30555555555555558</v>
      </c>
      <c r="J58" s="126">
        <f t="shared" ref="J58:J60" si="25">I58*D58</f>
        <v>0.61111111111111116</v>
      </c>
      <c r="K58" s="277" t="s">
        <v>220</v>
      </c>
      <c r="L58" s="184" t="s">
        <v>221</v>
      </c>
      <c r="M58" s="185" t="s">
        <v>140</v>
      </c>
      <c r="N58" s="186" t="s">
        <v>222</v>
      </c>
      <c r="O58" s="276">
        <v>2</v>
      </c>
      <c r="P58" s="187" t="s">
        <v>82</v>
      </c>
      <c r="Q58" s="256">
        <v>2</v>
      </c>
      <c r="R58" s="256"/>
      <c r="S58" s="256">
        <v>1</v>
      </c>
      <c r="T58" s="187"/>
      <c r="U58" s="187"/>
      <c r="V58" s="187"/>
      <c r="W58" s="188" t="s">
        <v>82</v>
      </c>
    </row>
    <row r="59" spans="2:23" ht="31.5">
      <c r="B59" s="177">
        <v>42</v>
      </c>
      <c r="C59" s="178" t="s">
        <v>136</v>
      </c>
      <c r="D59" s="179">
        <v>1</v>
      </c>
      <c r="E59" s="180">
        <v>45881</v>
      </c>
      <c r="F59" s="181">
        <v>0.625</v>
      </c>
      <c r="G59" s="180">
        <v>45881</v>
      </c>
      <c r="H59" s="181">
        <v>0.64236111111111116</v>
      </c>
      <c r="I59" s="182">
        <f t="shared" si="24"/>
        <v>1.736111111111116E-2</v>
      </c>
      <c r="J59" s="126">
        <f t="shared" si="25"/>
        <v>1.736111111111116E-2</v>
      </c>
      <c r="K59" s="183">
        <v>7</v>
      </c>
      <c r="L59" s="184">
        <v>107</v>
      </c>
      <c r="M59" s="185" t="s">
        <v>140</v>
      </c>
      <c r="N59" s="186" t="s">
        <v>223</v>
      </c>
      <c r="O59" s="276" t="s">
        <v>82</v>
      </c>
      <c r="P59" s="187" t="s">
        <v>82</v>
      </c>
      <c r="Q59" s="256" t="s">
        <v>82</v>
      </c>
      <c r="R59" s="256" t="s">
        <v>82</v>
      </c>
      <c r="S59" s="256"/>
      <c r="T59" s="256" t="s">
        <v>82</v>
      </c>
      <c r="U59" s="256" t="s">
        <v>82</v>
      </c>
      <c r="V59" s="187"/>
      <c r="W59" s="188" t="s">
        <v>280</v>
      </c>
    </row>
    <row r="60" spans="2:23" ht="81">
      <c r="B60" s="177">
        <v>43</v>
      </c>
      <c r="C60" s="178" t="s">
        <v>136</v>
      </c>
      <c r="D60" s="179">
        <v>2</v>
      </c>
      <c r="E60" s="180">
        <v>45887</v>
      </c>
      <c r="F60" s="181">
        <v>0.375</v>
      </c>
      <c r="G60" s="180">
        <v>45887</v>
      </c>
      <c r="H60" s="181">
        <v>0.68055555555555558</v>
      </c>
      <c r="I60" s="182">
        <f t="shared" si="24"/>
        <v>0.30555555555555558</v>
      </c>
      <c r="J60" s="126">
        <f t="shared" si="25"/>
        <v>0.61111111111111116</v>
      </c>
      <c r="K60" s="183" t="s">
        <v>224</v>
      </c>
      <c r="L60" s="184" t="s">
        <v>225</v>
      </c>
      <c r="M60" s="185" t="s">
        <v>140</v>
      </c>
      <c r="N60" s="186" t="s">
        <v>226</v>
      </c>
      <c r="O60" s="276">
        <f t="shared" ref="O60" si="26">D60</f>
        <v>2</v>
      </c>
      <c r="P60" s="187" t="s">
        <v>82</v>
      </c>
      <c r="Q60" s="256" t="s">
        <v>82</v>
      </c>
      <c r="R60" s="256" t="s">
        <v>82</v>
      </c>
      <c r="S60" s="256"/>
      <c r="T60" s="256" t="s">
        <v>82</v>
      </c>
      <c r="U60" s="256" t="s">
        <v>82</v>
      </c>
      <c r="V60" s="187"/>
      <c r="W60" s="188" t="s">
        <v>82</v>
      </c>
    </row>
    <row r="61" spans="2:23" ht="31.5">
      <c r="B61" s="177">
        <v>44</v>
      </c>
      <c r="C61" s="178" t="s">
        <v>136</v>
      </c>
      <c r="D61" s="179">
        <v>2</v>
      </c>
      <c r="E61" s="180">
        <v>45889</v>
      </c>
      <c r="F61" s="181">
        <v>0.375</v>
      </c>
      <c r="G61" s="180">
        <v>45889</v>
      </c>
      <c r="H61" s="181">
        <v>0.6875</v>
      </c>
      <c r="I61" s="182">
        <f t="shared" ref="I61:I62" si="27">H61-F61</f>
        <v>0.3125</v>
      </c>
      <c r="J61" s="126">
        <f t="shared" ref="J61:J62" si="28">I61*D61</f>
        <v>0.625</v>
      </c>
      <c r="K61" s="183">
        <v>5</v>
      </c>
      <c r="L61" s="184" t="s">
        <v>227</v>
      </c>
      <c r="M61" s="185" t="s">
        <v>140</v>
      </c>
      <c r="N61" s="186" t="s">
        <v>228</v>
      </c>
      <c r="O61" s="276">
        <f t="shared" ref="O61:O62" si="29">D61</f>
        <v>2</v>
      </c>
      <c r="P61" s="187" t="s">
        <v>82</v>
      </c>
      <c r="Q61" s="256" t="s">
        <v>82</v>
      </c>
      <c r="R61" s="256" t="s">
        <v>82</v>
      </c>
      <c r="S61" s="256"/>
      <c r="T61" s="256" t="s">
        <v>82</v>
      </c>
      <c r="U61" s="256" t="s">
        <v>82</v>
      </c>
      <c r="V61" s="187"/>
      <c r="W61" s="188" t="s">
        <v>281</v>
      </c>
    </row>
    <row r="62" spans="2:23" ht="81">
      <c r="B62" s="177">
        <v>45</v>
      </c>
      <c r="C62" s="178" t="s">
        <v>136</v>
      </c>
      <c r="D62" s="179">
        <v>2</v>
      </c>
      <c r="E62" s="180">
        <v>45890</v>
      </c>
      <c r="F62" s="181">
        <v>0.375</v>
      </c>
      <c r="G62" s="180">
        <v>45890</v>
      </c>
      <c r="H62" s="181">
        <v>0.6875</v>
      </c>
      <c r="I62" s="182">
        <f t="shared" si="27"/>
        <v>0.3125</v>
      </c>
      <c r="J62" s="126">
        <f t="shared" si="28"/>
        <v>0.625</v>
      </c>
      <c r="K62" s="183" t="s">
        <v>83</v>
      </c>
      <c r="L62" s="184" t="s">
        <v>229</v>
      </c>
      <c r="M62" s="185" t="s">
        <v>140</v>
      </c>
      <c r="N62" s="186" t="s">
        <v>230</v>
      </c>
      <c r="O62" s="276">
        <f t="shared" si="29"/>
        <v>2</v>
      </c>
      <c r="P62" s="187" t="s">
        <v>82</v>
      </c>
      <c r="Q62" s="256">
        <v>6</v>
      </c>
      <c r="R62" s="256" t="s">
        <v>82</v>
      </c>
      <c r="S62" s="256"/>
      <c r="T62" s="256" t="s">
        <v>82</v>
      </c>
      <c r="U62" s="256" t="s">
        <v>82</v>
      </c>
      <c r="V62" s="187"/>
      <c r="W62" s="188" t="s">
        <v>82</v>
      </c>
    </row>
    <row r="63" spans="2:23" ht="31.5">
      <c r="B63" s="177">
        <v>46</v>
      </c>
      <c r="C63" s="178" t="s">
        <v>136</v>
      </c>
      <c r="D63" s="179">
        <v>2</v>
      </c>
      <c r="E63" s="180">
        <v>45891</v>
      </c>
      <c r="F63" s="181">
        <v>0.375</v>
      </c>
      <c r="G63" s="180">
        <v>45891</v>
      </c>
      <c r="H63" s="181">
        <v>0.69444444444444442</v>
      </c>
      <c r="I63" s="182">
        <f t="shared" ref="I63:I66" si="30">H63-F63</f>
        <v>0.31944444444444442</v>
      </c>
      <c r="J63" s="126">
        <f t="shared" ref="J63:J66" si="31">I63*D63</f>
        <v>0.63888888888888884</v>
      </c>
      <c r="K63" s="183">
        <v>5</v>
      </c>
      <c r="L63" s="184" t="s">
        <v>227</v>
      </c>
      <c r="M63" s="185" t="s">
        <v>140</v>
      </c>
      <c r="N63" s="186" t="s">
        <v>231</v>
      </c>
      <c r="O63" s="276">
        <f t="shared" ref="O63" si="32">D63</f>
        <v>2</v>
      </c>
      <c r="P63" s="187" t="s">
        <v>82</v>
      </c>
      <c r="Q63" s="256" t="s">
        <v>82</v>
      </c>
      <c r="R63" s="256" t="s">
        <v>82</v>
      </c>
      <c r="S63" s="256"/>
      <c r="T63" s="256" t="s">
        <v>82</v>
      </c>
      <c r="U63" s="256" t="s">
        <v>82</v>
      </c>
      <c r="V63" s="187"/>
      <c r="W63" s="188" t="s">
        <v>82</v>
      </c>
    </row>
    <row r="64" spans="2:23" ht="81">
      <c r="B64" s="177">
        <v>47</v>
      </c>
      <c r="C64" s="178" t="s">
        <v>136</v>
      </c>
      <c r="D64" s="179">
        <v>2</v>
      </c>
      <c r="E64" s="180">
        <v>45895</v>
      </c>
      <c r="F64" s="181">
        <v>0.375</v>
      </c>
      <c r="G64" s="180">
        <v>45895</v>
      </c>
      <c r="H64" s="181">
        <v>0.6875</v>
      </c>
      <c r="I64" s="182">
        <f t="shared" si="30"/>
        <v>0.3125</v>
      </c>
      <c r="J64" s="126">
        <f t="shared" si="31"/>
        <v>0.625</v>
      </c>
      <c r="K64" s="183" t="s">
        <v>232</v>
      </c>
      <c r="L64" s="184" t="s">
        <v>233</v>
      </c>
      <c r="M64" s="185" t="s">
        <v>140</v>
      </c>
      <c r="N64" s="186" t="s">
        <v>234</v>
      </c>
      <c r="O64" s="276">
        <v>2</v>
      </c>
      <c r="P64" s="187" t="s">
        <v>82</v>
      </c>
      <c r="Q64" s="256">
        <v>2</v>
      </c>
      <c r="R64" s="256" t="s">
        <v>82</v>
      </c>
      <c r="S64" s="256"/>
      <c r="T64" s="256" t="s">
        <v>82</v>
      </c>
      <c r="U64" s="256" t="s">
        <v>82</v>
      </c>
      <c r="V64" s="187"/>
      <c r="W64" s="188" t="s">
        <v>282</v>
      </c>
    </row>
    <row r="65" spans="2:23" ht="96">
      <c r="B65" s="177">
        <v>48</v>
      </c>
      <c r="C65" s="178" t="s">
        <v>136</v>
      </c>
      <c r="D65" s="179">
        <v>2</v>
      </c>
      <c r="E65" s="180">
        <v>45896</v>
      </c>
      <c r="F65" s="181">
        <v>0.375</v>
      </c>
      <c r="G65" s="180">
        <v>45896</v>
      </c>
      <c r="H65" s="181">
        <v>0.6875</v>
      </c>
      <c r="I65" s="182">
        <f t="shared" si="30"/>
        <v>0.3125</v>
      </c>
      <c r="J65" s="126">
        <f t="shared" si="31"/>
        <v>0.625</v>
      </c>
      <c r="K65" s="184">
        <v>102</v>
      </c>
      <c r="L65" s="184">
        <v>506</v>
      </c>
      <c r="M65" s="185" t="s">
        <v>140</v>
      </c>
      <c r="N65" s="186" t="s">
        <v>235</v>
      </c>
      <c r="O65" s="276">
        <v>2</v>
      </c>
      <c r="P65" s="187">
        <v>3</v>
      </c>
      <c r="Q65" s="256">
        <v>2</v>
      </c>
      <c r="R65" s="256">
        <v>12</v>
      </c>
      <c r="S65" s="256"/>
      <c r="T65" s="187"/>
      <c r="U65" s="187"/>
      <c r="V65" s="187"/>
      <c r="W65" s="188" t="s">
        <v>82</v>
      </c>
    </row>
    <row r="66" spans="2:23" ht="144">
      <c r="B66" s="177">
        <v>49</v>
      </c>
      <c r="C66" s="178" t="s">
        <v>136</v>
      </c>
      <c r="D66" s="179">
        <v>2</v>
      </c>
      <c r="E66" s="180">
        <v>45897</v>
      </c>
      <c r="F66" s="181">
        <v>0.375</v>
      </c>
      <c r="G66" s="180">
        <v>45897</v>
      </c>
      <c r="H66" s="181">
        <v>0.6875</v>
      </c>
      <c r="I66" s="182">
        <f t="shared" si="30"/>
        <v>0.3125</v>
      </c>
      <c r="J66" s="126">
        <f t="shared" si="31"/>
        <v>0.625</v>
      </c>
      <c r="K66" s="277" t="s">
        <v>238</v>
      </c>
      <c r="L66" s="277" t="s">
        <v>237</v>
      </c>
      <c r="M66" s="185" t="s">
        <v>140</v>
      </c>
      <c r="N66" s="186" t="s">
        <v>236</v>
      </c>
      <c r="O66" s="276">
        <v>2</v>
      </c>
      <c r="P66" s="187">
        <v>4</v>
      </c>
      <c r="Q66" s="256">
        <v>4</v>
      </c>
      <c r="R66" s="256"/>
      <c r="S66" s="256"/>
      <c r="T66" s="187"/>
      <c r="U66" s="187"/>
      <c r="V66" s="187"/>
      <c r="W66" s="188" t="s">
        <v>82</v>
      </c>
    </row>
    <row r="67" spans="2:23" ht="144">
      <c r="B67" s="177">
        <v>50</v>
      </c>
      <c r="C67" s="178" t="s">
        <v>136</v>
      </c>
      <c r="D67" s="179">
        <v>2</v>
      </c>
      <c r="E67" s="180">
        <v>45898</v>
      </c>
      <c r="F67" s="181">
        <v>0.375</v>
      </c>
      <c r="G67" s="180">
        <v>45898</v>
      </c>
      <c r="H67" s="181">
        <v>0.6875</v>
      </c>
      <c r="I67" s="182">
        <f t="shared" ref="I67:I69" si="33">H67-F67</f>
        <v>0.3125</v>
      </c>
      <c r="J67" s="126">
        <f t="shared" ref="J67:J69" si="34">I67*D67</f>
        <v>0.625</v>
      </c>
      <c r="K67" s="277" t="s">
        <v>239</v>
      </c>
      <c r="L67" s="277" t="s">
        <v>240</v>
      </c>
      <c r="M67" s="185" t="s">
        <v>140</v>
      </c>
      <c r="N67" s="186" t="s">
        <v>258</v>
      </c>
      <c r="O67" s="276">
        <v>2</v>
      </c>
      <c r="P67" s="187">
        <v>3</v>
      </c>
      <c r="Q67" s="256">
        <v>4</v>
      </c>
      <c r="R67" s="256"/>
      <c r="S67" s="256"/>
      <c r="T67" s="187"/>
      <c r="U67" s="187"/>
      <c r="V67" s="187"/>
      <c r="W67" s="188" t="s">
        <v>82</v>
      </c>
    </row>
    <row r="68" spans="2:23" ht="144">
      <c r="B68" s="177">
        <v>51</v>
      </c>
      <c r="C68" s="178" t="s">
        <v>136</v>
      </c>
      <c r="D68" s="179">
        <v>2</v>
      </c>
      <c r="E68" s="180">
        <v>45901</v>
      </c>
      <c r="F68" s="181">
        <v>0.375</v>
      </c>
      <c r="G68" s="180">
        <v>45901</v>
      </c>
      <c r="H68" s="181">
        <v>0.6875</v>
      </c>
      <c r="I68" s="182">
        <f t="shared" si="33"/>
        <v>0.3125</v>
      </c>
      <c r="J68" s="126">
        <f t="shared" si="34"/>
        <v>0.625</v>
      </c>
      <c r="K68" s="277" t="s">
        <v>241</v>
      </c>
      <c r="L68" s="277" t="s">
        <v>242</v>
      </c>
      <c r="M68" s="185" t="s">
        <v>140</v>
      </c>
      <c r="N68" s="186" t="s">
        <v>243</v>
      </c>
      <c r="O68" s="276">
        <v>2</v>
      </c>
      <c r="P68" s="187">
        <v>4</v>
      </c>
      <c r="Q68" s="256">
        <v>2</v>
      </c>
      <c r="R68" s="256">
        <v>16</v>
      </c>
      <c r="S68" s="256"/>
      <c r="T68" s="187"/>
      <c r="U68" s="187"/>
      <c r="V68" s="187"/>
      <c r="W68" s="188" t="s">
        <v>82</v>
      </c>
    </row>
    <row r="69" spans="2:23" ht="96">
      <c r="B69" s="177">
        <v>52</v>
      </c>
      <c r="C69" s="178" t="s">
        <v>136</v>
      </c>
      <c r="D69" s="179">
        <v>2</v>
      </c>
      <c r="E69" s="180">
        <v>45902</v>
      </c>
      <c r="F69" s="181">
        <v>0.375</v>
      </c>
      <c r="G69" s="180">
        <v>45902</v>
      </c>
      <c r="H69" s="181">
        <v>0.6875</v>
      </c>
      <c r="I69" s="182">
        <f t="shared" si="33"/>
        <v>0.3125</v>
      </c>
      <c r="J69" s="126">
        <f t="shared" si="34"/>
        <v>0.625</v>
      </c>
      <c r="K69" s="184" t="s">
        <v>245</v>
      </c>
      <c r="L69" s="184" t="s">
        <v>246</v>
      </c>
      <c r="M69" s="185" t="s">
        <v>140</v>
      </c>
      <c r="N69" s="186" t="s">
        <v>244</v>
      </c>
      <c r="O69" s="276">
        <v>2</v>
      </c>
      <c r="P69" s="187">
        <v>2</v>
      </c>
      <c r="Q69" s="256">
        <v>2</v>
      </c>
      <c r="R69" s="256"/>
      <c r="S69" s="256"/>
      <c r="T69" s="187"/>
      <c r="U69" s="187"/>
      <c r="V69" s="187"/>
      <c r="W69" s="188" t="s">
        <v>82</v>
      </c>
    </row>
    <row r="70" spans="2:23" ht="192">
      <c r="B70" s="177">
        <v>53</v>
      </c>
      <c r="C70" s="178" t="s">
        <v>136</v>
      </c>
      <c r="D70" s="179">
        <v>2</v>
      </c>
      <c r="E70" s="180">
        <v>45903</v>
      </c>
      <c r="F70" s="181">
        <v>0.375</v>
      </c>
      <c r="G70" s="180">
        <v>45903</v>
      </c>
      <c r="H70" s="181">
        <v>0.6875</v>
      </c>
      <c r="I70" s="182">
        <f t="shared" ref="I70:I74" si="35">H70-F70</f>
        <v>0.3125</v>
      </c>
      <c r="J70" s="126">
        <f t="shared" ref="J70:J74" si="36">I70*D70</f>
        <v>0.625</v>
      </c>
      <c r="K70" s="184" t="s">
        <v>247</v>
      </c>
      <c r="L70" s="184" t="s">
        <v>248</v>
      </c>
      <c r="M70" s="185" t="s">
        <v>140</v>
      </c>
      <c r="N70" s="186" t="s">
        <v>257</v>
      </c>
      <c r="O70" s="276">
        <v>2</v>
      </c>
      <c r="P70" s="187">
        <v>3</v>
      </c>
      <c r="Q70" s="256">
        <v>4</v>
      </c>
      <c r="R70" s="256"/>
      <c r="S70" s="256"/>
      <c r="T70" s="187"/>
      <c r="U70" s="187"/>
      <c r="V70" s="187"/>
      <c r="W70" s="188" t="s">
        <v>82</v>
      </c>
    </row>
    <row r="71" spans="2:23" ht="120">
      <c r="B71" s="177">
        <v>54</v>
      </c>
      <c r="C71" s="178" t="s">
        <v>136</v>
      </c>
      <c r="D71" s="179">
        <v>2</v>
      </c>
      <c r="E71" s="180">
        <v>45904</v>
      </c>
      <c r="F71" s="181">
        <v>0.375</v>
      </c>
      <c r="G71" s="180">
        <v>45904</v>
      </c>
      <c r="H71" s="181">
        <v>0.68055555555555558</v>
      </c>
      <c r="I71" s="182">
        <f t="shared" si="35"/>
        <v>0.30555555555555558</v>
      </c>
      <c r="J71" s="126">
        <f t="shared" si="36"/>
        <v>0.61111111111111116</v>
      </c>
      <c r="K71" s="277" t="s">
        <v>250</v>
      </c>
      <c r="L71" s="184" t="s">
        <v>251</v>
      </c>
      <c r="M71" s="185" t="s">
        <v>140</v>
      </c>
      <c r="N71" s="186" t="s">
        <v>249</v>
      </c>
      <c r="O71" s="276">
        <v>2</v>
      </c>
      <c r="P71" s="187" t="s">
        <v>82</v>
      </c>
      <c r="Q71" s="256" t="s">
        <v>82</v>
      </c>
      <c r="R71" s="256"/>
      <c r="S71" s="256"/>
      <c r="T71" s="187"/>
      <c r="U71" s="187"/>
      <c r="V71" s="187"/>
      <c r="W71" s="188" t="s">
        <v>82</v>
      </c>
    </row>
    <row r="72" spans="2:23" ht="31.5">
      <c r="B72" s="177">
        <v>55</v>
      </c>
      <c r="C72" s="178" t="s">
        <v>136</v>
      </c>
      <c r="D72" s="179">
        <v>1</v>
      </c>
      <c r="E72" s="180">
        <v>45909</v>
      </c>
      <c r="F72" s="181">
        <v>0.54166666666666663</v>
      </c>
      <c r="G72" s="180">
        <v>45909</v>
      </c>
      <c r="H72" s="181">
        <v>0.67361111111111116</v>
      </c>
      <c r="I72" s="182">
        <f t="shared" si="35"/>
        <v>0.13194444444444453</v>
      </c>
      <c r="J72" s="126">
        <f t="shared" si="36"/>
        <v>0.13194444444444453</v>
      </c>
      <c r="K72" s="183">
        <v>9</v>
      </c>
      <c r="L72" s="184">
        <v>506</v>
      </c>
      <c r="M72" s="185" t="s">
        <v>140</v>
      </c>
      <c r="N72" s="186" t="s">
        <v>189</v>
      </c>
      <c r="O72" s="276">
        <v>0</v>
      </c>
      <c r="P72" s="187">
        <v>7</v>
      </c>
      <c r="Q72" s="256" t="s">
        <v>82</v>
      </c>
      <c r="R72" s="256" t="s">
        <v>82</v>
      </c>
      <c r="S72" s="256"/>
      <c r="T72" s="256" t="s">
        <v>82</v>
      </c>
      <c r="U72" s="256" t="s">
        <v>82</v>
      </c>
      <c r="V72" s="187"/>
      <c r="W72" s="188" t="s">
        <v>82</v>
      </c>
    </row>
    <row r="73" spans="2:23" ht="31.5">
      <c r="B73" s="177">
        <v>56</v>
      </c>
      <c r="C73" s="178" t="s">
        <v>136</v>
      </c>
      <c r="D73" s="179">
        <v>1</v>
      </c>
      <c r="E73" s="180">
        <v>45910</v>
      </c>
      <c r="F73" s="181">
        <v>0.58333333333333337</v>
      </c>
      <c r="G73" s="180">
        <v>45910</v>
      </c>
      <c r="H73" s="181">
        <v>0.68055555555555558</v>
      </c>
      <c r="I73" s="182">
        <f t="shared" si="35"/>
        <v>9.722222222222221E-2</v>
      </c>
      <c r="J73" s="126">
        <f t="shared" si="36"/>
        <v>9.722222222222221E-2</v>
      </c>
      <c r="K73" s="183">
        <v>5</v>
      </c>
      <c r="L73" s="184">
        <v>504</v>
      </c>
      <c r="M73" s="185" t="s">
        <v>140</v>
      </c>
      <c r="N73" s="186" t="s">
        <v>252</v>
      </c>
      <c r="O73" s="276">
        <v>0</v>
      </c>
      <c r="P73" s="187">
        <v>5</v>
      </c>
      <c r="Q73" s="256" t="s">
        <v>82</v>
      </c>
      <c r="R73" s="256" t="s">
        <v>82</v>
      </c>
      <c r="S73" s="256"/>
      <c r="T73" s="256" t="s">
        <v>82</v>
      </c>
      <c r="U73" s="256" t="s">
        <v>82</v>
      </c>
      <c r="V73" s="187"/>
      <c r="W73" s="188" t="s">
        <v>82</v>
      </c>
    </row>
    <row r="74" spans="2:23" ht="81">
      <c r="B74" s="177">
        <v>57</v>
      </c>
      <c r="C74" s="178" t="s">
        <v>136</v>
      </c>
      <c r="D74" s="179">
        <v>2</v>
      </c>
      <c r="E74" s="180">
        <v>45912</v>
      </c>
      <c r="F74" s="181">
        <v>0.375</v>
      </c>
      <c r="G74" s="180">
        <v>45912</v>
      </c>
      <c r="H74" s="181">
        <v>0.6875</v>
      </c>
      <c r="I74" s="182">
        <f t="shared" si="35"/>
        <v>0.3125</v>
      </c>
      <c r="J74" s="126">
        <f t="shared" si="36"/>
        <v>0.625</v>
      </c>
      <c r="K74" s="183" t="s">
        <v>254</v>
      </c>
      <c r="L74" s="184" t="s">
        <v>253</v>
      </c>
      <c r="M74" s="185" t="s">
        <v>140</v>
      </c>
      <c r="N74" s="186" t="s">
        <v>255</v>
      </c>
      <c r="O74" s="276">
        <f t="shared" ref="O74" si="37">D74</f>
        <v>2</v>
      </c>
      <c r="P74" s="187" t="s">
        <v>82</v>
      </c>
      <c r="Q74" s="256" t="s">
        <v>82</v>
      </c>
      <c r="R74" s="256" t="s">
        <v>82</v>
      </c>
      <c r="S74" s="256"/>
      <c r="T74" s="256" t="s">
        <v>82</v>
      </c>
      <c r="U74" s="256" t="s">
        <v>82</v>
      </c>
      <c r="V74" s="187"/>
      <c r="W74" s="188" t="s">
        <v>82</v>
      </c>
    </row>
    <row r="75" spans="2:23" ht="81">
      <c r="B75" s="177">
        <v>58</v>
      </c>
      <c r="C75" s="178" t="s">
        <v>136</v>
      </c>
      <c r="D75" s="179">
        <v>1</v>
      </c>
      <c r="E75" s="180">
        <v>45915</v>
      </c>
      <c r="F75" s="181">
        <v>0.375</v>
      </c>
      <c r="G75" s="180">
        <v>45915</v>
      </c>
      <c r="H75" s="181">
        <v>0.6875</v>
      </c>
      <c r="I75" s="182">
        <f t="shared" ref="I75" si="38">H75-F75</f>
        <v>0.3125</v>
      </c>
      <c r="J75" s="126">
        <f t="shared" ref="J75" si="39">I75*D75</f>
        <v>0.3125</v>
      </c>
      <c r="K75" s="183" t="s">
        <v>254</v>
      </c>
      <c r="L75" s="184" t="s">
        <v>253</v>
      </c>
      <c r="M75" s="185" t="s">
        <v>140</v>
      </c>
      <c r="N75" s="186" t="s">
        <v>256</v>
      </c>
      <c r="O75" s="276">
        <f t="shared" ref="O75" si="40">D75</f>
        <v>1</v>
      </c>
      <c r="P75" s="187" t="s">
        <v>82</v>
      </c>
      <c r="Q75" s="256">
        <v>1</v>
      </c>
      <c r="R75" s="256" t="s">
        <v>82</v>
      </c>
      <c r="S75" s="256"/>
      <c r="T75" s="256" t="s">
        <v>82</v>
      </c>
      <c r="U75" s="256" t="s">
        <v>82</v>
      </c>
      <c r="V75" s="187"/>
      <c r="W75" s="188" t="s">
        <v>82</v>
      </c>
    </row>
    <row r="76" spans="2:23" ht="32.25" thickBot="1">
      <c r="B76" s="339" t="s">
        <v>277</v>
      </c>
      <c r="C76" s="340"/>
      <c r="D76" s="265">
        <f>SUM(D52:D75)</f>
        <v>44</v>
      </c>
      <c r="E76" s="202"/>
      <c r="F76" s="203"/>
      <c r="G76" s="202"/>
      <c r="H76" s="203"/>
      <c r="I76" s="266">
        <f>SUM(I52:I75)</f>
        <v>6.7743055555555562</v>
      </c>
      <c r="J76" s="266">
        <f>SUM(J52:J75)</f>
        <v>12.989583333333332</v>
      </c>
      <c r="K76" s="267"/>
      <c r="L76" s="268"/>
      <c r="M76" s="267"/>
      <c r="N76" s="269"/>
      <c r="O76" s="265">
        <f>SUM(O52:O75)</f>
        <v>38.5</v>
      </c>
      <c r="P76" s="278">
        <f>SUM(P52:P75)</f>
        <v>55</v>
      </c>
      <c r="Q76" s="278">
        <f t="shared" ref="Q76:V76" si="41">SUM(Q52:Q75)</f>
        <v>38</v>
      </c>
      <c r="R76" s="278">
        <f t="shared" si="41"/>
        <v>31</v>
      </c>
      <c r="S76" s="278">
        <f t="shared" si="41"/>
        <v>1</v>
      </c>
      <c r="T76" s="278">
        <f t="shared" si="41"/>
        <v>0</v>
      </c>
      <c r="U76" s="278">
        <f t="shared" si="41"/>
        <v>0</v>
      </c>
      <c r="V76" s="278">
        <f t="shared" si="41"/>
        <v>0</v>
      </c>
      <c r="W76" s="204"/>
    </row>
    <row r="78" spans="2:23" ht="31.5">
      <c r="B78" s="217" t="s">
        <v>288</v>
      </c>
      <c r="C78" s="215"/>
      <c r="D78" s="216"/>
      <c r="E78" s="206"/>
      <c r="F78" s="207"/>
      <c r="G78" s="206"/>
      <c r="H78" s="207"/>
      <c r="I78" s="146"/>
      <c r="J78" s="214"/>
      <c r="K78" s="208"/>
      <c r="L78" s="209"/>
      <c r="M78" s="210"/>
      <c r="N78" s="211"/>
      <c r="O78" s="275"/>
      <c r="P78" s="212"/>
      <c r="Q78" s="212"/>
      <c r="R78" s="212"/>
      <c r="S78" s="212"/>
      <c r="T78" s="212"/>
      <c r="U78" s="212"/>
      <c r="V78" s="212"/>
      <c r="W78" s="213"/>
    </row>
    <row r="79" spans="2:23" ht="31.5">
      <c r="B79" s="177">
        <v>59</v>
      </c>
      <c r="C79" s="178" t="s">
        <v>136</v>
      </c>
      <c r="D79" s="179">
        <v>0</v>
      </c>
      <c r="E79" s="180">
        <v>45916</v>
      </c>
      <c r="F79" s="181">
        <v>0.375</v>
      </c>
      <c r="G79" s="180">
        <v>45916</v>
      </c>
      <c r="H79" s="181">
        <v>0.69097222222222221</v>
      </c>
      <c r="I79" s="182">
        <f t="shared" ref="I79:I87" si="42">H79-F79</f>
        <v>0.31597222222222221</v>
      </c>
      <c r="J79" s="126">
        <f t="shared" ref="J79:J87" si="43">I79*D79</f>
        <v>0</v>
      </c>
      <c r="K79" s="183">
        <v>102</v>
      </c>
      <c r="L79" s="184" t="s">
        <v>260</v>
      </c>
      <c r="M79" s="185" t="s">
        <v>140</v>
      </c>
      <c r="N79" s="186" t="s">
        <v>259</v>
      </c>
      <c r="O79" s="276">
        <f t="shared" ref="O79" si="44">D79</f>
        <v>0</v>
      </c>
      <c r="P79" s="187" t="s">
        <v>82</v>
      </c>
      <c r="Q79" s="256" t="s">
        <v>82</v>
      </c>
      <c r="R79" s="256" t="s">
        <v>82</v>
      </c>
      <c r="S79" s="256"/>
      <c r="T79" s="256" t="s">
        <v>82</v>
      </c>
      <c r="U79" s="256" t="s">
        <v>82</v>
      </c>
      <c r="V79" s="187"/>
      <c r="W79" s="188" t="s">
        <v>279</v>
      </c>
    </row>
    <row r="80" spans="2:23" ht="31.5">
      <c r="B80" s="177">
        <v>60</v>
      </c>
      <c r="C80" s="178" t="s">
        <v>136</v>
      </c>
      <c r="D80" s="179">
        <v>0</v>
      </c>
      <c r="E80" s="180">
        <v>45917</v>
      </c>
      <c r="F80" s="181">
        <v>0.375</v>
      </c>
      <c r="G80" s="180">
        <v>45917</v>
      </c>
      <c r="H80" s="181">
        <v>0.6875</v>
      </c>
      <c r="I80" s="182">
        <f t="shared" si="42"/>
        <v>0.3125</v>
      </c>
      <c r="J80" s="126">
        <f t="shared" si="43"/>
        <v>0</v>
      </c>
      <c r="K80" s="183">
        <v>102</v>
      </c>
      <c r="L80" s="184" t="s">
        <v>260</v>
      </c>
      <c r="M80" s="185" t="s">
        <v>140</v>
      </c>
      <c r="N80" s="186" t="s">
        <v>259</v>
      </c>
      <c r="O80" s="276" t="s">
        <v>82</v>
      </c>
      <c r="P80" s="187" t="s">
        <v>82</v>
      </c>
      <c r="Q80" s="256" t="s">
        <v>82</v>
      </c>
      <c r="R80" s="256" t="s">
        <v>82</v>
      </c>
      <c r="S80" s="256"/>
      <c r="T80" s="187"/>
      <c r="U80" s="187"/>
      <c r="V80" s="187"/>
      <c r="W80" s="188" t="s">
        <v>279</v>
      </c>
    </row>
    <row r="81" spans="2:23" ht="31.5">
      <c r="B81" s="177">
        <v>61</v>
      </c>
      <c r="C81" s="178" t="s">
        <v>136</v>
      </c>
      <c r="D81" s="179">
        <v>0</v>
      </c>
      <c r="E81" s="180">
        <v>45918</v>
      </c>
      <c r="F81" s="181">
        <v>0.375</v>
      </c>
      <c r="G81" s="180">
        <v>45918</v>
      </c>
      <c r="H81" s="181">
        <v>0.68055555555555558</v>
      </c>
      <c r="I81" s="182">
        <f t="shared" si="42"/>
        <v>0.30555555555555558</v>
      </c>
      <c r="J81" s="126">
        <f t="shared" si="43"/>
        <v>0</v>
      </c>
      <c r="K81" s="183">
        <v>102</v>
      </c>
      <c r="L81" s="184" t="s">
        <v>260</v>
      </c>
      <c r="M81" s="185" t="s">
        <v>140</v>
      </c>
      <c r="N81" s="186" t="s">
        <v>261</v>
      </c>
      <c r="O81" s="276" t="s">
        <v>82</v>
      </c>
      <c r="P81" s="187" t="s">
        <v>82</v>
      </c>
      <c r="Q81" s="256" t="s">
        <v>82</v>
      </c>
      <c r="R81" s="256" t="s">
        <v>82</v>
      </c>
      <c r="S81" s="256"/>
      <c r="T81" s="256" t="s">
        <v>82</v>
      </c>
      <c r="U81" s="256" t="s">
        <v>82</v>
      </c>
      <c r="V81" s="187"/>
      <c r="W81" s="188" t="s">
        <v>279</v>
      </c>
    </row>
    <row r="82" spans="2:23" ht="31.5">
      <c r="B82" s="177">
        <v>62</v>
      </c>
      <c r="C82" s="178" t="s">
        <v>136</v>
      </c>
      <c r="D82" s="179">
        <v>1</v>
      </c>
      <c r="E82" s="180">
        <v>45923</v>
      </c>
      <c r="F82" s="181">
        <v>0.375</v>
      </c>
      <c r="G82" s="180">
        <v>45923</v>
      </c>
      <c r="H82" s="181">
        <v>0.6875</v>
      </c>
      <c r="I82" s="182">
        <f t="shared" si="42"/>
        <v>0.3125</v>
      </c>
      <c r="J82" s="126">
        <f t="shared" si="43"/>
        <v>0.3125</v>
      </c>
      <c r="K82" s="183" t="s">
        <v>262</v>
      </c>
      <c r="L82" s="184" t="s">
        <v>263</v>
      </c>
      <c r="M82" s="185" t="s">
        <v>140</v>
      </c>
      <c r="N82" s="186" t="s">
        <v>264</v>
      </c>
      <c r="O82" s="276">
        <f t="shared" ref="O82" si="45">D82</f>
        <v>1</v>
      </c>
      <c r="P82" s="187" t="s">
        <v>82</v>
      </c>
      <c r="Q82" s="256" t="s">
        <v>82</v>
      </c>
      <c r="R82" s="256" t="s">
        <v>82</v>
      </c>
      <c r="S82" s="256"/>
      <c r="T82" s="256" t="s">
        <v>82</v>
      </c>
      <c r="U82" s="256" t="s">
        <v>82</v>
      </c>
      <c r="V82" s="187"/>
      <c r="W82" s="188" t="s">
        <v>82</v>
      </c>
    </row>
    <row r="83" spans="2:23" ht="31.5">
      <c r="B83" s="177">
        <v>63</v>
      </c>
      <c r="C83" s="178" t="s">
        <v>136</v>
      </c>
      <c r="D83" s="179">
        <v>2</v>
      </c>
      <c r="E83" s="180">
        <v>45930</v>
      </c>
      <c r="F83" s="181">
        <v>0.375</v>
      </c>
      <c r="G83" s="180">
        <v>45930</v>
      </c>
      <c r="H83" s="181">
        <v>0.66666666666666663</v>
      </c>
      <c r="I83" s="182">
        <f t="shared" si="42"/>
        <v>0.29166666666666663</v>
      </c>
      <c r="J83" s="126">
        <f t="shared" si="43"/>
        <v>0.58333333333333326</v>
      </c>
      <c r="K83" s="183" t="s">
        <v>262</v>
      </c>
      <c r="L83" s="184" t="s">
        <v>263</v>
      </c>
      <c r="M83" s="185" t="s">
        <v>140</v>
      </c>
      <c r="N83" s="186" t="s">
        <v>265</v>
      </c>
      <c r="O83" s="276">
        <v>2</v>
      </c>
      <c r="P83" s="187" t="s">
        <v>82</v>
      </c>
      <c r="Q83" s="256" t="s">
        <v>82</v>
      </c>
      <c r="R83" s="256"/>
      <c r="S83" s="256"/>
      <c r="T83" s="187"/>
      <c r="U83" s="187"/>
      <c r="V83" s="187"/>
      <c r="W83" s="188" t="s">
        <v>82</v>
      </c>
    </row>
    <row r="84" spans="2:23" ht="72">
      <c r="B84" s="177">
        <v>64</v>
      </c>
      <c r="C84" s="178" t="s">
        <v>136</v>
      </c>
      <c r="D84" s="179">
        <v>2</v>
      </c>
      <c r="E84" s="180">
        <v>45943</v>
      </c>
      <c r="F84" s="181">
        <v>0.375</v>
      </c>
      <c r="G84" s="180">
        <v>45943</v>
      </c>
      <c r="H84" s="181">
        <v>0.6875</v>
      </c>
      <c r="I84" s="182">
        <f t="shared" si="42"/>
        <v>0.3125</v>
      </c>
      <c r="J84" s="126">
        <f t="shared" si="43"/>
        <v>0.625</v>
      </c>
      <c r="K84" s="277" t="s">
        <v>267</v>
      </c>
      <c r="L84" s="184" t="s">
        <v>268</v>
      </c>
      <c r="M84" s="185" t="s">
        <v>140</v>
      </c>
      <c r="N84" s="186" t="s">
        <v>266</v>
      </c>
      <c r="O84" s="276">
        <v>2</v>
      </c>
      <c r="P84" s="187">
        <v>3</v>
      </c>
      <c r="Q84" s="256" t="s">
        <v>82</v>
      </c>
      <c r="R84" s="256"/>
      <c r="S84" s="256"/>
      <c r="T84" s="187"/>
      <c r="U84" s="187"/>
      <c r="V84" s="187"/>
      <c r="W84" s="188" t="s">
        <v>82</v>
      </c>
    </row>
    <row r="85" spans="2:23" ht="144">
      <c r="B85" s="177">
        <v>65</v>
      </c>
      <c r="C85" s="178" t="s">
        <v>136</v>
      </c>
      <c r="D85" s="179">
        <v>2</v>
      </c>
      <c r="E85" s="180">
        <v>45944</v>
      </c>
      <c r="F85" s="181">
        <v>0.375</v>
      </c>
      <c r="G85" s="180">
        <v>45944</v>
      </c>
      <c r="H85" s="181">
        <v>0.68055555555555558</v>
      </c>
      <c r="I85" s="182">
        <f t="shared" si="42"/>
        <v>0.30555555555555558</v>
      </c>
      <c r="J85" s="126">
        <f t="shared" si="43"/>
        <v>0.61111111111111116</v>
      </c>
      <c r="K85" s="277" t="s">
        <v>271</v>
      </c>
      <c r="L85" s="184" t="s">
        <v>270</v>
      </c>
      <c r="M85" s="185" t="s">
        <v>140</v>
      </c>
      <c r="N85" s="186" t="s">
        <v>269</v>
      </c>
      <c r="O85" s="276">
        <v>2</v>
      </c>
      <c r="P85" s="187">
        <v>2</v>
      </c>
      <c r="Q85" s="256">
        <v>4</v>
      </c>
      <c r="R85" s="256"/>
      <c r="S85" s="256" t="s">
        <v>82</v>
      </c>
      <c r="T85" s="187"/>
      <c r="U85" s="187"/>
      <c r="V85" s="187"/>
      <c r="W85" s="188" t="s">
        <v>82</v>
      </c>
    </row>
    <row r="86" spans="2:23" ht="120">
      <c r="B86" s="177">
        <v>66</v>
      </c>
      <c r="C86" s="178" t="s">
        <v>136</v>
      </c>
      <c r="D86" s="179">
        <v>2</v>
      </c>
      <c r="E86" s="180">
        <v>45945</v>
      </c>
      <c r="F86" s="181">
        <v>0.375</v>
      </c>
      <c r="G86" s="180">
        <v>45945</v>
      </c>
      <c r="H86" s="181">
        <v>0.6875</v>
      </c>
      <c r="I86" s="182">
        <f t="shared" si="42"/>
        <v>0.3125</v>
      </c>
      <c r="J86" s="126">
        <f t="shared" si="43"/>
        <v>0.625</v>
      </c>
      <c r="K86" s="183" t="s">
        <v>273</v>
      </c>
      <c r="L86" s="184" t="s">
        <v>274</v>
      </c>
      <c r="M86" s="185" t="s">
        <v>140</v>
      </c>
      <c r="N86" s="186" t="s">
        <v>272</v>
      </c>
      <c r="O86" s="276">
        <v>2</v>
      </c>
      <c r="P86" s="187" t="s">
        <v>82</v>
      </c>
      <c r="Q86" s="256">
        <v>2</v>
      </c>
      <c r="R86" s="256">
        <v>12</v>
      </c>
      <c r="S86" s="256"/>
      <c r="T86" s="256" t="s">
        <v>82</v>
      </c>
      <c r="U86" s="256" t="s">
        <v>82</v>
      </c>
      <c r="V86" s="187"/>
      <c r="W86" s="188" t="s">
        <v>82</v>
      </c>
    </row>
    <row r="87" spans="2:23" ht="168">
      <c r="B87" s="177">
        <v>67</v>
      </c>
      <c r="C87" s="178" t="s">
        <v>136</v>
      </c>
      <c r="D87" s="179">
        <v>2</v>
      </c>
      <c r="E87" s="180">
        <v>45946</v>
      </c>
      <c r="F87" s="181">
        <v>0.375</v>
      </c>
      <c r="G87" s="180">
        <v>45946</v>
      </c>
      <c r="H87" s="181">
        <v>0.68055555555555558</v>
      </c>
      <c r="I87" s="182">
        <f t="shared" si="42"/>
        <v>0.30555555555555558</v>
      </c>
      <c r="J87" s="126">
        <f t="shared" si="43"/>
        <v>0.61111111111111116</v>
      </c>
      <c r="K87" s="183">
        <v>102</v>
      </c>
      <c r="L87" s="184">
        <v>206</v>
      </c>
      <c r="M87" s="185" t="s">
        <v>140</v>
      </c>
      <c r="N87" s="186" t="s">
        <v>275</v>
      </c>
      <c r="O87" s="276">
        <v>1</v>
      </c>
      <c r="P87" s="187">
        <v>14</v>
      </c>
      <c r="Q87" s="256">
        <v>1</v>
      </c>
      <c r="R87" s="256">
        <v>1</v>
      </c>
      <c r="S87" s="256"/>
      <c r="T87" s="256" t="s">
        <v>82</v>
      </c>
      <c r="U87" s="256" t="s">
        <v>82</v>
      </c>
      <c r="V87" s="187"/>
      <c r="W87" s="188" t="s">
        <v>82</v>
      </c>
    </row>
    <row r="88" spans="2:23" ht="32.25" thickBot="1">
      <c r="B88" s="339" t="s">
        <v>276</v>
      </c>
      <c r="C88" s="340"/>
      <c r="D88" s="265">
        <f>SUM(D79:D87)</f>
        <v>11</v>
      </c>
      <c r="E88" s="202"/>
      <c r="F88" s="203"/>
      <c r="G88" s="202"/>
      <c r="H88" s="203"/>
      <c r="I88" s="266">
        <f>SUM(I79:I87)</f>
        <v>2.7743055555555554</v>
      </c>
      <c r="J88" s="266">
        <f>SUM(J79:J87)</f>
        <v>3.3680555555555558</v>
      </c>
      <c r="K88" s="267"/>
      <c r="L88" s="268"/>
      <c r="M88" s="267"/>
      <c r="N88" s="269"/>
      <c r="O88" s="265">
        <f t="shared" ref="O88:V88" si="46">SUM(O79:O87)</f>
        <v>10</v>
      </c>
      <c r="P88" s="278">
        <f t="shared" si="46"/>
        <v>19</v>
      </c>
      <c r="Q88" s="278">
        <f t="shared" si="46"/>
        <v>7</v>
      </c>
      <c r="R88" s="278">
        <f t="shared" si="46"/>
        <v>13</v>
      </c>
      <c r="S88" s="278">
        <f t="shared" si="46"/>
        <v>0</v>
      </c>
      <c r="T88" s="278">
        <f t="shared" si="46"/>
        <v>0</v>
      </c>
      <c r="U88" s="278">
        <f t="shared" si="46"/>
        <v>0</v>
      </c>
      <c r="V88" s="278">
        <f t="shared" si="46"/>
        <v>0</v>
      </c>
      <c r="W88" s="204"/>
    </row>
    <row r="90" spans="2:23" ht="31.5">
      <c r="B90" s="217" t="s">
        <v>287</v>
      </c>
      <c r="C90" s="215"/>
      <c r="D90" s="216"/>
      <c r="E90" s="206"/>
      <c r="F90" s="207"/>
      <c r="G90" s="206"/>
      <c r="H90" s="207"/>
      <c r="I90" s="146"/>
      <c r="J90" s="214"/>
      <c r="K90" s="208"/>
      <c r="L90" s="209"/>
      <c r="M90" s="210"/>
      <c r="N90" s="211"/>
      <c r="O90" s="275"/>
      <c r="P90" s="212"/>
      <c r="Q90" s="212"/>
      <c r="R90" s="212"/>
      <c r="S90" s="212"/>
      <c r="T90" s="212"/>
      <c r="U90" s="212"/>
      <c r="V90" s="212"/>
      <c r="W90" s="213"/>
    </row>
    <row r="91" spans="2:23" ht="31.5">
      <c r="B91" s="177">
        <v>68</v>
      </c>
      <c r="C91" s="178" t="s">
        <v>136</v>
      </c>
      <c r="D91" s="179">
        <v>2</v>
      </c>
      <c r="E91" s="180">
        <v>45950</v>
      </c>
      <c r="F91" s="181">
        <v>0.375</v>
      </c>
      <c r="G91" s="180">
        <v>45950</v>
      </c>
      <c r="H91" s="181">
        <v>0.68055555555555558</v>
      </c>
      <c r="I91" s="182">
        <f t="shared" ref="I91:I94" si="47">H91-F91</f>
        <v>0.30555555555555558</v>
      </c>
      <c r="J91" s="126">
        <f t="shared" ref="J91:J94" si="48">I91*D91</f>
        <v>0.61111111111111116</v>
      </c>
      <c r="K91" s="183">
        <v>1</v>
      </c>
      <c r="L91" s="184" t="s">
        <v>297</v>
      </c>
      <c r="M91" s="185" t="s">
        <v>140</v>
      </c>
      <c r="N91" s="186" t="s">
        <v>290</v>
      </c>
      <c r="O91" s="276">
        <f t="shared" ref="O91" si="49">D91</f>
        <v>2</v>
      </c>
      <c r="P91" s="187" t="s">
        <v>82</v>
      </c>
      <c r="Q91" s="256" t="s">
        <v>82</v>
      </c>
      <c r="R91" s="256" t="s">
        <v>82</v>
      </c>
      <c r="S91" s="256"/>
      <c r="T91" s="256" t="s">
        <v>82</v>
      </c>
      <c r="U91" s="256" t="s">
        <v>82</v>
      </c>
      <c r="V91" s="187"/>
      <c r="W91" s="188" t="s">
        <v>294</v>
      </c>
    </row>
    <row r="92" spans="2:23" ht="31.5">
      <c r="B92" s="177">
        <v>69</v>
      </c>
      <c r="C92" s="178" t="s">
        <v>136</v>
      </c>
      <c r="D92" s="179">
        <v>2</v>
      </c>
      <c r="E92" s="180">
        <v>45951</v>
      </c>
      <c r="F92" s="181">
        <v>0.375</v>
      </c>
      <c r="G92" s="180">
        <v>45951</v>
      </c>
      <c r="H92" s="181">
        <v>0.6875</v>
      </c>
      <c r="I92" s="182">
        <f t="shared" si="47"/>
        <v>0.3125</v>
      </c>
      <c r="J92" s="126">
        <f t="shared" si="48"/>
        <v>0.625</v>
      </c>
      <c r="K92" s="183">
        <v>9</v>
      </c>
      <c r="L92" s="184" t="s">
        <v>298</v>
      </c>
      <c r="M92" s="185" t="s">
        <v>140</v>
      </c>
      <c r="N92" s="186" t="s">
        <v>291</v>
      </c>
      <c r="O92" s="276">
        <v>2</v>
      </c>
      <c r="P92" s="187" t="s">
        <v>82</v>
      </c>
      <c r="Q92" s="256" t="s">
        <v>82</v>
      </c>
      <c r="R92" s="256" t="s">
        <v>82</v>
      </c>
      <c r="S92" s="256"/>
      <c r="T92" s="187"/>
      <c r="U92" s="187"/>
      <c r="V92" s="187"/>
      <c r="W92" s="188" t="s">
        <v>295</v>
      </c>
    </row>
    <row r="93" spans="2:23" ht="72">
      <c r="B93" s="177">
        <v>70</v>
      </c>
      <c r="C93" s="178" t="s">
        <v>136</v>
      </c>
      <c r="D93" s="179">
        <v>1</v>
      </c>
      <c r="E93" s="180">
        <v>45952</v>
      </c>
      <c r="F93" s="181">
        <v>0.375</v>
      </c>
      <c r="G93" s="180">
        <v>45952</v>
      </c>
      <c r="H93" s="181">
        <v>0.6875</v>
      </c>
      <c r="I93" s="182">
        <f t="shared" si="47"/>
        <v>0.3125</v>
      </c>
      <c r="J93" s="126">
        <f t="shared" si="48"/>
        <v>0.3125</v>
      </c>
      <c r="K93" s="183" t="s">
        <v>299</v>
      </c>
      <c r="L93" s="184" t="s">
        <v>300</v>
      </c>
      <c r="M93" s="185" t="s">
        <v>140</v>
      </c>
      <c r="N93" s="186" t="s">
        <v>292</v>
      </c>
      <c r="O93" s="276">
        <v>1</v>
      </c>
      <c r="P93" s="187" t="s">
        <v>82</v>
      </c>
      <c r="Q93" s="256" t="s">
        <v>82</v>
      </c>
      <c r="R93" s="256" t="s">
        <v>82</v>
      </c>
      <c r="S93" s="256"/>
      <c r="T93" s="256" t="s">
        <v>82</v>
      </c>
      <c r="U93" s="256" t="s">
        <v>82</v>
      </c>
      <c r="V93" s="187"/>
      <c r="W93" s="188" t="s">
        <v>82</v>
      </c>
    </row>
    <row r="94" spans="2:23" ht="48">
      <c r="B94" s="177">
        <v>71</v>
      </c>
      <c r="C94" s="178" t="s">
        <v>136</v>
      </c>
      <c r="D94" s="179">
        <v>1</v>
      </c>
      <c r="E94" s="180">
        <v>45953</v>
      </c>
      <c r="F94" s="181">
        <v>0.375</v>
      </c>
      <c r="G94" s="180">
        <v>45953</v>
      </c>
      <c r="H94" s="181">
        <v>0.70138888888888884</v>
      </c>
      <c r="I94" s="182">
        <f t="shared" si="47"/>
        <v>0.32638888888888884</v>
      </c>
      <c r="J94" s="126">
        <f t="shared" si="48"/>
        <v>0.32638888888888884</v>
      </c>
      <c r="K94" s="183" t="s">
        <v>289</v>
      </c>
      <c r="L94" s="184" t="s">
        <v>301</v>
      </c>
      <c r="M94" s="185" t="s">
        <v>140</v>
      </c>
      <c r="N94" s="186" t="s">
        <v>293</v>
      </c>
      <c r="O94" s="276">
        <f t="shared" ref="O94" si="50">D94</f>
        <v>1</v>
      </c>
      <c r="P94" s="187" t="s">
        <v>82</v>
      </c>
      <c r="Q94" s="256" t="s">
        <v>82</v>
      </c>
      <c r="R94" s="256" t="s">
        <v>82</v>
      </c>
      <c r="S94" s="256"/>
      <c r="T94" s="256" t="s">
        <v>82</v>
      </c>
      <c r="U94" s="256" t="s">
        <v>82</v>
      </c>
      <c r="V94" s="187"/>
      <c r="W94" s="188" t="s">
        <v>82</v>
      </c>
    </row>
    <row r="95" spans="2:23" ht="32.25" thickBot="1">
      <c r="B95" s="339" t="s">
        <v>302</v>
      </c>
      <c r="C95" s="340"/>
      <c r="D95" s="265">
        <f>SUM(D91:D94)</f>
        <v>6</v>
      </c>
      <c r="E95" s="202"/>
      <c r="F95" s="203"/>
      <c r="G95" s="202"/>
      <c r="H95" s="203"/>
      <c r="I95" s="266">
        <f>SUM(I91:I94)</f>
        <v>1.2569444444444444</v>
      </c>
      <c r="J95" s="266">
        <f>SUM(J91:J94)</f>
        <v>1.875</v>
      </c>
      <c r="K95" s="267"/>
      <c r="L95" s="268"/>
      <c r="M95" s="267"/>
      <c r="N95" s="269"/>
      <c r="O95" s="265">
        <f t="shared" ref="O95:V95" si="51">SUM(O91:O94)</f>
        <v>6</v>
      </c>
      <c r="P95" s="265">
        <f t="shared" si="51"/>
        <v>0</v>
      </c>
      <c r="Q95" s="265">
        <f t="shared" si="51"/>
        <v>0</v>
      </c>
      <c r="R95" s="265">
        <f t="shared" si="51"/>
        <v>0</v>
      </c>
      <c r="S95" s="265">
        <f t="shared" si="51"/>
        <v>0</v>
      </c>
      <c r="T95" s="265">
        <f t="shared" si="51"/>
        <v>0</v>
      </c>
      <c r="U95" s="265">
        <f t="shared" si="51"/>
        <v>0</v>
      </c>
      <c r="V95" s="265">
        <f t="shared" si="51"/>
        <v>0</v>
      </c>
      <c r="W95" s="204"/>
    </row>
    <row r="100" spans="2:23" ht="32.25" thickBot="1">
      <c r="B100" s="339" t="s">
        <v>314</v>
      </c>
      <c r="C100" s="340"/>
      <c r="D100" s="265">
        <f>SUM(D96:D99)</f>
        <v>0</v>
      </c>
      <c r="E100" s="202"/>
      <c r="F100" s="203"/>
      <c r="G100" s="202"/>
      <c r="H100" s="203"/>
      <c r="I100" s="266">
        <f>SUM(I96:I99)</f>
        <v>0</v>
      </c>
      <c r="J100" s="266">
        <f>SUM(J96:J99)</f>
        <v>0</v>
      </c>
      <c r="K100" s="267"/>
      <c r="L100" s="268"/>
      <c r="M100" s="267"/>
      <c r="N100" s="269"/>
      <c r="O100" s="265">
        <f>O26+O48+O76+O88+O95</f>
        <v>113.5</v>
      </c>
      <c r="P100" s="265">
        <f t="shared" ref="P100:V100" si="52">P26+P48+P76+P88+P95</f>
        <v>172</v>
      </c>
      <c r="Q100" s="265">
        <f t="shared" si="52"/>
        <v>103</v>
      </c>
      <c r="R100" s="265">
        <f t="shared" si="52"/>
        <v>80</v>
      </c>
      <c r="S100" s="265">
        <f t="shared" si="52"/>
        <v>5</v>
      </c>
      <c r="T100" s="265">
        <f t="shared" si="52"/>
        <v>7.5</v>
      </c>
      <c r="U100" s="265">
        <f t="shared" si="52"/>
        <v>7.5</v>
      </c>
      <c r="V100" s="265">
        <f t="shared" si="52"/>
        <v>6</v>
      </c>
      <c r="W100" s="204"/>
    </row>
  </sheetData>
  <mergeCells count="18">
    <mergeCell ref="B76:C76"/>
    <mergeCell ref="B48:C48"/>
    <mergeCell ref="P3:V3"/>
    <mergeCell ref="B26:C26"/>
    <mergeCell ref="B100:C100"/>
    <mergeCell ref="B95:C95"/>
    <mergeCell ref="B88:C88"/>
    <mergeCell ref="W3:W4"/>
    <mergeCell ref="B3:B4"/>
    <mergeCell ref="C3:C4"/>
    <mergeCell ref="D3:D4"/>
    <mergeCell ref="E3:F3"/>
    <mergeCell ref="G3:H3"/>
    <mergeCell ref="K3:K4"/>
    <mergeCell ref="L3:L4"/>
    <mergeCell ref="M3:M4"/>
    <mergeCell ref="N3:N4"/>
    <mergeCell ref="O3:O4"/>
  </mergeCells>
  <phoneticPr fontId="9"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5922-291F-41C3-98DC-94A22E11DFA4}">
  <dimension ref="A3:AJ32"/>
  <sheetViews>
    <sheetView topLeftCell="A4" zoomScale="49" zoomScaleNormal="49" workbookViewId="0">
      <selection activeCell="AB21" sqref="Y21:AB22"/>
    </sheetView>
  </sheetViews>
  <sheetFormatPr defaultRowHeight="16.5"/>
  <sheetData>
    <row r="3" spans="1:36">
      <c r="A3" s="279" t="s">
        <v>283</v>
      </c>
      <c r="C3" t="s">
        <v>82</v>
      </c>
      <c r="H3" s="279" t="s">
        <v>285</v>
      </c>
      <c r="O3" t="s">
        <v>296</v>
      </c>
      <c r="V3" t="s">
        <v>316</v>
      </c>
      <c r="AC3" t="s">
        <v>321</v>
      </c>
      <c r="AJ3" t="s">
        <v>324</v>
      </c>
    </row>
    <row r="32" spans="1:36">
      <c r="A32" t="s">
        <v>286</v>
      </c>
      <c r="H32" t="s">
        <v>284</v>
      </c>
      <c r="O32" t="s">
        <v>318</v>
      </c>
      <c r="V32" t="s">
        <v>319</v>
      </c>
      <c r="AC32" t="s">
        <v>325</v>
      </c>
      <c r="AJ32" t="s">
        <v>326</v>
      </c>
    </row>
  </sheetData>
  <phoneticPr fontId="9"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갑지</vt:lpstr>
      <vt:lpstr>내역서(표준단가)-7차</vt:lpstr>
      <vt:lpstr>관리소 접수 입력</vt:lpstr>
      <vt:lpstr>시중가 근거서류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2025-11-18T06:29:33Z</dcterms:modified>
</cp:coreProperties>
</file>