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1 건축\[진행중] 기숙사 및 사택 긴급보수 작업(건축)-7차\"/>
    </mc:Choice>
  </mc:AlternateContent>
  <xr:revisionPtr revIDLastSave="0" documentId="13_ncr:1_{43FB7744-5D02-4D37-A5D7-3302FFB207A3}" xr6:coauthVersionLast="47" xr6:coauthVersionMax="47" xr10:uidLastSave="{00000000-0000-0000-0000-000000000000}"/>
  <bookViews>
    <workbookView xWindow="-60" yWindow="-60" windowWidth="28920" windowHeight="16320" xr2:uid="{00000000-000D-0000-FFFF-FFFF00000000}"/>
  </bookViews>
  <sheets>
    <sheet name="갑지" sheetId="20" r:id="rId1"/>
    <sheet name="내역서(표준단가)-7차" sheetId="19" r:id="rId2"/>
    <sheet name="관리소 접수 입력" sheetId="16" r:id="rId3"/>
    <sheet name="시중가 근거서류 " sheetId="21" r:id="rId4"/>
  </sheets>
  <externalReferences>
    <externalReference r:id="rId5"/>
    <externalReference r:id="rId6"/>
    <externalReference r:id="rId7"/>
    <externalReference r:id="rId8"/>
    <externalReference r:id="rId9"/>
    <externalReference r:id="rId10"/>
    <externalReference r:id="rId11"/>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localSheetId="3"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localSheetId="3"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localSheetId="3"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localSheetId="3"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localSheetId="3"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localSheetId="3"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localSheetId="3" hidden="1">{"'Sheet1'!$E$23","'Sheet1'!$A$3:$H$19","'Sheet1'!$A$1:$H$19"}</definedName>
    <definedName name="press1" hidden="1">{"'Sheet1'!$E$23","'Sheet1'!$A$3:$H$19","'Sheet1'!$A$1:$H$19"}</definedName>
    <definedName name="_xlnm.Print_Area">#REF!</definedName>
    <definedName name="_xlnm.Print_Titles">#REF!,#REF!</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localSheetId="3"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localSheetId="3"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localSheetId="3"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localSheetId="3"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localSheetId="3"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localSheetId="3"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localSheetId="3"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localSheetId="3"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localSheetId="3"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localSheetId="3"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localSheetId="3"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localSheetId="3"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localSheetId="3"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localSheetId="3"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localSheetId="3"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localSheetId="3"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localSheetId="3"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localSheetId="3"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localSheetId="3"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localSheetId="3"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localSheetId="3"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localSheetId="3"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localSheetId="3"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localSheetId="3"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localSheetId="3"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localSheetId="3"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localSheetId="3"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localSheetId="3"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localSheetId="3"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localSheetId="3"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localSheetId="3"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3"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localSheetId="3"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localSheetId="3"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localSheetId="3"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localSheetId="3"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localSheetId="3"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localSheetId="3"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localSheetId="3"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localSheetId="3"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localSheetId="3"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 i="19" l="1"/>
  <c r="O15" i="19"/>
  <c r="M9" i="19"/>
  <c r="M8" i="19"/>
  <c r="M7" i="19"/>
  <c r="O7" i="19" s="1"/>
  <c r="M6" i="19"/>
  <c r="O6" i="19"/>
  <c r="V12" i="19"/>
  <c r="V11" i="19"/>
  <c r="V10" i="19"/>
  <c r="O10" i="19"/>
  <c r="O14" i="19"/>
  <c r="V14" i="19" s="1"/>
  <c r="Q14" i="19"/>
  <c r="S14" i="19"/>
  <c r="U14" i="19"/>
  <c r="O13" i="19"/>
  <c r="Q13" i="19"/>
  <c r="S13" i="19"/>
  <c r="U13" i="19"/>
  <c r="O12" i="19"/>
  <c r="Q12" i="19"/>
  <c r="S12" i="19"/>
  <c r="U12" i="19"/>
  <c r="O11" i="19"/>
  <c r="Q11" i="19"/>
  <c r="S11" i="19"/>
  <c r="U11" i="19"/>
  <c r="Q5" i="19"/>
  <c r="O5" i="19"/>
  <c r="O8" i="19"/>
  <c r="O9" i="19"/>
  <c r="V13" i="19" l="1"/>
  <c r="D114" i="16"/>
  <c r="R143" i="16" l="1"/>
  <c r="Q143" i="16"/>
  <c r="P143" i="16"/>
  <c r="O143" i="16"/>
  <c r="D143" i="16"/>
  <c r="R93" i="16"/>
  <c r="Q93" i="16"/>
  <c r="P93" i="16"/>
  <c r="R114" i="16"/>
  <c r="Q114" i="16"/>
  <c r="P114" i="16"/>
  <c r="O114" i="16"/>
  <c r="O18" i="16"/>
  <c r="D18" i="16"/>
  <c r="R18" i="16"/>
  <c r="Q18" i="16"/>
  <c r="P18" i="16"/>
  <c r="O144" i="16" l="1"/>
  <c r="O19" i="16"/>
  <c r="D93" i="16"/>
  <c r="O115" i="16" l="1"/>
  <c r="O93" i="16"/>
  <c r="U9" i="19" l="1"/>
  <c r="S9" i="19"/>
  <c r="Q9" i="19"/>
  <c r="V9" i="19" s="1"/>
  <c r="A9" i="19"/>
  <c r="A7" i="19"/>
  <c r="A8" i="19"/>
  <c r="P80" i="16" l="1"/>
  <c r="V80" i="16"/>
  <c r="U80" i="16"/>
  <c r="T80" i="16"/>
  <c r="S80" i="16"/>
  <c r="R80" i="16"/>
  <c r="Q80" i="16"/>
  <c r="D80" i="16"/>
  <c r="Y80" i="16"/>
  <c r="X80" i="16"/>
  <c r="W80" i="16"/>
  <c r="U7" i="19" l="1"/>
  <c r="Q7" i="19"/>
  <c r="S7" i="19"/>
  <c r="U8" i="19"/>
  <c r="Q8" i="19"/>
  <c r="S8" i="19"/>
  <c r="O79" i="16"/>
  <c r="I79" i="16"/>
  <c r="J79" i="16" s="1"/>
  <c r="O78" i="16"/>
  <c r="I78" i="16"/>
  <c r="J78" i="16" s="1"/>
  <c r="O77" i="16"/>
  <c r="I77" i="16"/>
  <c r="J77" i="16" s="1"/>
  <c r="O76" i="16"/>
  <c r="I76" i="16"/>
  <c r="J76" i="16" s="1"/>
  <c r="I75" i="16"/>
  <c r="J75" i="16" s="1"/>
  <c r="I74" i="16"/>
  <c r="J74" i="16" s="1"/>
  <c r="I73" i="16"/>
  <c r="J73" i="16" s="1"/>
  <c r="I72" i="16"/>
  <c r="J72" i="16" s="1"/>
  <c r="O71" i="16"/>
  <c r="I71" i="16"/>
  <c r="J71" i="16" s="1"/>
  <c r="I70" i="16"/>
  <c r="J70" i="16" s="1"/>
  <c r="I69" i="16"/>
  <c r="J69" i="16" s="1"/>
  <c r="O68" i="16"/>
  <c r="I68" i="16"/>
  <c r="J68" i="16" s="1"/>
  <c r="P54" i="16"/>
  <c r="P64" i="16" s="1"/>
  <c r="V8" i="19" l="1"/>
  <c r="V7" i="19"/>
  <c r="O80" i="16"/>
  <c r="O81" i="16" s="1"/>
  <c r="O64" i="16"/>
  <c r="Y64" i="16"/>
  <c r="X64" i="16"/>
  <c r="W64" i="16"/>
  <c r="V64" i="16"/>
  <c r="U64" i="16"/>
  <c r="T64" i="16"/>
  <c r="S64" i="16"/>
  <c r="R64" i="16"/>
  <c r="Q64" i="16"/>
  <c r="D64" i="16"/>
  <c r="I63" i="16"/>
  <c r="J63" i="16" s="1"/>
  <c r="I62" i="16"/>
  <c r="J62" i="16" s="1"/>
  <c r="I61" i="16"/>
  <c r="J61" i="16" s="1"/>
  <c r="I60" i="16"/>
  <c r="J60" i="16" s="1"/>
  <c r="I59" i="16"/>
  <c r="J59" i="16" s="1"/>
  <c r="I58" i="16"/>
  <c r="J58" i="16" s="1"/>
  <c r="I57" i="16"/>
  <c r="J57" i="16" s="1"/>
  <c r="I56" i="16"/>
  <c r="J56" i="16" s="1"/>
  <c r="I55" i="16"/>
  <c r="J55" i="16" s="1"/>
  <c r="S50" i="16"/>
  <c r="O65" i="16" l="1"/>
  <c r="W50" i="16"/>
  <c r="U6" i="19" l="1"/>
  <c r="S6" i="19"/>
  <c r="Q6" i="19"/>
  <c r="A6" i="19"/>
  <c r="A5" i="19"/>
  <c r="Y50" i="16"/>
  <c r="X50" i="16"/>
  <c r="V50" i="16"/>
  <c r="U50" i="16"/>
  <c r="T50" i="16"/>
  <c r="R50" i="16"/>
  <c r="Q50" i="16"/>
  <c r="P50" i="16"/>
  <c r="D50" i="16"/>
  <c r="I48" i="16"/>
  <c r="J48" i="16" s="1"/>
  <c r="I47" i="16"/>
  <c r="J47" i="16" s="1"/>
  <c r="I46" i="16"/>
  <c r="J46" i="16" s="1"/>
  <c r="I45" i="16"/>
  <c r="I44" i="16"/>
  <c r="J44" i="16" s="1"/>
  <c r="I43" i="16"/>
  <c r="J43" i="16" s="1"/>
  <c r="I42" i="16"/>
  <c r="J42" i="16" s="1"/>
  <c r="I41" i="16"/>
  <c r="J41" i="16" s="1"/>
  <c r="I40" i="16"/>
  <c r="J40" i="16" s="1"/>
  <c r="I39" i="16"/>
  <c r="J39" i="16" s="1"/>
  <c r="I38" i="16"/>
  <c r="J38" i="16" s="1"/>
  <c r="I37" i="16"/>
  <c r="J37" i="16" s="1"/>
  <c r="I36" i="16"/>
  <c r="J36" i="16" s="1"/>
  <c r="I35" i="16"/>
  <c r="J35" i="16" s="1"/>
  <c r="I34" i="16"/>
  <c r="J34" i="16" s="1"/>
  <c r="O33" i="16"/>
  <c r="O50" i="16" s="1"/>
  <c r="I33" i="16"/>
  <c r="D29" i="16"/>
  <c r="V29" i="16"/>
  <c r="U29" i="16"/>
  <c r="T29" i="16"/>
  <c r="Q29" i="16"/>
  <c r="P29" i="16"/>
  <c r="J45" i="16" l="1"/>
  <c r="V6" i="19"/>
  <c r="V15" i="19" s="1"/>
  <c r="J33" i="16"/>
  <c r="O27" i="16" l="1"/>
  <c r="O26" i="16"/>
  <c r="O25" i="16"/>
  <c r="O24" i="16"/>
  <c r="O23" i="16"/>
  <c r="O22" i="16"/>
  <c r="I27" i="16"/>
  <c r="J27" i="16" s="1"/>
  <c r="I26" i="16"/>
  <c r="J26" i="16" s="1"/>
  <c r="I25" i="16"/>
  <c r="J25" i="16" s="1"/>
  <c r="I24" i="16"/>
  <c r="J24" i="16" s="1"/>
  <c r="I23" i="16"/>
  <c r="J23" i="16" s="1"/>
  <c r="I22" i="16"/>
  <c r="J22" i="16" s="1"/>
  <c r="O29" i="16" l="1"/>
  <c r="I17" i="16"/>
  <c r="J17" i="16" s="1"/>
  <c r="I16" i="16"/>
  <c r="J16" i="16" s="1"/>
  <c r="I15" i="16"/>
  <c r="J15" i="16" s="1"/>
  <c r="I14" i="16"/>
  <c r="J14" i="16" s="1"/>
  <c r="I13" i="16"/>
  <c r="I12" i="16"/>
  <c r="J12" i="16" s="1"/>
  <c r="I11" i="16"/>
  <c r="J11" i="16" s="1"/>
  <c r="I10" i="16"/>
  <c r="J10" i="16" s="1"/>
  <c r="I9" i="16"/>
  <c r="J9" i="16" s="1"/>
  <c r="I8" i="16"/>
  <c r="J8" i="16" s="1"/>
  <c r="I7" i="16"/>
  <c r="J7" i="16" s="1"/>
  <c r="I6" i="16"/>
  <c r="J13" i="16" l="1"/>
  <c r="J6" i="16"/>
  <c r="F17" i="20" l="1"/>
  <c r="U5" i="19"/>
  <c r="U15" i="19" s="1"/>
  <c r="S5" i="19"/>
  <c r="S15" i="19" s="1"/>
  <c r="F18" i="20" l="1"/>
  <c r="V5" i="19"/>
  <c r="F16" i="20"/>
  <c r="F24" i="20"/>
  <c r="F21" i="20"/>
  <c r="F22" i="20"/>
  <c r="F23" i="20" s="1"/>
  <c r="F25" i="20"/>
  <c r="F19" i="20" l="1"/>
  <c r="F26" i="20"/>
  <c r="F27" i="20" s="1"/>
  <c r="F28" i="20" l="1"/>
  <c r="F30" i="20" s="1"/>
  <c r="F31" i="20" s="1"/>
  <c r="B12"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B770651C-E310-4FB7-8C4B-243EDE6CE231}">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<sst xmlns="http://schemas.openxmlformats.org/spreadsheetml/2006/main" count="721" uniqueCount="342">
  <si>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</si>
  <si>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</si>
  <si>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</si>
  <si>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</si>
  <si>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</si>
  <si>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</si>
  <si>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</si>
  <si>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</si>
  <si>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</si>
  <si>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</si>
  <si>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</si>
  <si>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</si>
  <si>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</si>
  <si>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</si>
  <si>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</si>
  <si>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</si>
  <si>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</si>
  <si>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</si>
  <si>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</si>
  <si>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 노무비*4.5%</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</si>
  <si>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</si>
  <si>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</si>
  <si>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</si>
  <si>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</si>
  <si>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</si>
  <si>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</si>
  <si>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</si>
  <si>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</si>
  <si>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</si>
  <si>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</si>
  <si>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</si>
  <si>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</si>
  <si>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</si>
  <si>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</si>
  <si>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</si>
  <si>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</si>
  <si>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</si>
  <si>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</si>
  <si>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</si>
  <si>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</si>
  <si>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</si>
  <si>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</si>
  <si>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노무비*3.545%</t>
    <phoneticPr fontId="17"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</si>
  <si>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</si>
  <si>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</si>
  <si>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</si>
  <si>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</si>
  <si>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</si>
  <si>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</si>
  <si>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</si>
  <si>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</si>
  <si>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</si>
  <si>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</si>
  <si>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</si>
  <si>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</si>
  <si>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</si>
  <si>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</si>
  <si>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</si>
  <si>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</si>
  <si>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</si>
  <si>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</si>
  <si>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</si>
  <si>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</si>
  <si>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</si>
  <si>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</si>
  <si>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</si>
  <si>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</si>
  <si>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</si>
  <si>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</si>
  <si>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</si>
  <si>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</si>
  <si>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</si>
  <si>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</si>
  <si>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사택 5동</t>
    <phoneticPr fontId="11" type="noConversion"/>
  </si>
  <si>
    <t>관리소
담당자</t>
    <phoneticPr fontId="11" type="noConversion"/>
  </si>
  <si>
    <t xml:space="preserve">- 문끌림 4개소/ 방충망 7개소/ 신발장 시트지 1개소
- 빨래건조 4개소 /  누수 천장 임시 철거 및 보수 </t>
    <phoneticPr fontId="11"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</si>
  <si>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</si>
  <si>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</si>
  <si>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</si>
  <si>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</si>
  <si>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</si>
  <si>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</si>
  <si>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</si>
  <si>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8
9</t>
    <phoneticPr fontId="9" type="noConversion"/>
  </si>
  <si>
    <t>206
303</t>
    <phoneticPr fontId="9" type="noConversion"/>
  </si>
  <si>
    <t>남해원</t>
    <phoneticPr fontId="11" type="noConversion"/>
  </si>
  <si>
    <t>뒤베란다 창고 누수점검 및 실리콘 작업 완료
뒤베란다 창고문 철거 완료
화장실 우측방 입구 바닥 평탄작업 완료
화장실문 시트지 보수 1개소 완료</t>
    <phoneticPr fontId="11" type="noConversion"/>
  </si>
  <si>
    <t>9
102</t>
    <phoneticPr fontId="9" type="noConversion"/>
  </si>
  <si>
    <t>303
201</t>
    <phoneticPr fontId="9" type="noConversion"/>
  </si>
  <si>
    <t>401-6
503-4
504-2
504-5</t>
    <phoneticPr fontId="9" type="noConversion"/>
  </si>
  <si>
    <t>703-3
703-4  
902-3</t>
    <phoneticPr fontId="9" type="noConversion"/>
  </si>
  <si>
    <t>화장실 도어 , 방 도어보수2개소 완료
화장실 도어 , 방 도어보수2개소 완료 
방 도어 보수완료</t>
    <phoneticPr fontId="11" type="noConversion"/>
  </si>
  <si>
    <t>블라인드 설치 완료
방도어 보수완료
뒤베란다 창고 문틀 설치작업
방충망7개소 완료</t>
    <phoneticPr fontId="11" type="noConversion"/>
  </si>
  <si>
    <t>206
703-4  
902-3</t>
    <phoneticPr fontId="9" type="noConversion"/>
  </si>
  <si>
    <t>뒤베란다 창고문 재설치 완료
방충망7개소 완료 
앞베란다 내.외부 실리콘 제거 및 재시공 완료</t>
    <phoneticPr fontId="11" type="noConversion"/>
  </si>
  <si>
    <t>501
401  
303</t>
    <phoneticPr fontId="9" type="noConversion"/>
  </si>
  <si>
    <t>현관문 도어 가스켓 교체 완료
현관문 도어 가스켓 교체 완료
방충망 7개소 완료</t>
    <phoneticPr fontId="11" type="noConversion"/>
  </si>
  <si>
    <t>문보수 1개소 완료, 방충망 7개소 완료
뒤베란다 천장 패임 보수 작업 완료
문보수 1개소 완료</t>
    <phoneticPr fontId="11" type="noConversion"/>
  </si>
  <si>
    <t>방충망 3개소 완료
화장실문 시트지 교체 완료
뒤베란다 벽면 및 바닥 크렉보수,실리콘 작업
문보수 1개소 완료</t>
    <phoneticPr fontId="11" type="noConversion"/>
  </si>
  <si>
    <t>걸레받이 파손 2개소 교체 완료
도어보수 2개소 보수완료
안방 문틀 보수 완료
방충망 3개소 교체 완료</t>
    <phoneticPr fontId="11" type="noConversion"/>
  </si>
  <si>
    <t>방충망 7개소 완료</t>
    <phoneticPr fontId="11" type="noConversion"/>
  </si>
  <si>
    <t>샘플&gt;</t>
    <phoneticPr fontId="11" type="noConversion"/>
  </si>
  <si>
    <t>일성</t>
    <phoneticPr fontId="11" type="noConversion"/>
  </si>
  <si>
    <t>3
(관리제외)</t>
    <phoneticPr fontId="11" type="noConversion"/>
  </si>
  <si>
    <t>1월1일</t>
    <phoneticPr fontId="11" type="noConversion"/>
  </si>
  <si>
    <t>14시30분</t>
    <phoneticPr fontId="11" type="noConversion"/>
  </si>
  <si>
    <t>1월2일</t>
    <phoneticPr fontId="11" type="noConversion"/>
  </si>
  <si>
    <t>15시30분</t>
    <phoneticPr fontId="11"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</si>
  <si>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</si>
  <si>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</si>
  <si>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</si>
  <si>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</si>
  <si>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</si>
  <si>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</si>
  <si>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일성건축</t>
    <phoneticPr fontId="11" type="noConversion"/>
  </si>
  <si>
    <t>비고</t>
    <phoneticPr fontId="9" type="noConversion"/>
  </si>
  <si>
    <t>근로자 
(직접 서명)</t>
    <phoneticPr fontId="11" type="noConversion"/>
  </si>
  <si>
    <t>자재 내역</t>
    <phoneticPr fontId="9" type="noConversion"/>
  </si>
  <si>
    <t>문보수용 엣지 
필름 구매(10매)
전동 대패날 교체(1set)</t>
    <phoneticPr fontId="9" type="noConversion"/>
  </si>
  <si>
    <t>화장실문 시트지 보수 1개소 완료
안방 걸레받이 들뜸 보수 완료
문보수1개소 완료
거실 걸레받이 2개소 교체 완료</t>
    <phoneticPr fontId="11" type="noConversion"/>
  </si>
  <si>
    <t>특별인부
(시공사 입력)</t>
    <phoneticPr fontId="9" type="noConversion"/>
  </si>
  <si>
    <t>누수 탐지(미래설비)
대기 인원 (일성건축) 
→ 씽크대 철거,원복 하지 않음</t>
    <phoneticPr fontId="11" type="noConversion"/>
  </si>
  <si>
    <t>화장실 도어 보수완료
방 도어 보수완료
화장실 도어 , 방 도어보수2개소 완료
화장실 도어 , 방 도어보수2개소 완료</t>
    <phoneticPr fontId="11" type="noConversion"/>
  </si>
  <si>
    <t>503-4
702-1 
206</t>
    <phoneticPr fontId="9" type="noConversion"/>
  </si>
  <si>
    <t>503
 501</t>
    <phoneticPr fontId="9" type="noConversion"/>
  </si>
  <si>
    <t xml:space="preserve">A </t>
  </si>
  <si>
    <t xml:space="preserve">A 
B </t>
  </si>
  <si>
    <t xml:space="preserve">A 
B 
8 </t>
  </si>
  <si>
    <t xml:space="preserve">8 
9 </t>
  </si>
  <si>
    <t xml:space="preserve">8 
5 </t>
  </si>
  <si>
    <t>작업시간(인당)</t>
    <phoneticPr fontId="9" type="noConversion"/>
  </si>
  <si>
    <t>전체 시간</t>
    <phoneticPr fontId="9" type="noConversion"/>
  </si>
  <si>
    <t>코킹재
(개)</t>
    <phoneticPr fontId="9" type="noConversion"/>
  </si>
  <si>
    <t>걸레받이
(m)</t>
    <phoneticPr fontId="9" type="noConversion"/>
  </si>
  <si>
    <t>일성건축</t>
    <phoneticPr fontId="9" type="noConversion"/>
  </si>
  <si>
    <t>A</t>
    <phoneticPr fontId="9" type="noConversion"/>
  </si>
  <si>
    <t>A
B</t>
    <phoneticPr fontId="9" type="noConversion"/>
  </si>
  <si>
    <t>903-4
701-5
503-5
401-3
303-5</t>
    <phoneticPr fontId="9" type="noConversion"/>
  </si>
  <si>
    <t>남해원</t>
    <phoneticPr fontId="9" type="noConversion"/>
  </si>
  <si>
    <t>303-5
901-4
704-4</t>
    <phoneticPr fontId="9" type="noConversion"/>
  </si>
  <si>
    <t>701-5
702-1
1002-2</t>
    <phoneticPr fontId="9" type="noConversion"/>
  </si>
  <si>
    <t>앞뒤 베란다 천장.벽면 들뜸보수 및 크랙 전체보수
앞뒤 베란다 창고 곰팡이 제거 및 천장 단열작업</t>
    <phoneticPr fontId="9" type="noConversion"/>
  </si>
  <si>
    <t>방 및 화장실 도어 보수
방 도어 보수
방 도어 보수
화장실 도어 보수
방 도어 보수</t>
    <phoneticPr fontId="9" type="noConversion"/>
  </si>
  <si>
    <t>화장실 도어 보수
화장실 도어 보수
방 및 화장실 도어 보수
버티컬 설치 완료</t>
    <phoneticPr fontId="9" type="noConversion"/>
  </si>
  <si>
    <t>화장실 우측 석고보드 교체
버티컬 설치 완료
화장실 우측 석고 보드 교체 완료
발코니 창문 우측벽 단열재 들뜸 보수</t>
    <phoneticPr fontId="9" type="noConversion"/>
  </si>
  <si>
    <t>화장실 좌측방 천장 누수 점검 및 보수
씽크대 상판 전체 실리콘 제거후 재설치 작업</t>
    <phoneticPr fontId="9" type="noConversion"/>
  </si>
  <si>
    <t>걸레받이 8군데 교체 완료
씽크대 상판 실리콘 제거후 재설치 작업
뒤베란다 벽면 크랙 보수 완료
화장실 벽면 모서리 4군데 실리콘 작업</t>
    <phoneticPr fontId="9" type="noConversion"/>
  </si>
  <si>
    <t>1차분 (정산 완료)</t>
    <phoneticPr fontId="9" type="noConversion"/>
  </si>
  <si>
    <t>L003</t>
  </si>
  <si>
    <t>M/D</t>
    <phoneticPr fontId="9" type="noConversion"/>
  </si>
  <si>
    <t>㎡</t>
  </si>
  <si>
    <t>열반사 단열재 (m2)</t>
    <phoneticPr fontId="9" type="noConversion"/>
  </si>
  <si>
    <t>석고보드 12.5t(매)</t>
    <phoneticPr fontId="9" type="noConversion"/>
  </si>
  <si>
    <t>블라인드
개소
(5㎡)</t>
    <phoneticPr fontId="9" type="noConversion"/>
  </si>
  <si>
    <t>이보드 23t
(m2)</t>
    <phoneticPr fontId="9" type="noConversion"/>
  </si>
  <si>
    <t>1.38
(m2)</t>
    <phoneticPr fontId="9" type="noConversion"/>
  </si>
  <si>
    <t>방화문 
가스켓 구매
(3세대)</t>
    <phoneticPr fontId="9" type="noConversion"/>
  </si>
  <si>
    <t>(5)
m2
금회이월</t>
    <phoneticPr fontId="11" type="noConversion"/>
  </si>
  <si>
    <t>(3.62)
m2
금회이월</t>
    <phoneticPr fontId="11" type="noConversion"/>
  </si>
  <si>
    <t>석고보드
(12.5T) 
2장</t>
    <phoneticPr fontId="9" type="noConversion"/>
  </si>
  <si>
    <t>=&gt;금회 이월</t>
    <phoneticPr fontId="11" type="noConversion"/>
  </si>
  <si>
    <t xml:space="preserve"> 2
103</t>
    <phoneticPr fontId="9" type="noConversion"/>
  </si>
  <si>
    <t>108
303</t>
    <phoneticPr fontId="9" type="noConversion"/>
  </si>
  <si>
    <t>안방,작은방 코너 단열작업
화장실 벽타일 보수 완료
걸레받이 2개소 교체 완료
방충망 3개소 완료</t>
    <phoneticPr fontId="9" type="noConversion"/>
  </si>
  <si>
    <t>이보드(13T) 2장, 열반사 단열재 5.0m2</t>
    <phoneticPr fontId="9" type="noConversion"/>
  </si>
  <si>
    <t>103
9
2</t>
    <phoneticPr fontId="9" type="noConversion"/>
  </si>
  <si>
    <t>303
304
108</t>
    <phoneticPr fontId="9" type="noConversion"/>
  </si>
  <si>
    <t>씽크대 상판 실리콘 재코킹 작업 완료
창문 시트지 6개소 제거 완료
방충망 3개소 교체 완료
도어보수 2개소 완료
방충망 4개소 완료
빨래건조대 설치 완료</t>
    <phoneticPr fontId="9" type="noConversion"/>
  </si>
  <si>
    <t>누수 부분 도배</t>
    <phoneticPr fontId="9" type="noConversion"/>
  </si>
  <si>
    <t>도어 보수2개소 완료
씽크대 상판 실리콘 재코킹 작업 완료
앞베란다 외부샤시 바닥 실리콘 작업 완료
방충망 3개소 완료</t>
    <phoneticPr fontId="9" type="noConversion"/>
  </si>
  <si>
    <t xml:space="preserve"> 8
103</t>
    <phoneticPr fontId="9" type="noConversion"/>
  </si>
  <si>
    <t>401
204</t>
    <phoneticPr fontId="9" type="noConversion"/>
  </si>
  <si>
    <t>도어보수 1개소 완료
방충망 2개소 완료 
방충망 1개소 완료
작은방 커텐박스 아티론+이보드 작업 완료
작은방 창문 하단 실리콘 재시공 완료
걸레받이 3개소 교체 완료</t>
    <phoneticPr fontId="9" type="noConversion"/>
  </si>
  <si>
    <t>103
A
A
102</t>
    <phoneticPr fontId="9" type="noConversion"/>
  </si>
  <si>
    <t>204
701-6
303-1
205</t>
    <phoneticPr fontId="9" type="noConversion"/>
  </si>
  <si>
    <t>방충망 3개소 완료
도어보수 1개소 완료
화장실 좌측 석고보드 들뜸 교체 완료
화장실 도어 보수 완료
화장실 도어 보수 완료
씽크대 측판 교체 (이동원)</t>
    <phoneticPr fontId="9" type="noConversion"/>
  </si>
  <si>
    <t>3
(-0.09)
[감액]</t>
    <phoneticPr fontId="9" type="noConversion"/>
  </si>
  <si>
    <t xml:space="preserve"> A
B</t>
    <phoneticPr fontId="9" type="noConversion"/>
  </si>
  <si>
    <t xml:space="preserve"> 301-1
1001-3</t>
    <phoneticPr fontId="9" type="noConversion"/>
  </si>
  <si>
    <t>화장실 좌측,우측 석고보드 들뜸보수 2개소 완료
버티컬 교체 완료
벽단열재 들뜸 재시공 완료</t>
    <phoneticPr fontId="9" type="noConversion"/>
  </si>
  <si>
    <t>씽크대 상판 실리콘 재코킹
천장 곰팡이 제거
방충망 5개소 완료
앞뒤 베란다 전체 크랙 보수
화장실문 시트지 재시공</t>
    <phoneticPr fontId="9" type="noConversion"/>
  </si>
  <si>
    <t>기숙사 AB동 문보수용
엣지 필름 구매
(영수증 첨부)</t>
    <phoneticPr fontId="9" type="noConversion"/>
  </si>
  <si>
    <r>
      <t xml:space="preserve">앞뒤 베란다 전체 크랙 보수 완료
</t>
    </r>
    <r>
      <rPr>
        <sz val="15"/>
        <color theme="1"/>
        <rFont val="맑은 고딕"/>
        <family val="3"/>
        <charset val="129"/>
        <scheme val="minor"/>
      </rPr>
      <t>붙박이장 시트지 보수 3개소 완료</t>
    </r>
    <r>
      <rPr>
        <sz val="15"/>
        <rFont val="맑은 고딕"/>
        <family val="3"/>
        <charset val="129"/>
        <scheme val="minor"/>
      </rPr>
      <t xml:space="preserve">
도어 보수 3개소 완료</t>
    </r>
    <phoneticPr fontId="9" type="noConversion"/>
  </si>
  <si>
    <t>방충망 7개소 완료</t>
    <phoneticPr fontId="9" type="noConversion"/>
  </si>
  <si>
    <t>0</t>
    <phoneticPr fontId="9" type="noConversion"/>
  </si>
  <si>
    <t>뒤베란다 창고앞 외부샤시 천장 누수점검 및 실리콘
작업 완료
앞베란다 샤시 천장 실리콘 작업 완료
문보수 3개소 완료(합판들뜸 포함)
씽크대 상판 보수 완료
방충망 4개소 완료</t>
    <phoneticPr fontId="9" type="noConversion"/>
  </si>
  <si>
    <t>8
5</t>
    <phoneticPr fontId="9" type="noConversion"/>
  </si>
  <si>
    <t>209
204</t>
    <phoneticPr fontId="9" type="noConversion"/>
  </si>
  <si>
    <t>방충망 3개소 완료
뒤베란다 창고옆 벽면 창틀 누수점검및 실리콘 작업
앞베란다 외부샤시 하단 실리콘 작업 완료
문보수 2개소 완료
방충망 6개소 완료</t>
    <phoneticPr fontId="9" type="noConversion"/>
  </si>
  <si>
    <t>9
7</t>
    <phoneticPr fontId="9" type="noConversion"/>
  </si>
  <si>
    <t>302
405</t>
    <phoneticPr fontId="9" type="noConversion"/>
  </si>
  <si>
    <t>방충망 3개소 교체 완료
씽크대 상판 실리콘 제거 및 재코킹 작업 완료
앞,뒤 베란다 벽면 크렉 전체 보수 완료
도어 보수1개소 완료
걸레받이 1개소 교체 완료</t>
    <phoneticPr fontId="9" type="noConversion"/>
  </si>
  <si>
    <r>
      <rPr>
        <sz val="15"/>
        <color theme="1"/>
        <rFont val="맑은 고딕"/>
        <family val="3"/>
        <charset val="129"/>
        <scheme val="minor"/>
      </rPr>
      <t>신발장 시트지</t>
    </r>
    <r>
      <rPr>
        <sz val="15"/>
        <rFont val="맑은 고딕"/>
        <family val="3"/>
        <charset val="129"/>
        <scheme val="minor"/>
      </rPr>
      <t xml:space="preserve"> 제거 및 교체 완료
화장실 문측면 시트지 교체완료
씽크대 상판 실리콘 제거및 재코킹 작업 완료
방충망 2개소 교체 완료
뒤베란다 크렉 보수 완료</t>
    </r>
    <phoneticPr fontId="9" type="noConversion"/>
  </si>
  <si>
    <t>101
2</t>
    <phoneticPr fontId="9" type="noConversion"/>
  </si>
  <si>
    <t>204
306</t>
    <phoneticPr fontId="9" type="noConversion"/>
  </si>
  <si>
    <t>걸레받이 6개소 교체 완료
씽크대 상판 실리콘 제거 및 재코킹 작업 완료
방충망 3개소 교체 완료
방충망 2개소 교체 완료
씽크대 상판 실리콘 제거 및 재코킹 작업 완료</t>
    <phoneticPr fontId="9" type="noConversion"/>
  </si>
  <si>
    <t>306
106</t>
    <phoneticPr fontId="9" type="noConversion"/>
  </si>
  <si>
    <r>
      <t xml:space="preserve">도어보수 1개소 완료
</t>
    </r>
    <r>
      <rPr>
        <sz val="15"/>
        <color theme="1"/>
        <rFont val="맑은 고딕"/>
        <family val="3"/>
        <charset val="129"/>
        <scheme val="minor"/>
      </rPr>
      <t>신발장 시트지</t>
    </r>
    <r>
      <rPr>
        <sz val="15"/>
        <rFont val="맑은 고딕"/>
        <family val="3"/>
        <charset val="129"/>
        <scheme val="minor"/>
      </rPr>
      <t xml:space="preserve"> 제거 및 교체 완료
도어보수 1개소 완료
씽크대 상판 실리콘 제거 및 재코킹 작업 완료
앞,뒤 베란다 벽면 크렉 전체 보수 완료
뒤베란다 곰팡이 제거 롼료
방충망 3개소 교체 완료</t>
    </r>
    <phoneticPr fontId="9" type="noConversion"/>
  </si>
  <si>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</si>
  <si>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M020450310340103</t>
  </si>
  <si>
    <t>방충망 AL</t>
  </si>
  <si>
    <t>MFA, 1,000×1,000㎜, AL도장</t>
  </si>
  <si>
    <t>2차분 (정산 완료)</t>
    <phoneticPr fontId="9" type="noConversion"/>
  </si>
  <si>
    <t>씽크대
보수</t>
    <phoneticPr fontId="9" type="noConversion"/>
  </si>
  <si>
    <t>빨레
건조대</t>
    <phoneticPr fontId="9" type="noConversion"/>
  </si>
  <si>
    <t>신발장
필름 (6m2)</t>
    <phoneticPr fontId="9" type="noConversion"/>
  </si>
  <si>
    <t>0.3
(2.7)
전회이월</t>
    <phoneticPr fontId="9" type="noConversion"/>
  </si>
  <si>
    <t>빨래건조대 1개(설비 업체 미지정으로 대응)
(영수증 첨부)</t>
    <phoneticPr fontId="9" type="noConversion"/>
  </si>
  <si>
    <t>소 계</t>
    <phoneticPr fontId="9" type="noConversion"/>
  </si>
  <si>
    <t>102-205 씽크대 
가스렌지 다이 양측판 교체
 (세금계산서 첨부)</t>
    <phoneticPr fontId="9" type="noConversion"/>
  </si>
  <si>
    <t>문보수용 
경첩피스 구매
(영수증 첨부)</t>
    <phoneticPr fontId="9" type="noConversion"/>
  </si>
  <si>
    <t>=&gt;금회 정산</t>
    <phoneticPr fontId="11" type="noConversion"/>
  </si>
  <si>
    <t>3차분 (정산 완료)</t>
    <phoneticPr fontId="9" type="noConversion"/>
  </si>
  <si>
    <t>방충망
(㎡=개)</t>
    <phoneticPr fontId="9" type="noConversion"/>
  </si>
  <si>
    <t>4차분 (정산 완료)</t>
    <phoneticPr fontId="9" type="noConversion"/>
  </si>
  <si>
    <t xml:space="preserve">5
7
8
</t>
    <phoneticPr fontId="9" type="noConversion"/>
  </si>
  <si>
    <t xml:space="preserve">401
504
405
</t>
    <phoneticPr fontId="9" type="noConversion"/>
  </si>
  <si>
    <t>방충망 1개소 교체 완료
뒤베란다 앙카 제거 완료
앞뒤 베란다 천정,벽 크렉 전체 보수 완료
뒤베란다 곰팡이 제거 완료
화장실 벽면 모서리 4군데 실리콘 작업 완료
문보수 2개소 완료
씽크대 상판 실리콘 제거 및 재코킹 작업 완료</t>
    <phoneticPr fontId="9" type="noConversion"/>
  </si>
  <si>
    <t>101
9</t>
    <phoneticPr fontId="9" type="noConversion"/>
  </si>
  <si>
    <t>404
204</t>
    <phoneticPr fontId="9" type="noConversion"/>
  </si>
  <si>
    <t xml:space="preserve">걸레받이 4개소 교체 완료
창문 시트지 6개소 제거 완료
방충망 3개소 교체 완료
도어보수 2개소 완료
방충망 4개소 완료
앞베란다 외부샤시 창문 2개 시트지 제거 완료 </t>
    <phoneticPr fontId="9" type="noConversion"/>
  </si>
  <si>
    <t>9
9</t>
    <phoneticPr fontId="9" type="noConversion"/>
  </si>
  <si>
    <t xml:space="preserve">
204
103
</t>
    <phoneticPr fontId="9" type="noConversion"/>
  </si>
  <si>
    <t>문보수 5개소 완료
방충망 3개소 완료</t>
    <phoneticPr fontId="9" type="noConversion"/>
  </si>
  <si>
    <t>9
7
2
5</t>
    <phoneticPr fontId="9" type="noConversion"/>
  </si>
  <si>
    <t>103
105
202
406</t>
    <phoneticPr fontId="9" type="noConversion"/>
  </si>
  <si>
    <t xml:space="preserve"> 방충망 4개소 완료
문보수 1개소 완료
뒤베란다 벽면 크렉보수 완료
씽크대 상판 실리콘 제거 및 재시공 완료
문보수 2개소 완료</t>
    <phoneticPr fontId="9" type="noConversion"/>
  </si>
  <si>
    <t>103
7</t>
    <phoneticPr fontId="9" type="noConversion"/>
  </si>
  <si>
    <t>206
503</t>
    <phoneticPr fontId="9" type="noConversion"/>
  </si>
  <si>
    <t>씽크대 상판 실리콘 제거 및 재코킹 완료
걸레받이 1개소 교체 완료
문보수 2개소 완료
방충망 2개소 완료
문보수 1개소 완료</t>
    <phoneticPr fontId="9" type="noConversion"/>
  </si>
  <si>
    <t>기숙사
7
7
A</t>
    <phoneticPr fontId="9" type="noConversion"/>
  </si>
  <si>
    <t>3동
503
404
702-3</t>
    <phoneticPr fontId="9" type="noConversion"/>
  </si>
  <si>
    <t>계단 창틀 누수보수 공사 완료
문보수 1개소 완료
문보수 1개소 완료
버티컬 제거 및 재설치 완료</t>
    <phoneticPr fontId="9" type="noConversion"/>
  </si>
  <si>
    <t>씽크문 1개 교체 (최해수)</t>
    <phoneticPr fontId="9" type="noConversion"/>
  </si>
  <si>
    <t>2
2</t>
    <phoneticPr fontId="9" type="noConversion"/>
  </si>
  <si>
    <t xml:space="preserve">
1-2
7-8
</t>
    <phoneticPr fontId="9" type="noConversion"/>
  </si>
  <si>
    <t>우편함 철거 및 이동 설치  완료
벽면 도색 작업 완료</t>
    <phoneticPr fontId="9" type="noConversion"/>
  </si>
  <si>
    <t>지하</t>
    <phoneticPr fontId="9" type="noConversion"/>
  </si>
  <si>
    <t>5동 지하주차장 타공 부위 구멍 메꿈</t>
    <phoneticPr fontId="9" type="noConversion"/>
  </si>
  <si>
    <t xml:space="preserve">
310
105
</t>
    <phoneticPr fontId="9" type="noConversion"/>
  </si>
  <si>
    <t>뒷베란다 창틀 누수보수 작업 완료
뒷베란다 창틀 누수보수 작업 완료</t>
    <phoneticPr fontId="9" type="noConversion"/>
  </si>
  <si>
    <t>주차장 타공 부위 구멍 메꿈 시멘트 작업 및 페인트</t>
    <phoneticPr fontId="9" type="noConversion"/>
  </si>
  <si>
    <r>
      <t xml:space="preserve">3차 정산시
이월(2.91개)
</t>
    </r>
    <r>
      <rPr>
        <b/>
        <sz val="28"/>
        <color theme="0" tint="-0.249977111117893"/>
        <rFont val="맑은 고딕"/>
        <family val="3"/>
        <charset val="129"/>
        <scheme val="minor"/>
      </rPr>
      <t>4차 정산시
이월(2.62개)</t>
    </r>
    <phoneticPr fontId="9" type="noConversion"/>
  </si>
  <si>
    <t>5차분 (정산 완료)</t>
    <phoneticPr fontId="9" type="noConversion"/>
  </si>
  <si>
    <t>M020533113070101</t>
  </si>
  <si>
    <t>걸레받이</t>
  </si>
  <si>
    <t>SHWB-100, W:100×2T</t>
  </si>
  <si>
    <t>m</t>
  </si>
  <si>
    <t>M020251411670101</t>
  </si>
  <si>
    <t>다우실 1000</t>
  </si>
  <si>
    <t>1액형 실리콘, 발코니 창호 주위 조인트용(창틀용)</t>
  </si>
  <si>
    <t>270㎖</t>
  </si>
  <si>
    <t>M020852810150101</t>
  </si>
  <si>
    <t>롤스크린(단면암막)</t>
  </si>
  <si>
    <t>방염, 기본면적: 2㎡</t>
  </si>
  <si>
    <t>매입계약 : 4,556,000</t>
    <phoneticPr fontId="9" type="noConversion"/>
  </si>
  <si>
    <t xml:space="preserve"> 견적일 : 2025년  10월    일</t>
    <phoneticPr fontId="15" type="noConversion"/>
  </si>
  <si>
    <t>일성건축</t>
  </si>
  <si>
    <t>5
102</t>
  </si>
  <si>
    <t xml:space="preserve">
지하
506
</t>
  </si>
  <si>
    <t>남해원</t>
  </si>
  <si>
    <t>주차장 타공 부위 구멍 메꿈 시멘트 작업 및 페인트
씽크대 상판 실리콘 제거 및 재시공 완료</t>
  </si>
  <si>
    <t xml:space="preserve"> </t>
  </si>
  <si>
    <t xml:space="preserve"> 걸레받이 5개소 교체 완료
거실 외부샤시 벽면 단열재 들뜸 보수 완료
문보수 2개소 완료
방충망 3개소 완료</t>
  </si>
  <si>
    <t>5
5</t>
  </si>
  <si>
    <t>105
504</t>
  </si>
  <si>
    <t>씽크대 상판 실리콘 제거 및 재코킹 완료
앞,뒤 베란다 창측 벽면 누수 점검 및 보수 완료
방충망 4개소 교체 완료
씽크대 상판 실리콘 제거 및 재시공 완료
문보수 1개소 완료
걸레받이 1개소 교체 완료</t>
  </si>
  <si>
    <t>2
2
5</t>
  </si>
  <si>
    <t>408
305
105</t>
  </si>
  <si>
    <t>거실 좌측방 벽면 단열 작업 완료
뒤베란다 벽면 크렉 전체 보수 완료
걸레받이 1개소 완료
씽크대 상판 실리콘 제거 및 재코킹 작업 완료
씽크대 상판 실리콘 제거 및 재코킹 작업 완료
방충망 3개소 교체 완료</t>
  </si>
  <si>
    <t>102
103</t>
  </si>
  <si>
    <t>402
201</t>
  </si>
  <si>
    <t>걸레받이 5개소 교체 완료
문보수 2개소 완료
방충망 1개소 완료
걸레받이 3개소 교체 완료
방충망 3개소 교체 완료
문보수 1개소 완료</t>
  </si>
  <si>
    <t>103
2</t>
  </si>
  <si>
    <t>201
408</t>
  </si>
  <si>
    <t>문보수 4개소 완료
씽크대 상판 실리콘 제거 및 재코킹 작업 완료
씽크대 가스레인지 좌우측 시트지 교체 작업 완료
방충망 2개소 완료</t>
  </si>
  <si>
    <t>9
7
2
7</t>
  </si>
  <si>
    <t>506
202
305
301</t>
  </si>
  <si>
    <t>뒤베란다 좌측벽면 가스배관 틈새 막음 작업 완료
뒤베란다 우측벽면 앙카볼트 구멍 실리콘 메움 작업
씽크대 상판 실리콘 제거 및 재코킹 작업 완료
문보수 3개소 완료
씽크대 상판 실리콘 제거 및 재코킹 작업 완료 
문보수 1개소 완료
방충망 3개소 완료
문보수 1개소 완료</t>
  </si>
  <si>
    <t>7
A
A
B</t>
  </si>
  <si>
    <t>301
1001-4
501-6
703-6</t>
  </si>
  <si>
    <t>문보수 2개소 완료
씽크대 상판 실리콘 제거 및 재시공 완료
문보수 1개소 완료
문보수 1개소 완료
문보수 1개소 완료</t>
  </si>
  <si>
    <t>방충망 7개소 완료</t>
  </si>
  <si>
    <t>방충망 5개소 완료</t>
  </si>
  <si>
    <t>2
9</t>
  </si>
  <si>
    <t xml:space="preserve">
1-8
1-6
</t>
  </si>
  <si>
    <t>우편함 이동 설치  완료
우편함 이동 설치  완료</t>
  </si>
  <si>
    <t>우편함 이전설치 페인트 작업</t>
  </si>
  <si>
    <t xml:space="preserve"> 입구</t>
  </si>
  <si>
    <t xml:space="preserve"> 보도블럭 수리 (김용칠)</t>
  </si>
  <si>
    <t>견적 처리</t>
  </si>
  <si>
    <t xml:space="preserve"> 보도블럭 수리 (김용칠,구진회)</t>
  </si>
  <si>
    <t>AB동</t>
  </si>
  <si>
    <t>10층</t>
  </si>
  <si>
    <t>외부 베란다 난간 외벽 크랙 보수(구진회)</t>
  </si>
  <si>
    <t xml:space="preserve"> 외부 베란다 자재 양중 (김용칠 , 구진회)</t>
  </si>
  <si>
    <t>8
7</t>
  </si>
  <si>
    <t>503
408</t>
  </si>
  <si>
    <t xml:space="preserve">문보수 4개소 완료
방충망 3개소 완료
문보수 1개소 완료 </t>
  </si>
  <si>
    <t>7
5
2</t>
  </si>
  <si>
    <t xml:space="preserve">408
101
304
</t>
  </si>
  <si>
    <t>뒤베란다 크랙 보수 완료
씽크대 상판 실리콘 제거 및 재코킹 작업 완료
씽크대 상판 실리콘 제거 및 재코킹 작업 완료
방충망 2개소 완료
걸레받이 6개소 교체 완료
뒤베란다 크랙 보수 완료</t>
  </si>
  <si>
    <t xml:space="preserve">2
8
102
</t>
  </si>
  <si>
    <t xml:space="preserve">304
505
206
</t>
  </si>
  <si>
    <t>문보수 2개소 완료
방충망 2개소 완료
방충망 1개소 완료
걸레받이 6개소 교체 완료
문보수 1개소 완료</t>
  </si>
  <si>
    <t>씽크대 상판 실리콘 제거 및 재코킹 작업 완료
방충망 4개소 교체 완료
방충망 4개소 교체 완료
방충망 3개소 교체 완료
걸레받이 1개소 교체 완
씽크대 상판 실리콘 제거 및 재코킹 작업 완료
방충망 3개소 교체 완료</t>
  </si>
  <si>
    <t>6차분 (정산 완료)</t>
    <phoneticPr fontId="9" type="noConversion"/>
  </si>
  <si>
    <t>방화실리콘 2개
강화몰탈 1통
방화패드 1매</t>
    <phoneticPr fontId="9" type="noConversion"/>
  </si>
  <si>
    <t>절감</t>
    <phoneticPr fontId="9" type="noConversion"/>
  </si>
  <si>
    <t>방충망 10개
(10.94개) 금회 정산</t>
    <phoneticPr fontId="9" type="noConversion"/>
  </si>
  <si>
    <t>이보드(23T) 
1장,  열반사 단열재
2.5m2</t>
    <phoneticPr fontId="9" type="noConversion"/>
  </si>
  <si>
    <t>8차분 (정산 예정)</t>
    <phoneticPr fontId="9" type="noConversion"/>
  </si>
  <si>
    <t xml:space="preserve"> 공사명 : 기숙사 및 사택 긴급 보수작업(건축)-7차</t>
    <phoneticPr fontId="15" type="noConversion"/>
  </si>
  <si>
    <t>7차분 (정산 검토중)</t>
    <phoneticPr fontId="9" type="noConversion"/>
  </si>
  <si>
    <r>
      <t xml:space="preserve">방충망 총 24개 에서 
</t>
    </r>
    <r>
      <rPr>
        <b/>
        <sz val="23"/>
        <color theme="1" tint="0.499984740745262"/>
        <rFont val="맑은 고딕"/>
        <family val="3"/>
        <charset val="129"/>
        <scheme val="minor"/>
      </rPr>
      <t>3.73</t>
    </r>
    <r>
      <rPr>
        <b/>
        <sz val="20"/>
        <color theme="1" tint="0.499984740745262"/>
        <rFont val="맑은 고딕"/>
        <family val="3"/>
        <charset val="129"/>
        <scheme val="minor"/>
      </rPr>
      <t>개 금회 정산</t>
    </r>
    <phoneticPr fontId="9" type="noConversion"/>
  </si>
  <si>
    <t>4차분 이월 방충망
2.62개 정산
5차분 정산 방충망
3.73개
6차분 이월 방충망
20.27(5차 이월분)+10.94</t>
    <phoneticPr fontId="9" type="noConversion"/>
  </si>
  <si>
    <t>방화패드 1매</t>
    <phoneticPr fontId="9" type="noConversion"/>
  </si>
  <si>
    <t>옆</t>
  </si>
  <si>
    <t xml:space="preserve"> 자전거 거치대 보수 (구진회, 김용칠)</t>
  </si>
  <si>
    <t>몰탈시멘트 2포(첨부5)</t>
  </si>
  <si>
    <t>전면</t>
  </si>
  <si>
    <t xml:space="preserve"> 유도봉 설치 작업 (구진회, 김용칠)</t>
  </si>
  <si>
    <t xml:space="preserve">폭스비트 1개 </t>
  </si>
  <si>
    <t>9
기숙사B</t>
  </si>
  <si>
    <t>전면
10층</t>
  </si>
  <si>
    <t>9
1</t>
  </si>
  <si>
    <t>전면
옆면</t>
  </si>
  <si>
    <t>유도봉 구멍 메우기 작업 완료(김용칠)
자전거 거치대 보수 완료</t>
  </si>
  <si>
    <t>첨부 4</t>
    <phoneticPr fontId="9" type="noConversion"/>
  </si>
  <si>
    <t>첨부 3</t>
    <phoneticPr fontId="9" type="noConversion"/>
  </si>
  <si>
    <t>첨부 5</t>
    <phoneticPr fontId="9" type="noConversion"/>
  </si>
  <si>
    <t>첨부 2</t>
    <phoneticPr fontId="9" type="noConversion"/>
  </si>
  <si>
    <t xml:space="preserve">첨부 1 </t>
    <phoneticPr fontId="9" type="noConversion"/>
  </si>
  <si>
    <t>방화실리콘 및 강화몰탈</t>
    <phoneticPr fontId="9" type="noConversion"/>
  </si>
  <si>
    <t>우레탄폼</t>
    <phoneticPr fontId="9" type="noConversion"/>
  </si>
  <si>
    <t>L/S</t>
    <phoneticPr fontId="9" type="noConversion"/>
  </si>
  <si>
    <t>강화몰탈</t>
    <phoneticPr fontId="9" type="noConversion"/>
  </si>
  <si>
    <t>유도봉 설치 작업 (김용칠)
기숙사 B동 10층 외부 베란다 도장</t>
    <phoneticPr fontId="9" type="noConversion"/>
  </si>
  <si>
    <t>특별인부</t>
    <phoneticPr fontId="9" type="noConversion"/>
  </si>
  <si>
    <t>7동 107호</t>
    <phoneticPr fontId="9" type="noConversion"/>
  </si>
  <si>
    <t>씽크대 문짝 교체</t>
    <phoneticPr fontId="9" type="noConversion"/>
  </si>
  <si>
    <t>20kg</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</si>
</sst>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 numFmtId="188" formatCode="_ * #,##0_ ;_ * \-#,##0_ ;_ * &quot;0&quot;_ ;_ @_ "/>
    <numFmt numFmtId="189" formatCode="#,##0_);\(#,##0\)"/>
    <numFmt numFmtId="190" formatCode="#,##0_ "/>
  </numFmts>
  <fonts count="150">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sz val="20"/>
      <color theme="1"/>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sz val="10"/>
      <color rgb="FF000000"/>
      <name val="Arial"/>
      <family val="2"/>
    </font>
    <font>
      <sz val="10"/>
      <color theme="1"/>
      <name val="Arial"/>
      <family val="2"/>
    </font>
    <font>
      <sz val="10"/>
      <name val="Arial"/>
      <family val="2"/>
    </font>
    <font>
      <sz val="10"/>
      <color indexed="8"/>
      <name val="Malgun Gothic"/>
      <family val="3"/>
      <charset val="129"/>
    </font>
    <font>
      <sz val="20"/>
      <color rgb="FFFF0000"/>
      <name val="LG스마트체 Regular"/>
      <family val="3"/>
      <charset val="129"/>
    </font>
    <font>
      <b/>
      <sz val="20"/>
      <color rgb="FFFF00FF"/>
      <name val="LG스마트체 Regular"/>
      <family val="3"/>
      <charset val="129"/>
    </font>
    <font>
      <b/>
      <sz val="22"/>
      <color rgb="FFFF00FF"/>
      <name val="맑은 고딕"/>
      <family val="3"/>
      <charset val="129"/>
      <scheme val="minor"/>
    </font>
    <font>
      <b/>
      <sz val="22"/>
      <name val="맑은 고딕"/>
      <family val="3"/>
      <charset val="129"/>
      <scheme val="minor"/>
    </font>
    <font>
      <b/>
      <sz val="22"/>
      <color theme="0" tint="-0.34998626667073579"/>
      <name val="맑은 고딕"/>
      <family val="3"/>
      <charset val="129"/>
      <scheme val="minor"/>
    </font>
    <font>
      <b/>
      <sz val="15"/>
      <color theme="1"/>
      <name val="맑은 고딕"/>
      <family val="3"/>
      <charset val="129"/>
      <scheme val="minor"/>
    </font>
    <font>
      <sz val="15"/>
      <color rgb="FFFF00FF"/>
      <name val="맑은 고딕"/>
      <family val="3"/>
      <charset val="129"/>
      <scheme val="minor"/>
    </font>
    <font>
      <b/>
      <sz val="15"/>
      <color rgb="FFFF0000"/>
      <name val="맑은 고딕"/>
      <family val="3"/>
      <charset val="129"/>
      <scheme val="minor"/>
    </font>
    <font>
      <b/>
      <sz val="22"/>
      <color theme="1"/>
      <name val="맑은 고딕"/>
      <family val="3"/>
      <charset val="129"/>
      <scheme val="minor"/>
    </font>
    <font>
      <sz val="22"/>
      <name val="맑은 고딕"/>
      <family val="3"/>
      <charset val="129"/>
      <scheme val="minor"/>
    </font>
    <font>
      <b/>
      <sz val="14"/>
      <color theme="1" tint="0.499984740745262"/>
      <name val="맑은 고딕"/>
      <family val="3"/>
      <charset val="129"/>
      <scheme val="minor"/>
    </font>
    <font>
      <sz val="22"/>
      <color theme="0" tint="-0.34998626667073579"/>
      <name val="맑은 고딕"/>
      <family val="3"/>
      <charset val="129"/>
      <scheme val="minor"/>
    </font>
    <font>
      <b/>
      <sz val="22"/>
      <color theme="0" tint="-0.14999847407452621"/>
      <name val="맑은 고딕"/>
      <family val="3"/>
      <charset val="129"/>
      <scheme val="minor"/>
    </font>
    <font>
      <sz val="18"/>
      <color theme="0" tint="-0.499984740745262"/>
      <name val="LG스마트체 Regular"/>
      <family val="3"/>
      <charset val="129"/>
    </font>
    <font>
      <b/>
      <sz val="20"/>
      <color theme="0" tint="-0.499984740745262"/>
      <name val="LG스마트체 Regular"/>
      <family val="3"/>
      <charset val="129"/>
    </font>
    <font>
      <sz val="15"/>
      <color theme="1"/>
      <name val="맑은 고딕"/>
      <family val="3"/>
      <charset val="129"/>
      <scheme val="minor"/>
    </font>
    <font>
      <b/>
      <sz val="17"/>
      <name val="맑은 고딕"/>
      <family val="3"/>
      <charset val="129"/>
      <scheme val="minor"/>
    </font>
    <font>
      <sz val="14"/>
      <color theme="1"/>
      <name val="맑은 고딕"/>
      <family val="3"/>
      <charset val="129"/>
      <scheme val="minor"/>
    </font>
    <font>
      <sz val="10"/>
      <name val="HY견고딕"/>
      <family val="1"/>
      <charset val="129"/>
    </font>
    <font>
      <sz val="17"/>
      <color theme="1"/>
      <name val="맑은 고딕"/>
      <family val="3"/>
      <charset val="129"/>
      <scheme val="minor"/>
    </font>
    <font>
      <b/>
      <sz val="17"/>
      <color theme="1"/>
      <name val="LG스마트체 Regular"/>
      <family val="3"/>
      <charset val="129"/>
    </font>
    <font>
      <sz val="30"/>
      <name val="맑은 고딕"/>
      <family val="3"/>
      <charset val="129"/>
      <scheme val="minor"/>
    </font>
    <font>
      <sz val="10"/>
      <color rgb="FFFF0000"/>
      <name val="LG스마트체 Regular"/>
      <family val="3"/>
      <charset val="129"/>
    </font>
    <font>
      <sz val="26"/>
      <color rgb="FFFF0000"/>
      <name val="LG스마트체 Regular"/>
      <family val="3"/>
      <charset val="129"/>
    </font>
    <font>
      <sz val="22"/>
      <color theme="0" tint="-0.14999847407452621"/>
      <name val="맑은 고딕"/>
      <family val="3"/>
      <charset val="129"/>
      <scheme val="minor"/>
    </font>
    <font>
      <b/>
      <sz val="22"/>
      <color theme="0" tint="-0.249977111117893"/>
      <name val="맑은 고딕"/>
      <family val="3"/>
      <charset val="129"/>
      <scheme val="minor"/>
    </font>
    <font>
      <sz val="22"/>
      <color theme="1" tint="0.499984740745262"/>
      <name val="맑은 고딕"/>
      <family val="3"/>
      <charset val="129"/>
      <scheme val="minor"/>
    </font>
    <font>
      <sz val="22"/>
      <color theme="1"/>
      <name val="맑은 고딕"/>
      <family val="3"/>
      <charset val="129"/>
      <scheme val="minor"/>
    </font>
    <font>
      <sz val="22"/>
      <color indexed="8"/>
      <name val="맑은 고딕"/>
      <family val="3"/>
      <charset val="129"/>
      <scheme val="minor"/>
    </font>
    <font>
      <b/>
      <sz val="28"/>
      <color rgb="FF0000FF"/>
      <name val="맑은 고딕"/>
      <family val="3"/>
      <charset val="129"/>
      <scheme val="minor"/>
    </font>
    <font>
      <b/>
      <sz val="28"/>
      <color theme="1"/>
      <name val="맑은 고딕"/>
      <family val="3"/>
      <charset val="129"/>
      <scheme val="minor"/>
    </font>
    <font>
      <b/>
      <sz val="28"/>
      <color rgb="FFFF00FF"/>
      <name val="맑은 고딕"/>
      <family val="3"/>
      <charset val="129"/>
      <scheme val="minor"/>
    </font>
    <font>
      <b/>
      <sz val="28"/>
      <name val="맑은 고딕"/>
      <family val="3"/>
      <charset val="129"/>
      <scheme val="minor"/>
    </font>
    <font>
      <sz val="10"/>
      <color rgb="FFFF00FF"/>
      <name val="LG스마트체 Regular"/>
      <family val="3"/>
      <charset val="129"/>
    </font>
    <font>
      <sz val="26"/>
      <color rgb="FFFF00FF"/>
      <name val="LG스마트체 Regular"/>
      <family val="3"/>
      <charset val="129"/>
    </font>
    <font>
      <b/>
      <sz val="15"/>
      <color rgb="FFFF00FF"/>
      <name val="Arial"/>
      <family val="2"/>
    </font>
    <font>
      <b/>
      <sz val="14"/>
      <color rgb="FFFF00FF"/>
      <name val="LG스마트체 Regular"/>
      <family val="3"/>
      <charset val="129"/>
    </font>
    <font>
      <b/>
      <sz val="19"/>
      <color rgb="FFFF00FF"/>
      <name val="LG스마트체 Regular"/>
      <family val="3"/>
      <charset val="129"/>
    </font>
    <font>
      <b/>
      <sz val="20"/>
      <name val="맑은 고딕"/>
      <family val="3"/>
      <charset val="129"/>
      <scheme val="minor"/>
    </font>
    <font>
      <sz val="12"/>
      <name val="LG스마트체 Regular"/>
      <family val="3"/>
      <charset val="129"/>
    </font>
    <font>
      <sz val="20"/>
      <color indexed="8"/>
      <name val="맑은 고딕"/>
      <family val="2"/>
      <scheme val="minor"/>
    </font>
    <font>
      <sz val="20"/>
      <color theme="0" tint="-0.249977111117893"/>
      <name val="맑은 고딕"/>
      <family val="3"/>
      <charset val="129"/>
      <scheme val="minor"/>
    </font>
    <font>
      <b/>
      <sz val="20"/>
      <color theme="0" tint="-0.249977111117893"/>
      <name val="맑은 고딕"/>
      <family val="3"/>
      <charset val="129"/>
      <scheme val="minor"/>
    </font>
    <font>
      <b/>
      <sz val="28"/>
      <color theme="0" tint="-0.249977111117893"/>
      <name val="맑은 고딕"/>
      <family val="3"/>
      <charset val="129"/>
      <scheme val="minor"/>
    </font>
    <font>
      <b/>
      <sz val="23"/>
      <color theme="0" tint="-0.249977111117893"/>
      <name val="맑은 고딕"/>
      <family val="3"/>
      <charset val="129"/>
      <scheme val="minor"/>
    </font>
    <font>
      <sz val="23"/>
      <color theme="0" tint="-0.249977111117893"/>
      <name val="맑은 고딕"/>
      <family val="3"/>
      <charset val="129"/>
      <scheme val="minor"/>
    </font>
    <font>
      <b/>
      <sz val="15"/>
      <color rgb="FFFF00FF"/>
      <name val="맑은 고딕"/>
      <family val="3"/>
      <charset val="129"/>
      <scheme val="minor"/>
    </font>
    <font>
      <sz val="24"/>
      <color rgb="FFFF00FF"/>
      <name val="LG스마트체 Regular"/>
      <family val="3"/>
      <charset val="129"/>
    </font>
    <font>
      <b/>
      <sz val="30"/>
      <color rgb="FFFF00FF"/>
      <name val="맑은 고딕"/>
      <family val="3"/>
      <charset val="129"/>
      <scheme val="minor"/>
    </font>
    <font>
      <b/>
      <sz val="23"/>
      <color rgb="FFFF00FF"/>
      <name val="맑은 고딕"/>
      <family val="3"/>
      <charset val="129"/>
      <scheme val="minor"/>
    </font>
    <font>
      <b/>
      <sz val="30"/>
      <color theme="0" tint="-0.249977111117893"/>
      <name val="맑은 고딕"/>
      <family val="3"/>
      <charset val="129"/>
      <scheme val="minor"/>
    </font>
    <font>
      <sz val="28"/>
      <color theme="0" tint="-0.249977111117893"/>
      <name val="맑은 고딕"/>
      <family val="3"/>
      <charset val="129"/>
      <scheme val="minor"/>
    </font>
    <font>
      <b/>
      <sz val="11"/>
      <color rgb="FFFF00FF"/>
      <name val="LG스마트체 Regular"/>
      <family val="3"/>
      <charset val="129"/>
    </font>
    <font>
      <sz val="20"/>
      <color theme="1"/>
      <name val="LG스마트체 Regular"/>
      <family val="3"/>
      <charset val="129"/>
    </font>
    <font>
      <sz val="16"/>
      <color theme="1"/>
      <name val="LG스마트체 Regular"/>
      <family val="3"/>
      <charset val="129"/>
    </font>
    <font>
      <b/>
      <sz val="28"/>
      <color theme="0" tint="-0.499984740745262"/>
      <name val="맑은 고딕"/>
      <family val="3"/>
      <charset val="129"/>
      <scheme val="minor"/>
    </font>
    <font>
      <b/>
      <sz val="23"/>
      <color theme="0" tint="-0.499984740745262"/>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sz val="20"/>
      <color rgb="FF000000"/>
      <name val="LG스마트체 Regular"/>
      <family val="3"/>
      <charset val="129"/>
    </font>
    <font>
      <b/>
      <sz val="28"/>
      <color theme="1" tint="0.499984740745262"/>
      <name val="맑은 고딕"/>
      <family val="3"/>
      <charset val="129"/>
      <scheme val="minor"/>
    </font>
    <font>
      <b/>
      <sz val="30"/>
      <color theme="1" tint="0.499984740745262"/>
      <name val="맑은 고딕"/>
      <family val="3"/>
      <charset val="129"/>
      <scheme val="minor"/>
    </font>
    <font>
      <b/>
      <sz val="23"/>
      <color theme="1" tint="0.499984740745262"/>
      <name val="맑은 고딕"/>
      <family val="3"/>
      <charset val="129"/>
      <scheme val="minor"/>
    </font>
    <font>
      <b/>
      <sz val="30"/>
      <color rgb="FF000000"/>
      <name val="맑은 고딕"/>
      <family val="3"/>
      <charset val="129"/>
      <scheme val="minor"/>
    </font>
    <font>
      <b/>
      <sz val="28"/>
      <color rgb="FF000000"/>
      <name val="맑은 고딕"/>
      <family val="3"/>
      <charset val="129"/>
      <scheme val="minor"/>
    </font>
    <font>
      <b/>
      <sz val="18"/>
      <color rgb="FFFF00FF"/>
      <name val="맑은 고딕"/>
      <family val="3"/>
      <charset val="129"/>
      <scheme val="minor"/>
    </font>
    <font>
      <b/>
      <sz val="28"/>
      <color theme="2" tint="-0.249977111117893"/>
      <name val="맑은 고딕"/>
      <family val="3"/>
      <charset val="129"/>
      <scheme val="minor"/>
    </font>
    <font>
      <b/>
      <strike/>
      <sz val="15"/>
      <name val="맑은 고딕"/>
      <family val="3"/>
      <charset val="129"/>
      <scheme val="minor"/>
    </font>
    <font>
      <b/>
      <strike/>
      <sz val="28"/>
      <color rgb="FFFF00FF"/>
      <name val="맑은 고딕"/>
      <family val="3"/>
      <charset val="129"/>
      <scheme val="minor"/>
    </font>
    <font>
      <b/>
      <sz val="28"/>
      <color rgb="FFFF0000"/>
      <name val="맑은 고딕"/>
      <family val="3"/>
      <charset val="129"/>
      <scheme val="minor"/>
    </font>
    <font>
      <b/>
      <strike/>
      <sz val="18"/>
      <color theme="2" tint="-0.249977111117893"/>
      <name val="맑은 고딕"/>
      <family val="3"/>
      <charset val="129"/>
      <scheme val="minor"/>
    </font>
    <font>
      <strike/>
      <sz val="18"/>
      <color theme="2" tint="-0.249977111117893"/>
      <name val="맑은 고딕"/>
      <family val="3"/>
      <charset val="129"/>
      <scheme val="minor"/>
    </font>
    <font>
      <strike/>
      <sz val="14"/>
      <color theme="2" tint="-0.249977111117893"/>
      <name val="맑은 고딕"/>
      <family val="3"/>
      <charset val="129"/>
      <scheme val="minor"/>
    </font>
    <font>
      <b/>
      <strike/>
      <sz val="23"/>
      <color theme="2" tint="-0.249977111117893"/>
      <name val="맑은 고딕"/>
      <family val="3"/>
      <charset val="129"/>
      <scheme val="minor"/>
    </font>
    <font>
      <strike/>
      <sz val="17"/>
      <color theme="2" tint="-0.249977111117893"/>
      <name val="맑은 고딕"/>
      <family val="3"/>
      <charset val="129"/>
      <scheme val="minor"/>
    </font>
    <font>
      <strike/>
      <sz val="15"/>
      <color theme="2" tint="-0.249977111117893"/>
      <name val="맑은 고딕"/>
      <family val="3"/>
      <charset val="129"/>
      <scheme val="minor"/>
    </font>
    <font>
      <b/>
      <sz val="20"/>
      <color rgb="FFFF0000"/>
      <name val="맑은 고딕"/>
      <family val="3"/>
      <charset val="129"/>
      <scheme val="minor"/>
    </font>
    <font>
      <b/>
      <sz val="17"/>
      <color theme="0" tint="-0.34998626667073579"/>
      <name val="맑은 고딕"/>
      <family val="3"/>
      <charset val="129"/>
      <scheme val="minor"/>
    </font>
    <font>
      <b/>
      <sz val="35"/>
      <color rgb="FFFF00FF"/>
      <name val="맑은 고딕"/>
      <family val="3"/>
      <charset val="129"/>
      <scheme val="minor"/>
    </font>
    <font>
      <b/>
      <sz val="33"/>
      <color rgb="FFFF0000"/>
      <name val="맑은 고딕"/>
      <family val="3"/>
      <charset val="129"/>
      <scheme val="minor"/>
    </font>
    <font>
      <b/>
      <sz val="45"/>
      <color rgb="FF0000FF"/>
      <name val="맑은 고딕"/>
      <family val="3"/>
      <charset val="129"/>
      <scheme val="minor"/>
    </font>
    <font>
      <b/>
      <sz val="28"/>
      <color rgb="FF248883"/>
      <name val="맑은 고딕"/>
      <family val="3"/>
      <charset val="129"/>
      <scheme val="minor"/>
    </font>
    <font>
      <b/>
      <sz val="35"/>
      <color rgb="FFFF0000"/>
      <name val="맑은 고딕"/>
      <family val="3"/>
      <charset val="129"/>
      <scheme val="minor"/>
    </font>
    <font>
      <b/>
      <sz val="30"/>
      <color rgb="FF248883"/>
      <name val="맑은 고딕"/>
      <family val="3"/>
      <charset val="129"/>
      <scheme val="minor"/>
    </font>
    <font>
      <b/>
      <sz val="33"/>
      <color rgb="FFFF00FF"/>
      <name val="맑은 고딕"/>
      <family val="3"/>
      <charset val="129"/>
      <scheme val="minor"/>
    </font>
    <font>
      <b/>
      <sz val="30"/>
      <name val="맑은 고딕"/>
      <family val="3"/>
      <charset val="129"/>
      <scheme val="minor"/>
    </font>
    <font>
      <b/>
      <sz val="35"/>
      <color theme="1" tint="0.499984740745262"/>
      <name val="맑은 고딕"/>
      <family val="3"/>
      <charset val="129"/>
      <scheme val="minor"/>
    </font>
    <font>
      <b/>
      <sz val="20"/>
      <color theme="1" tint="0.499984740745262"/>
      <name val="맑은 고딕"/>
      <family val="3"/>
      <charset val="129"/>
      <scheme val="minor"/>
    </font>
    <font>
      <sz val="20"/>
      <color rgb="FFFF00FF"/>
      <name val="맑은 고딕"/>
      <family val="2"/>
      <scheme val="minor"/>
    </font>
    <font>
      <sz val="30"/>
      <color rgb="FF000000"/>
      <name val="LG스마트체 Regular"/>
      <family val="3"/>
      <charset val="129"/>
    </font>
    <font>
      <sz val="11"/>
      <color theme="1" tint="0.499984740745262"/>
      <name val="LG스마트체 Regular"/>
      <family val="3"/>
      <charset val="129"/>
    </font>
    <font>
      <b/>
      <sz val="40"/>
      <color rgb="FFFF00FF"/>
      <name val="맑은 고딕"/>
      <family val="3"/>
      <charset val="129"/>
      <scheme val="minor"/>
    </font>
  </fonts>
  <fills count="2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lightUp">
        <fgColor theme="0" tint="-0.14996795556505021"/>
        <bgColor theme="0"/>
      </patternFill>
    </fill>
    <fill>
      <patternFill patternType="lightUp">
        <fgColor theme="0" tint="-0.499984740745262"/>
        <bgColor theme="9" tint="0.79998168889431442"/>
      </patternFill>
    </fill>
    <fill>
      <patternFill patternType="lightUp">
        <fgColor theme="0" tint="-0.499984740745262"/>
        <bgColor rgb="FFFFFF00"/>
      </patternFill>
    </fill>
    <fill>
      <patternFill patternType="solid">
        <fgColor rgb="FFFF0000"/>
        <bgColor indexed="64"/>
      </patternFill>
    </fill>
    <fill>
      <patternFill patternType="solid">
        <fgColor rgb="FFFF00FF"/>
        <bgColor indexed="64"/>
      </patternFill>
    </fill>
    <fill>
      <patternFill patternType="solid">
        <fgColor rgb="FF92D050"/>
        <bgColor indexed="64"/>
      </patternFill>
    </fill>
  </fills>
  <borders count="112">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diagonal/>
    </border>
    <border>
      <left style="thin">
        <color theme="1" tint="0.499984740745262"/>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thin">
        <color indexed="64"/>
      </right>
      <top style="thin">
        <color theme="0" tint="-0.499984740745262"/>
      </top>
      <bottom style="medium">
        <color indexed="64"/>
      </bottom>
      <diagonal/>
    </border>
    <border>
      <left style="thin">
        <color theme="0" tint="-0.24994659260841701"/>
      </left>
      <right style="thin">
        <color theme="0" tint="-0.24994659260841701"/>
      </right>
      <top/>
      <bottom style="medium">
        <color indexed="64"/>
      </bottom>
      <diagonal/>
    </border>
    <border>
      <left/>
      <right/>
      <top style="medium">
        <color indexed="64"/>
      </top>
      <bottom/>
      <diagonal/>
    </border>
    <border>
      <left/>
      <right/>
      <top style="thin">
        <color indexed="64"/>
      </top>
      <bottom style="medium">
        <color indexed="64"/>
      </bottom>
      <diagonal/>
    </border>
    <border>
      <left/>
      <right style="thin">
        <color indexed="64"/>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indexed="64"/>
      </right>
      <top style="medium">
        <color indexed="64"/>
      </top>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medium">
        <color indexed="64"/>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right style="thin">
        <color theme="0" tint="-0.24994659260841701"/>
      </right>
      <top style="thick">
        <color theme="0" tint="-0.499984740745262"/>
      </top>
      <bottom style="thin">
        <color theme="0" tint="-0.24994659260841701"/>
      </bottom>
      <diagonal/>
    </border>
    <border>
      <left style="thin">
        <color theme="0" tint="-0.24994659260841701"/>
      </left>
      <right style="thin">
        <color theme="0" tint="-0.24994659260841701"/>
      </right>
      <top style="thick">
        <color theme="0" tint="-0.499984740745262"/>
      </top>
      <bottom style="thin">
        <color theme="0" tint="-0.24994659260841701"/>
      </bottom>
      <diagonal/>
    </border>
    <border>
      <left style="thin">
        <color theme="0" tint="-0.24994659260841701"/>
      </left>
      <right style="thick">
        <color theme="0" tint="-0.499984740745262"/>
      </right>
      <top style="thick">
        <color theme="0" tint="-0.499984740745262"/>
      </top>
      <bottom style="thin">
        <color theme="0" tint="-0.24994659260841701"/>
      </bottom>
      <diagonal/>
    </border>
    <border>
      <left style="thin">
        <color theme="0" tint="-0.24994659260841701"/>
      </left>
      <right style="thick">
        <color theme="0" tint="-0.499984740745262"/>
      </right>
      <top style="thin">
        <color theme="0" tint="-0.24994659260841701"/>
      </top>
      <bottom style="thin">
        <color theme="0" tint="-0.24994659260841701"/>
      </bottom>
      <diagonal/>
    </border>
    <border>
      <left/>
      <right style="thin">
        <color theme="0" tint="-0.24994659260841701"/>
      </right>
      <top style="thin">
        <color theme="0" tint="-0.24994659260841701"/>
      </top>
      <bottom style="thick">
        <color theme="0" tint="-0.499984740745262"/>
      </bottom>
      <diagonal/>
    </border>
    <border>
      <left style="thin">
        <color theme="0" tint="-0.24994659260841701"/>
      </left>
      <right style="thin">
        <color theme="0" tint="-0.24994659260841701"/>
      </right>
      <top style="thin">
        <color theme="0" tint="-0.24994659260841701"/>
      </top>
      <bottom style="thick">
        <color theme="0" tint="-0.499984740745262"/>
      </bottom>
      <diagonal/>
    </border>
    <border>
      <left style="thin">
        <color theme="0" tint="-0.24994659260841701"/>
      </left>
      <right style="thick">
        <color theme="0" tint="-0.499984740745262"/>
      </right>
      <top style="thin">
        <color theme="0" tint="-0.24994659260841701"/>
      </top>
      <bottom style="thick">
        <color theme="0" tint="-0.499984740745262"/>
      </bottom>
      <diagonal/>
    </border>
    <border>
      <left style="medium">
        <color indexed="64"/>
      </left>
      <right/>
      <top style="medium">
        <color indexed="64"/>
      </top>
      <bottom style="medium">
        <color indexed="64"/>
      </bottom>
      <diagonal/>
    </border>
    <border>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style="thin">
        <color theme="0" tint="-0.24994659260841701"/>
      </right>
      <top style="medium">
        <color auto="1"/>
      </top>
      <bottom/>
      <diagonal/>
    </border>
    <border>
      <left style="thin">
        <color theme="0" tint="-0.24994659260841701"/>
      </left>
      <right/>
      <top style="medium">
        <color auto="1"/>
      </top>
      <bottom/>
      <diagonal/>
    </border>
    <border>
      <left style="thin">
        <color theme="0" tint="-0.24994659260841701"/>
      </left>
      <right style="medium">
        <color auto="1"/>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diagonal/>
    </border>
    <border>
      <left style="thin">
        <color theme="0" tint="-0.24994659260841701"/>
      </left>
      <right style="medium">
        <color auto="1"/>
      </right>
      <top/>
      <bottom style="thin">
        <color theme="0" tint="-0.24994659260841701"/>
      </bottom>
      <diagonal/>
    </border>
    <border>
      <left style="thick">
        <color theme="0" tint="-0.499984740745262"/>
      </left>
      <right style="thick">
        <color theme="0" tint="-0.499984740745262"/>
      </right>
      <top style="thick">
        <color theme="0" tint="-0.499984740745262"/>
      </top>
      <bottom style="thin">
        <color theme="0" tint="-0.24994659260841701"/>
      </bottom>
      <diagonal/>
    </border>
    <border>
      <left style="thick">
        <color theme="0" tint="-0.499984740745262"/>
      </left>
      <right style="thick">
        <color theme="0" tint="-0.499984740745262"/>
      </right>
      <top style="thin">
        <color theme="0" tint="-0.24994659260841701"/>
      </top>
      <bottom style="thick">
        <color theme="0" tint="-0.499984740745262"/>
      </bottom>
      <diagonal/>
    </border>
    <border>
      <left style="thick">
        <color theme="0" tint="-0.499984740745262"/>
      </left>
      <right style="thick">
        <color theme="0" tint="-0.499984740745262"/>
      </right>
      <top style="thin">
        <color theme="0" tint="-0.24994659260841701"/>
      </top>
      <bottom style="thin">
        <color theme="0" tint="-0.24994659260841701"/>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style="thick">
        <color theme="0" tint="-0.499984740745262"/>
      </top>
      <bottom style="thin">
        <color theme="0" tint="-0.24994659260841701"/>
      </bottom>
      <diagonal/>
    </border>
    <border>
      <left style="thick">
        <color theme="0" tint="-0.499984740745262"/>
      </left>
      <right/>
      <top style="thin">
        <color theme="0" tint="-0.24994659260841701"/>
      </top>
      <bottom style="thin">
        <color theme="0" tint="-0.24994659260841701"/>
      </bottom>
      <diagonal/>
    </border>
    <border>
      <left style="thick">
        <color theme="0" tint="-0.499984740745262"/>
      </left>
      <right/>
      <top/>
      <bottom style="thick">
        <color theme="0" tint="-0.499984740745262"/>
      </bottom>
      <diagonal/>
    </border>
    <border>
      <left style="medium">
        <color indexed="64"/>
      </left>
      <right style="thin">
        <color theme="0" tint="-0.24994659260841701"/>
      </right>
      <top style="thick">
        <color theme="0" tint="-0.499984740745262"/>
      </top>
      <bottom style="thin">
        <color theme="0" tint="-0.24994659260841701"/>
      </bottom>
      <diagonal/>
    </border>
    <border>
      <left style="medium">
        <color indexed="64"/>
      </left>
      <right style="thin">
        <color theme="0" tint="-0.24994659260841701"/>
      </right>
      <top style="thin">
        <color theme="0" tint="-0.24994659260841701"/>
      </top>
      <bottom style="thick">
        <color theme="0" tint="-0.499984740745262"/>
      </bottom>
      <diagonal/>
    </border>
    <border>
      <left style="thick">
        <color rgb="FFFF0000"/>
      </left>
      <right style="medium">
        <color indexed="64"/>
      </right>
      <top style="thick">
        <color rgb="FFFF0000"/>
      </top>
      <bottom style="thick">
        <color rgb="FFFF0000"/>
      </bottom>
      <diagonal/>
    </border>
    <border>
      <left style="thin">
        <color indexed="64"/>
      </left>
      <right style="medium">
        <color auto="1"/>
      </right>
      <top/>
      <bottom style="thin">
        <color theme="0" tint="-0.24994659260841701"/>
      </bottom>
      <diagonal/>
    </border>
    <border>
      <left/>
      <right/>
      <top/>
      <bottom style="thin">
        <color theme="0" tint="-0.24994659260841701"/>
      </bottom>
      <diagonal/>
    </border>
  </borders>
  <cellStyleXfs count="26">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177" fontId="1" fillId="0" borderId="0" applyFont="0" applyFill="0" applyBorder="0" applyAlignment="0" applyProtection="0">
      <alignment vertical="center"/>
    </xf>
    <xf numFmtId="0" fontId="1" fillId="0" borderId="0">
      <alignment vertical="center"/>
    </xf>
  </cellStyleXfs>
  <cellXfs count="594">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4" xfId="6" applyFont="1" applyFill="1" applyBorder="1" applyAlignment="1">
      <alignment vertical="center"/>
    </xf>
    <xf numFmtId="0" fontId="26" fillId="4" borderId="14" xfId="6" applyFont="1" applyFill="1" applyBorder="1" applyAlignment="1">
      <alignment horizontal="center" vertical="center"/>
    </xf>
    <xf numFmtId="178" fontId="26" fillId="4"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0" fontId="31" fillId="0" borderId="0" xfId="22" applyFont="1">
      <alignment vertical="center"/>
    </xf>
    <xf numFmtId="0" fontId="32" fillId="0" borderId="0" xfId="22" quotePrefix="1" applyFont="1" applyAlignment="1">
      <alignment vertical="center" wrapText="1"/>
    </xf>
    <xf numFmtId="0" fontId="31" fillId="0" borderId="0" xfId="22" applyFont="1" applyAlignment="1">
      <alignment horizontal="center" vertical="center"/>
    </xf>
    <xf numFmtId="0" fontId="40" fillId="10" borderId="52" xfId="22" applyFont="1" applyFill="1" applyBorder="1" applyAlignment="1">
      <alignment horizontal="center" vertical="center"/>
    </xf>
    <xf numFmtId="0" fontId="40" fillId="10" borderId="53" xfId="22" applyFont="1" applyFill="1" applyBorder="1" applyAlignment="1">
      <alignment horizontal="center" vertical="center"/>
    </xf>
    <xf numFmtId="0" fontId="2" fillId="0" borderId="0" xfId="22">
      <alignment vertical="center"/>
    </xf>
    <xf numFmtId="0" fontId="35" fillId="0" borderId="33" xfId="22" applyFont="1" applyBorder="1" applyAlignment="1">
      <alignment horizontal="center" vertical="center"/>
    </xf>
    <xf numFmtId="0" fontId="36" fillId="0" borderId="30" xfId="22" applyFont="1" applyBorder="1" applyAlignment="1">
      <alignment horizontal="center" vertical="center" wrapText="1"/>
    </xf>
    <xf numFmtId="0" fontId="35" fillId="0" borderId="30" xfId="22" applyFont="1" applyBorder="1" applyAlignment="1">
      <alignment horizontal="center" vertical="center" wrapText="1"/>
    </xf>
    <xf numFmtId="0" fontId="35" fillId="0" borderId="30" xfId="22" applyFont="1" applyBorder="1" applyAlignment="1">
      <alignment horizontal="center" vertical="center"/>
    </xf>
    <xf numFmtId="0" fontId="35" fillId="0" borderId="34" xfId="22" applyFont="1" applyBorder="1" applyAlignment="1">
      <alignment horizontal="center" vertical="center"/>
    </xf>
    <xf numFmtId="184" fontId="38" fillId="0" borderId="14" xfId="22" applyNumberFormat="1" applyFont="1" applyBorder="1" applyAlignment="1">
      <alignment horizontal="center" vertical="center"/>
    </xf>
    <xf numFmtId="0" fontId="36" fillId="0" borderId="14" xfId="22" applyFont="1" applyBorder="1" applyAlignment="1">
      <alignment horizontal="center" vertical="center" wrapText="1"/>
    </xf>
    <xf numFmtId="0" fontId="35" fillId="0" borderId="14" xfId="22" applyFont="1" applyBorder="1" applyAlignment="1">
      <alignment horizontal="center" vertical="center" wrapText="1"/>
    </xf>
    <xf numFmtId="0" fontId="35" fillId="0" borderId="14" xfId="22" applyFont="1" applyBorder="1" applyAlignment="1">
      <alignment horizontal="center" vertical="center"/>
    </xf>
    <xf numFmtId="0" fontId="34" fillId="4" borderId="32" xfId="22" applyFont="1" applyFill="1" applyBorder="1" applyAlignment="1">
      <alignment horizontal="center" vertical="center" wrapText="1"/>
    </xf>
    <xf numFmtId="0" fontId="34" fillId="4" borderId="32" xfId="22" applyFont="1" applyFill="1" applyBorder="1" applyAlignment="1">
      <alignment horizontal="center" vertical="center"/>
    </xf>
    <xf numFmtId="0" fontId="35" fillId="0" borderId="56" xfId="22" applyFont="1" applyBorder="1" applyAlignment="1">
      <alignment horizontal="center" vertical="center"/>
    </xf>
    <xf numFmtId="0" fontId="36" fillId="0" borderId="57" xfId="22" applyFont="1" applyBorder="1" applyAlignment="1">
      <alignment horizontal="center" vertical="center" wrapText="1"/>
    </xf>
    <xf numFmtId="0" fontId="35" fillId="0" borderId="57" xfId="22" applyFont="1" applyBorder="1" applyAlignment="1">
      <alignment horizontal="center" vertical="center" wrapText="1"/>
    </xf>
    <xf numFmtId="0" fontId="35" fillId="0" borderId="57" xfId="22" applyFont="1" applyBorder="1" applyAlignment="1">
      <alignment horizontal="center" vertical="center"/>
    </xf>
    <xf numFmtId="0" fontId="34" fillId="4" borderId="58" xfId="22" applyFont="1" applyFill="1" applyBorder="1" applyAlignment="1">
      <alignment horizontal="center" vertical="center" wrapText="1"/>
    </xf>
    <xf numFmtId="0" fontId="34" fillId="4" borderId="59" xfId="22" applyFont="1" applyFill="1" applyBorder="1" applyAlignment="1">
      <alignment horizontal="center" vertical="center"/>
    </xf>
    <xf numFmtId="0" fontId="34" fillId="4" borderId="60" xfId="22" applyFont="1" applyFill="1" applyBorder="1" applyAlignment="1">
      <alignment horizontal="center" vertical="center"/>
    </xf>
    <xf numFmtId="0" fontId="44" fillId="12" borderId="34" xfId="22" applyFont="1" applyFill="1" applyBorder="1" applyAlignment="1">
      <alignment horizontal="center" vertical="center"/>
    </xf>
    <xf numFmtId="186" fontId="44" fillId="12" borderId="14" xfId="22" applyNumberFormat="1" applyFont="1" applyFill="1" applyBorder="1" applyAlignment="1">
      <alignment horizontal="center" vertical="center"/>
    </xf>
    <xf numFmtId="20" fontId="44" fillId="12" borderId="14" xfId="22" applyNumberFormat="1" applyFont="1" applyFill="1" applyBorder="1" applyAlignment="1">
      <alignment horizontal="center" vertical="center"/>
    </xf>
    <xf numFmtId="20" fontId="45" fillId="14" borderId="14" xfId="22" applyNumberFormat="1" applyFont="1" applyFill="1" applyBorder="1" applyAlignment="1">
      <alignment horizontal="center" vertical="center"/>
    </xf>
    <xf numFmtId="184" fontId="37" fillId="12" borderId="14" xfId="22" applyNumberFormat="1" applyFont="1" applyFill="1" applyBorder="1" applyAlignment="1">
      <alignment horizontal="center" vertical="center"/>
    </xf>
    <xf numFmtId="0" fontId="37" fillId="12" borderId="14" xfId="22" applyFont="1" applyFill="1" applyBorder="1" applyAlignment="1">
      <alignment horizontal="center" vertical="center"/>
    </xf>
    <xf numFmtId="0" fontId="44" fillId="12" borderId="14" xfId="22" applyFont="1" applyFill="1" applyBorder="1" applyAlignment="1">
      <alignment horizontal="center" vertical="center"/>
    </xf>
    <xf numFmtId="0" fontId="37" fillId="12" borderId="14" xfId="22" applyFont="1" applyFill="1" applyBorder="1" applyAlignment="1">
      <alignment vertical="center" wrapText="1"/>
    </xf>
    <xf numFmtId="184" fontId="38" fillId="0" borderId="63" xfId="22" applyNumberFormat="1" applyFont="1" applyBorder="1" applyAlignment="1">
      <alignment horizontal="center" vertical="center"/>
    </xf>
    <xf numFmtId="0" fontId="41" fillId="0" borderId="42" xfId="22" applyFont="1" applyBorder="1" applyAlignment="1">
      <alignment horizontal="center" vertical="center"/>
    </xf>
    <xf numFmtId="0" fontId="44" fillId="0" borderId="34" xfId="22" applyFont="1" applyBorder="1" applyAlignment="1">
      <alignment horizontal="center" vertical="center"/>
    </xf>
    <xf numFmtId="186" fontId="44" fillId="0" borderId="14" xfId="22" applyNumberFormat="1" applyFont="1" applyBorder="1" applyAlignment="1">
      <alignment horizontal="center" vertical="center"/>
    </xf>
    <xf numFmtId="20" fontId="44" fillId="0" borderId="14" xfId="22" applyNumberFormat="1" applyFont="1" applyBorder="1" applyAlignment="1">
      <alignment horizontal="center" vertical="center"/>
    </xf>
    <xf numFmtId="20" fontId="45" fillId="10" borderId="14" xfId="22" applyNumberFormat="1" applyFont="1" applyFill="1" applyBorder="1" applyAlignment="1">
      <alignment horizontal="center" vertical="center"/>
    </xf>
    <xf numFmtId="0" fontId="37" fillId="0" borderId="14" xfId="22" applyFont="1" applyBorder="1" applyAlignment="1">
      <alignment horizontal="center" vertical="center" wrapText="1"/>
    </xf>
    <xf numFmtId="0" fontId="44" fillId="0" borderId="14" xfId="22" applyFont="1" applyBorder="1" applyAlignment="1">
      <alignment horizontal="center" vertical="center" wrapText="1"/>
    </xf>
    <xf numFmtId="0" fontId="44" fillId="0" borderId="14" xfId="22" applyFont="1" applyBorder="1" applyAlignment="1">
      <alignment horizontal="center" vertical="center"/>
    </xf>
    <xf numFmtId="0" fontId="37" fillId="0" borderId="14" xfId="22" applyFont="1" applyBorder="1" applyAlignment="1">
      <alignment vertical="center" wrapText="1"/>
    </xf>
    <xf numFmtId="0" fontId="46" fillId="0" borderId="0" xfId="22" applyFont="1">
      <alignment vertical="center"/>
    </xf>
    <xf numFmtId="0" fontId="41" fillId="0" borderId="61" xfId="22" applyFont="1" applyBorder="1" applyAlignment="1">
      <alignment horizontal="center" vertical="center"/>
    </xf>
    <xf numFmtId="0" fontId="44" fillId="0" borderId="62" xfId="22" applyFont="1" applyBorder="1" applyAlignment="1">
      <alignment horizontal="center" vertical="center"/>
    </xf>
    <xf numFmtId="186" fontId="44" fillId="0" borderId="63" xfId="22" applyNumberFormat="1" applyFont="1" applyBorder="1" applyAlignment="1">
      <alignment horizontal="center" vertical="center"/>
    </xf>
    <xf numFmtId="20" fontId="44" fillId="0" borderId="63" xfId="22" applyNumberFormat="1" applyFont="1" applyBorder="1" applyAlignment="1">
      <alignment horizontal="center" vertical="center"/>
    </xf>
    <xf numFmtId="20" fontId="45" fillId="10" borderId="63" xfId="22" applyNumberFormat="1" applyFont="1" applyFill="1" applyBorder="1" applyAlignment="1">
      <alignment horizontal="center" vertical="center"/>
    </xf>
    <xf numFmtId="0" fontId="37" fillId="0" borderId="63" xfId="22" applyFont="1" applyBorder="1" applyAlignment="1">
      <alignment horizontal="center" vertical="center"/>
    </xf>
    <xf numFmtId="0" fontId="44" fillId="0" borderId="63" xfId="22" applyFont="1" applyBorder="1" applyAlignment="1">
      <alignment horizontal="center" vertical="center"/>
    </xf>
    <xf numFmtId="0" fontId="37" fillId="0" borderId="63" xfId="22" applyFont="1" applyBorder="1" applyAlignment="1">
      <alignment vertical="center" wrapText="1"/>
    </xf>
    <xf numFmtId="186" fontId="47" fillId="0" borderId="46" xfId="22" applyNumberFormat="1" applyFont="1" applyBorder="1" applyAlignment="1">
      <alignment horizontal="center" vertical="center"/>
    </xf>
    <xf numFmtId="20" fontId="47" fillId="0" borderId="46" xfId="22" applyNumberFormat="1" applyFont="1" applyBorder="1" applyAlignment="1">
      <alignment horizontal="center" vertical="center"/>
    </xf>
    <xf numFmtId="0" fontId="49" fillId="0" borderId="0" xfId="22" applyFont="1">
      <alignment vertical="center"/>
    </xf>
    <xf numFmtId="0" fontId="50" fillId="0" borderId="40" xfId="22" applyFont="1" applyBorder="1" applyAlignment="1">
      <alignment horizontal="center" vertical="center"/>
    </xf>
    <xf numFmtId="186" fontId="35" fillId="0" borderId="30" xfId="22" applyNumberFormat="1" applyFont="1" applyBorder="1" applyAlignment="1">
      <alignment horizontal="center" vertical="center"/>
    </xf>
    <xf numFmtId="20" fontId="35" fillId="0" borderId="14" xfId="22" applyNumberFormat="1" applyFont="1" applyBorder="1" applyAlignment="1">
      <alignment horizontal="center" vertical="center"/>
    </xf>
    <xf numFmtId="20" fontId="35" fillId="0" borderId="30" xfId="22" applyNumberFormat="1" applyFont="1" applyBorder="1" applyAlignment="1">
      <alignment horizontal="center" vertical="center"/>
    </xf>
    <xf numFmtId="20" fontId="51" fillId="10" borderId="30" xfId="22" applyNumberFormat="1" applyFont="1" applyFill="1" applyBorder="1" applyAlignment="1">
      <alignment horizontal="center" vertical="center"/>
    </xf>
    <xf numFmtId="184" fontId="36" fillId="0" borderId="30" xfId="22" applyNumberFormat="1" applyFont="1" applyBorder="1" applyAlignment="1">
      <alignment horizontal="center" vertical="center"/>
    </xf>
    <xf numFmtId="0" fontId="36" fillId="0" borderId="30" xfId="22" applyFont="1" applyBorder="1" applyAlignment="1">
      <alignment vertical="center" wrapText="1"/>
    </xf>
    <xf numFmtId="0" fontId="52" fillId="0" borderId="0" xfId="22" applyFont="1">
      <alignment vertical="center"/>
    </xf>
    <xf numFmtId="0" fontId="50" fillId="0" borderId="42" xfId="22" applyFont="1" applyBorder="1" applyAlignment="1">
      <alignment horizontal="center" vertical="center"/>
    </xf>
    <xf numFmtId="186" fontId="35" fillId="0" borderId="14" xfId="22" applyNumberFormat="1" applyFont="1" applyBorder="1" applyAlignment="1">
      <alignment horizontal="center" vertical="center"/>
    </xf>
    <xf numFmtId="20" fontId="51" fillId="10" borderId="14" xfId="22" applyNumberFormat="1" applyFont="1" applyFill="1" applyBorder="1" applyAlignment="1">
      <alignment horizontal="center" vertical="center"/>
    </xf>
    <xf numFmtId="184" fontId="36" fillId="0" borderId="14" xfId="22" applyNumberFormat="1" applyFont="1" applyBorder="1" applyAlignment="1">
      <alignment horizontal="center" vertical="center"/>
    </xf>
    <xf numFmtId="0" fontId="36" fillId="0" borderId="14" xfId="22" applyFont="1" applyBorder="1" applyAlignment="1">
      <alignment horizontal="left" vertical="center" wrapText="1"/>
    </xf>
    <xf numFmtId="0" fontId="50" fillId="4" borderId="32" xfId="22" applyFont="1" applyFill="1" applyBorder="1" applyAlignment="1">
      <alignment horizontal="center" vertical="center" wrapText="1"/>
    </xf>
    <xf numFmtId="0" fontId="36" fillId="0" borderId="14" xfId="22" applyFont="1" applyBorder="1" applyAlignment="1">
      <alignment vertical="center" wrapText="1"/>
    </xf>
    <xf numFmtId="0" fontId="50" fillId="0" borderId="55" xfId="22" applyFont="1" applyBorder="1" applyAlignment="1">
      <alignment horizontal="center" vertical="center"/>
    </xf>
    <xf numFmtId="186" fontId="35" fillId="0" borderId="57" xfId="22" applyNumberFormat="1" applyFont="1" applyBorder="1" applyAlignment="1">
      <alignment horizontal="center" vertical="center"/>
    </xf>
    <xf numFmtId="20" fontId="35" fillId="0" borderId="57" xfId="22" applyNumberFormat="1" applyFont="1" applyBorder="1" applyAlignment="1">
      <alignment horizontal="center" vertical="center"/>
    </xf>
    <xf numFmtId="20" fontId="51" fillId="10" borderId="57" xfId="22" applyNumberFormat="1" applyFont="1" applyFill="1" applyBorder="1" applyAlignment="1">
      <alignment horizontal="center" vertical="center"/>
    </xf>
    <xf numFmtId="184" fontId="36" fillId="0" borderId="57" xfId="22" applyNumberFormat="1" applyFont="1" applyBorder="1" applyAlignment="1">
      <alignment horizontal="center" vertical="center"/>
    </xf>
    <xf numFmtId="0" fontId="36" fillId="0" borderId="57" xfId="22" applyFont="1" applyBorder="1" applyAlignment="1">
      <alignment vertical="center" wrapText="1"/>
    </xf>
    <xf numFmtId="49" fontId="53" fillId="6" borderId="2" xfId="0" applyNumberFormat="1" applyFont="1" applyFill="1" applyBorder="1" applyAlignment="1">
      <alignment horizontal="center" vertical="center" wrapText="1"/>
    </xf>
    <xf numFmtId="0" fontId="54" fillId="6" borderId="2" xfId="0" applyFont="1" applyFill="1" applyBorder="1" applyAlignment="1">
      <alignment horizontal="center" vertical="center"/>
    </xf>
    <xf numFmtId="0" fontId="56" fillId="4" borderId="2" xfId="0" applyFont="1" applyFill="1" applyBorder="1" applyAlignment="1">
      <alignment horizontal="center" vertical="center"/>
    </xf>
    <xf numFmtId="49" fontId="56" fillId="4" borderId="2" xfId="0" applyNumberFormat="1" applyFont="1" applyFill="1" applyBorder="1" applyAlignment="1">
      <alignment horizontal="center" vertical="center"/>
    </xf>
    <xf numFmtId="177" fontId="56" fillId="4" borderId="2" xfId="1" applyFont="1" applyFill="1" applyBorder="1" applyAlignment="1">
      <alignment horizontal="center" vertical="center"/>
    </xf>
    <xf numFmtId="0" fontId="43" fillId="0" borderId="46" xfId="22" applyFont="1" applyBorder="1" applyAlignment="1">
      <alignment horizontal="center" vertical="center"/>
    </xf>
    <xf numFmtId="0" fontId="43" fillId="0" borderId="46" xfId="22" applyFont="1" applyBorder="1" applyAlignment="1">
      <alignment horizontal="center" vertical="center" wrapText="1"/>
    </xf>
    <xf numFmtId="0" fontId="43" fillId="0" borderId="46" xfId="22" applyFont="1" applyBorder="1" applyAlignment="1">
      <alignment vertical="center" wrapText="1"/>
    </xf>
    <xf numFmtId="0" fontId="24" fillId="0" borderId="0" xfId="6" applyFont="1" applyAlignment="1">
      <alignment vertical="center"/>
    </xf>
    <xf numFmtId="0" fontId="16" fillId="0" borderId="3" xfId="6" applyFont="1" applyBorder="1" applyAlignment="1">
      <alignment vertical="center"/>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59" fillId="4" borderId="32" xfId="22" applyFont="1" applyFill="1" applyBorder="1" applyAlignment="1">
      <alignment horizontal="center" vertical="center" wrapText="1"/>
    </xf>
    <xf numFmtId="0" fontId="62" fillId="0" borderId="39" xfId="22" applyFont="1" applyBorder="1" applyAlignment="1">
      <alignment horizontal="center" vertical="center"/>
    </xf>
    <xf numFmtId="0" fontId="36" fillId="0" borderId="41" xfId="22" applyFont="1" applyBorder="1">
      <alignment vertical="center"/>
    </xf>
    <xf numFmtId="0" fontId="36" fillId="0" borderId="43" xfId="22" applyFont="1" applyBorder="1" applyAlignment="1">
      <alignment horizontal="center" vertical="center" wrapText="1"/>
    </xf>
    <xf numFmtId="184" fontId="36" fillId="0" borderId="43" xfId="22" applyNumberFormat="1" applyFont="1" applyBorder="1" applyAlignment="1">
      <alignment horizontal="center" vertical="center"/>
    </xf>
    <xf numFmtId="0" fontId="63" fillId="0" borderId="43" xfId="22" applyFont="1" applyBorder="1" applyAlignment="1">
      <alignment horizontal="center" vertical="center" wrapText="1"/>
    </xf>
    <xf numFmtId="0" fontId="37" fillId="0" borderId="39" xfId="22" applyFont="1" applyBorder="1" applyAlignment="1">
      <alignment horizontal="center" vertical="center" wrapText="1"/>
    </xf>
    <xf numFmtId="0" fontId="64" fillId="0" borderId="48" xfId="22" applyFont="1" applyBorder="1" applyAlignment="1">
      <alignment vertical="center" wrapText="1"/>
    </xf>
    <xf numFmtId="0" fontId="59" fillId="4" borderId="58" xfId="22" applyFont="1" applyFill="1" applyBorder="1" applyAlignment="1">
      <alignment horizontal="center" vertical="center" wrapText="1"/>
    </xf>
    <xf numFmtId="184" fontId="67" fillId="10" borderId="46" xfId="22" applyNumberFormat="1" applyFont="1" applyFill="1" applyBorder="1" applyAlignment="1">
      <alignment horizontal="center" vertical="center"/>
    </xf>
    <xf numFmtId="0" fontId="68" fillId="9" borderId="30" xfId="22" applyFont="1" applyFill="1" applyBorder="1" applyAlignment="1">
      <alignment horizontal="center" vertical="center"/>
    </xf>
    <xf numFmtId="0" fontId="68" fillId="9" borderId="14" xfId="22" applyFont="1" applyFill="1" applyBorder="1" applyAlignment="1">
      <alignment horizontal="center" vertical="center"/>
    </xf>
    <xf numFmtId="0" fontId="61" fillId="9" borderId="14" xfId="22" applyFont="1" applyFill="1" applyBorder="1" applyAlignment="1">
      <alignment horizontal="center" vertical="center"/>
    </xf>
    <xf numFmtId="0" fontId="61" fillId="9" borderId="57" xfId="22" applyFont="1" applyFill="1" applyBorder="1" applyAlignment="1">
      <alignment horizontal="center" vertical="center"/>
    </xf>
    <xf numFmtId="0" fontId="66" fillId="13" borderId="14" xfId="22" applyFont="1" applyFill="1" applyBorder="1" applyAlignment="1">
      <alignment horizontal="center" vertical="center"/>
    </xf>
    <xf numFmtId="0" fontId="69" fillId="10" borderId="14" xfId="22" applyFont="1" applyFill="1" applyBorder="1" applyAlignment="1">
      <alignment horizontal="centerContinuous" vertical="center"/>
    </xf>
    <xf numFmtId="0" fontId="60" fillId="9" borderId="14" xfId="22" applyFont="1" applyFill="1" applyBorder="1" applyAlignment="1">
      <alignment horizontal="center" vertical="center"/>
    </xf>
    <xf numFmtId="0" fontId="60" fillId="9" borderId="63" xfId="22" applyFont="1" applyFill="1" applyBorder="1" applyAlignment="1">
      <alignment horizontal="center" vertical="center"/>
    </xf>
    <xf numFmtId="0" fontId="70" fillId="0" borderId="35" xfId="22" applyFont="1" applyBorder="1" applyAlignment="1">
      <alignment horizontal="center" vertical="center"/>
    </xf>
    <xf numFmtId="0" fontId="70" fillId="0" borderId="35" xfId="22" applyFont="1" applyBorder="1" applyAlignment="1">
      <alignment horizontal="center" vertical="center" wrapText="1"/>
    </xf>
    <xf numFmtId="14" fontId="70" fillId="0" borderId="35" xfId="22" quotePrefix="1" applyNumberFormat="1" applyFont="1" applyBorder="1" applyAlignment="1">
      <alignment horizontal="center" vertical="center"/>
    </xf>
    <xf numFmtId="0" fontId="70" fillId="0" borderId="35" xfId="22" quotePrefix="1" applyFont="1" applyBorder="1" applyAlignment="1">
      <alignment vertical="center" wrapText="1"/>
    </xf>
    <xf numFmtId="0" fontId="71" fillId="0" borderId="0" xfId="22" applyFont="1" applyAlignment="1">
      <alignment horizontal="center" vertical="center"/>
    </xf>
    <xf numFmtId="0" fontId="73" fillId="9" borderId="14" xfId="22" applyFont="1" applyFill="1" applyBorder="1" applyAlignment="1">
      <alignment horizontal="center" vertical="center"/>
    </xf>
    <xf numFmtId="20" fontId="37" fillId="10" borderId="14" xfId="22" applyNumberFormat="1" applyFont="1" applyFill="1" applyBorder="1" applyAlignment="1">
      <alignment horizontal="center" vertical="center"/>
    </xf>
    <xf numFmtId="0" fontId="48" fillId="4" borderId="32" xfId="22" applyFont="1" applyFill="1" applyBorder="1" applyAlignment="1">
      <alignment horizontal="center" vertical="center" wrapText="1"/>
    </xf>
    <xf numFmtId="0" fontId="37" fillId="0" borderId="32" xfId="22" applyFont="1" applyBorder="1" applyAlignment="1">
      <alignment vertical="center" wrapText="1"/>
    </xf>
    <xf numFmtId="0" fontId="73" fillId="9" borderId="63" xfId="22" applyFont="1" applyFill="1" applyBorder="1" applyAlignment="1">
      <alignment horizontal="center" vertical="center"/>
    </xf>
    <xf numFmtId="20" fontId="37" fillId="10" borderId="63" xfId="22" applyNumberFormat="1" applyFont="1" applyFill="1" applyBorder="1" applyAlignment="1">
      <alignment horizontal="center" vertical="center"/>
    </xf>
    <xf numFmtId="0" fontId="37" fillId="0" borderId="64" xfId="22" applyFont="1" applyBorder="1" applyAlignment="1">
      <alignment vertical="center" wrapText="1"/>
    </xf>
    <xf numFmtId="177" fontId="27" fillId="3" borderId="2" xfId="23" applyFont="1" applyFill="1" applyBorder="1" applyAlignment="1">
      <alignment horizontal="center" vertical="center"/>
    </xf>
    <xf numFmtId="0" fontId="56" fillId="6" borderId="2" xfId="0" applyFont="1" applyFill="1" applyBorder="1" applyAlignment="1">
      <alignment horizontal="center" vertical="center"/>
    </xf>
    <xf numFmtId="0" fontId="26" fillId="0" borderId="14" xfId="25" applyFont="1" applyBorder="1" applyAlignment="1">
      <alignment horizontal="center" vertical="center"/>
    </xf>
    <xf numFmtId="0" fontId="26" fillId="4" borderId="14" xfId="25" applyFont="1" applyFill="1" applyBorder="1" applyAlignment="1">
      <alignment horizontal="center" vertical="center"/>
    </xf>
    <xf numFmtId="0" fontId="74" fillId="10" borderId="34" xfId="22" applyFont="1" applyFill="1" applyBorder="1" applyAlignment="1">
      <alignment horizontal="centerContinuous" vertical="center"/>
    </xf>
    <xf numFmtId="0" fontId="65" fillId="10" borderId="14" xfId="22" applyFont="1" applyFill="1" applyBorder="1" applyAlignment="1">
      <alignment horizontal="centerContinuous" vertical="center"/>
    </xf>
    <xf numFmtId="186" fontId="74" fillId="10" borderId="14" xfId="22" applyNumberFormat="1" applyFont="1" applyFill="1" applyBorder="1" applyAlignment="1">
      <alignment horizontal="center" vertical="center"/>
    </xf>
    <xf numFmtId="20" fontId="74" fillId="10" borderId="14" xfId="22" applyNumberFormat="1" applyFont="1" applyFill="1" applyBorder="1" applyAlignment="1">
      <alignment horizontal="center" vertical="center"/>
    </xf>
    <xf numFmtId="20" fontId="76" fillId="10" borderId="14" xfId="22" applyNumberFormat="1" applyFont="1" applyFill="1" applyBorder="1" applyAlignment="1">
      <alignment horizontal="center" vertical="center"/>
    </xf>
    <xf numFmtId="184" fontId="72" fillId="10" borderId="57" xfId="22" applyNumberFormat="1" applyFont="1" applyFill="1" applyBorder="1" applyAlignment="1">
      <alignment horizontal="center" vertical="center"/>
    </xf>
    <xf numFmtId="0" fontId="72" fillId="10" borderId="14" xfId="22" applyFont="1" applyFill="1" applyBorder="1" applyAlignment="1">
      <alignment horizontal="center" vertical="center" wrapText="1"/>
    </xf>
    <xf numFmtId="0" fontId="74" fillId="10" borderId="14" xfId="22" applyFont="1" applyFill="1" applyBorder="1" applyAlignment="1">
      <alignment horizontal="center" vertical="center" wrapText="1"/>
    </xf>
    <xf numFmtId="0" fontId="74" fillId="10" borderId="14" xfId="22" applyFont="1" applyFill="1" applyBorder="1" applyAlignment="1">
      <alignment horizontal="center" vertical="center"/>
    </xf>
    <xf numFmtId="0" fontId="72" fillId="10" borderId="14" xfId="22" applyFont="1" applyFill="1" applyBorder="1" applyAlignment="1">
      <alignment vertical="center" wrapText="1"/>
    </xf>
    <xf numFmtId="0" fontId="42" fillId="10" borderId="32" xfId="22" applyFont="1" applyFill="1" applyBorder="1" applyAlignment="1">
      <alignment horizontal="center" vertical="center" wrapText="1"/>
    </xf>
    <xf numFmtId="0" fontId="62" fillId="10" borderId="32" xfId="22" applyFont="1" applyFill="1" applyBorder="1" applyAlignment="1">
      <alignment horizontal="center" vertical="center" wrapText="1"/>
    </xf>
    <xf numFmtId="0" fontId="30" fillId="0" borderId="74" xfId="22" applyFont="1" applyBorder="1" applyAlignment="1">
      <alignment horizontal="center" vertical="center"/>
    </xf>
    <xf numFmtId="0" fontId="30" fillId="0" borderId="75" xfId="22" applyFont="1" applyBorder="1" applyAlignment="1">
      <alignment horizontal="center" vertical="center"/>
    </xf>
    <xf numFmtId="0" fontId="30" fillId="0" borderId="76" xfId="22" applyFont="1" applyBorder="1" applyAlignment="1">
      <alignment horizontal="center" vertical="center"/>
    </xf>
    <xf numFmtId="0" fontId="50" fillId="4" borderId="14" xfId="22" applyFont="1" applyFill="1" applyBorder="1" applyAlignment="1">
      <alignment horizontal="center" vertical="center" wrapText="1"/>
    </xf>
    <xf numFmtId="0" fontId="50" fillId="4" borderId="78" xfId="22" applyFont="1" applyFill="1" applyBorder="1" applyAlignment="1">
      <alignment horizontal="center" vertical="center" wrapText="1"/>
    </xf>
    <xf numFmtId="0" fontId="34" fillId="4" borderId="14" xfId="22" applyFont="1" applyFill="1" applyBorder="1" applyAlignment="1">
      <alignment horizontal="center" vertical="center" wrapText="1"/>
    </xf>
    <xf numFmtId="0" fontId="34" fillId="4" borderId="78" xfId="22" applyFont="1" applyFill="1" applyBorder="1" applyAlignment="1">
      <alignment horizontal="center" vertical="center" wrapText="1"/>
    </xf>
    <xf numFmtId="0" fontId="34" fillId="4" borderId="14" xfId="22" applyFont="1" applyFill="1" applyBorder="1" applyAlignment="1">
      <alignment horizontal="center" vertical="center"/>
    </xf>
    <xf numFmtId="0" fontId="34" fillId="4" borderId="78" xfId="22" applyFont="1" applyFill="1" applyBorder="1" applyAlignment="1">
      <alignment horizontal="center" vertical="center"/>
    </xf>
    <xf numFmtId="0" fontId="62" fillId="10" borderId="14" xfId="22" applyFont="1" applyFill="1" applyBorder="1" applyAlignment="1">
      <alignment horizontal="center" vertical="center" wrapText="1"/>
    </xf>
    <xf numFmtId="0" fontId="62" fillId="10" borderId="78" xfId="22" applyFont="1" applyFill="1" applyBorder="1" applyAlignment="1">
      <alignment horizontal="center" vertical="center" wrapText="1"/>
    </xf>
    <xf numFmtId="0" fontId="60" fillId="4" borderId="78" xfId="22" applyFont="1" applyFill="1" applyBorder="1" applyAlignment="1">
      <alignment horizontal="center" vertical="center" wrapText="1"/>
    </xf>
    <xf numFmtId="0" fontId="59" fillId="4" borderId="78" xfId="22" applyFont="1" applyFill="1" applyBorder="1" applyAlignment="1">
      <alignment horizontal="center" vertical="center" wrapText="1"/>
    </xf>
    <xf numFmtId="0" fontId="78" fillId="0" borderId="0" xfId="22" applyFont="1">
      <alignment vertical="center"/>
    </xf>
    <xf numFmtId="0" fontId="78" fillId="0" borderId="0" xfId="22" quotePrefix="1" applyFont="1">
      <alignment vertical="center"/>
    </xf>
    <xf numFmtId="0" fontId="65" fillId="0" borderId="47" xfId="22" applyFont="1" applyBorder="1" applyAlignment="1">
      <alignment horizontal="center" vertical="center" wrapText="1"/>
    </xf>
    <xf numFmtId="0" fontId="50" fillId="0" borderId="82" xfId="22" applyFont="1" applyBorder="1" applyAlignment="1">
      <alignment horizontal="center" vertical="center"/>
    </xf>
    <xf numFmtId="0" fontId="35" fillId="0" borderId="83" xfId="22" applyFont="1" applyBorder="1" applyAlignment="1">
      <alignment horizontal="center" vertical="center"/>
    </xf>
    <xf numFmtId="0" fontId="61" fillId="9" borderId="11" xfId="22" applyFont="1" applyFill="1" applyBorder="1" applyAlignment="1">
      <alignment horizontal="center" vertical="center"/>
    </xf>
    <xf numFmtId="186" fontId="35" fillId="0" borderId="11" xfId="22" applyNumberFormat="1" applyFont="1" applyBorder="1" applyAlignment="1">
      <alignment horizontal="center" vertical="center"/>
    </xf>
    <xf numFmtId="20" fontId="35" fillId="0" borderId="11" xfId="22" applyNumberFormat="1" applyFont="1" applyBorder="1" applyAlignment="1">
      <alignment horizontal="center" vertical="center"/>
    </xf>
    <xf numFmtId="20" fontId="51" fillId="10" borderId="11" xfId="22" applyNumberFormat="1" applyFont="1" applyFill="1" applyBorder="1" applyAlignment="1">
      <alignment horizontal="center" vertical="center"/>
    </xf>
    <xf numFmtId="184" fontId="36" fillId="0" borderId="11" xfId="22" applyNumberFormat="1" applyFont="1" applyBorder="1" applyAlignment="1">
      <alignment horizontal="center" vertical="center"/>
    </xf>
    <xf numFmtId="0" fontId="36" fillId="0" borderId="11" xfId="22" applyFont="1" applyBorder="1" applyAlignment="1">
      <alignment horizontal="center" vertical="center" wrapText="1"/>
    </xf>
    <xf numFmtId="0" fontId="35" fillId="0" borderId="11" xfId="22" applyFont="1" applyBorder="1" applyAlignment="1">
      <alignment horizontal="center" vertical="center" wrapText="1"/>
    </xf>
    <xf numFmtId="0" fontId="35" fillId="0" borderId="11" xfId="22" applyFont="1" applyBorder="1" applyAlignment="1">
      <alignment horizontal="center" vertical="center"/>
    </xf>
    <xf numFmtId="0" fontId="36" fillId="0" borderId="11" xfId="22" applyFont="1" applyBorder="1" applyAlignment="1">
      <alignment vertical="center" wrapText="1"/>
    </xf>
    <xf numFmtId="0" fontId="44" fillId="12" borderId="84" xfId="22" applyFont="1" applyFill="1" applyBorder="1" applyAlignment="1">
      <alignment horizontal="center" vertical="center"/>
    </xf>
    <xf numFmtId="0" fontId="60" fillId="13" borderId="85" xfId="22" applyFont="1" applyFill="1" applyBorder="1" applyAlignment="1">
      <alignment horizontal="center" vertical="center"/>
    </xf>
    <xf numFmtId="186" fontId="44" fillId="12" borderId="85" xfId="22" applyNumberFormat="1" applyFont="1" applyFill="1" applyBorder="1" applyAlignment="1">
      <alignment horizontal="center" vertical="center"/>
    </xf>
    <xf numFmtId="20" fontId="44" fillId="12" borderId="85" xfId="22" applyNumberFormat="1" applyFont="1" applyFill="1" applyBorder="1" applyAlignment="1">
      <alignment horizontal="center" vertical="center"/>
    </xf>
    <xf numFmtId="20" fontId="45" fillId="14" borderId="85" xfId="22" applyNumberFormat="1" applyFont="1" applyFill="1" applyBorder="1" applyAlignment="1">
      <alignment horizontal="center" vertical="center"/>
    </xf>
    <xf numFmtId="184" fontId="37" fillId="12" borderId="85" xfId="22" applyNumberFormat="1" applyFont="1" applyFill="1" applyBorder="1" applyAlignment="1">
      <alignment horizontal="center" vertical="center"/>
    </xf>
    <xf numFmtId="0" fontId="37" fillId="12" borderId="85" xfId="22" applyFont="1" applyFill="1" applyBorder="1" applyAlignment="1">
      <alignment horizontal="center" vertical="center" wrapText="1"/>
    </xf>
    <xf numFmtId="0" fontId="44" fillId="12" borderId="85" xfId="22" applyFont="1" applyFill="1" applyBorder="1" applyAlignment="1">
      <alignment horizontal="center" vertical="center" wrapText="1"/>
    </xf>
    <xf numFmtId="0" fontId="44" fillId="12" borderId="85" xfId="22" applyFont="1" applyFill="1" applyBorder="1" applyAlignment="1">
      <alignment horizontal="center" vertical="center"/>
    </xf>
    <xf numFmtId="0" fontId="37" fillId="12" borderId="85" xfId="22" applyFont="1" applyFill="1" applyBorder="1" applyAlignment="1">
      <alignment vertical="center" wrapText="1"/>
    </xf>
    <xf numFmtId="0" fontId="44" fillId="12" borderId="88" xfId="22" applyFont="1" applyFill="1" applyBorder="1" applyAlignment="1">
      <alignment horizontal="center" vertical="center"/>
    </xf>
    <xf numFmtId="0" fontId="60" fillId="13" borderId="89" xfId="22" applyFont="1" applyFill="1" applyBorder="1" applyAlignment="1">
      <alignment horizontal="center" vertical="center"/>
    </xf>
    <xf numFmtId="186" fontId="44" fillId="12" borderId="89" xfId="22" applyNumberFormat="1" applyFont="1" applyFill="1" applyBorder="1" applyAlignment="1">
      <alignment horizontal="center" vertical="center"/>
    </xf>
    <xf numFmtId="20" fontId="44" fillId="12" borderId="89" xfId="22" applyNumberFormat="1" applyFont="1" applyFill="1" applyBorder="1" applyAlignment="1">
      <alignment horizontal="center" vertical="center"/>
    </xf>
    <xf numFmtId="20" fontId="45" fillId="14" borderId="89" xfId="22" applyNumberFormat="1" applyFont="1" applyFill="1" applyBorder="1" applyAlignment="1">
      <alignment horizontal="center" vertical="center"/>
    </xf>
    <xf numFmtId="184" fontId="37" fillId="12" borderId="89" xfId="22" applyNumberFormat="1" applyFont="1" applyFill="1" applyBorder="1" applyAlignment="1">
      <alignment horizontal="center" vertical="center"/>
    </xf>
    <xf numFmtId="0" fontId="37" fillId="12" borderId="89" xfId="22" applyFont="1" applyFill="1" applyBorder="1" applyAlignment="1">
      <alignment horizontal="center" vertical="center"/>
    </xf>
    <xf numFmtId="0" fontId="44" fillId="12" borderId="89" xfId="22" applyFont="1" applyFill="1" applyBorder="1" applyAlignment="1">
      <alignment horizontal="center" vertical="center"/>
    </xf>
    <xf numFmtId="0" fontId="37" fillId="12" borderId="89" xfId="22" applyFont="1" applyFill="1" applyBorder="1" applyAlignment="1">
      <alignment vertical="center" wrapText="1"/>
    </xf>
    <xf numFmtId="0" fontId="79" fillId="19" borderId="0" xfId="22" quotePrefix="1" applyFont="1" applyFill="1" applyAlignment="1">
      <alignment vertical="center" wrapText="1"/>
    </xf>
    <xf numFmtId="0" fontId="80" fillId="0" borderId="35" xfId="22" quotePrefix="1" applyFont="1" applyBorder="1">
      <alignment vertical="center"/>
    </xf>
    <xf numFmtId="0" fontId="81" fillId="10" borderId="34" xfId="22" applyFont="1" applyFill="1" applyBorder="1" applyAlignment="1">
      <alignment horizontal="centerContinuous" vertical="center"/>
    </xf>
    <xf numFmtId="186" fontId="81" fillId="10" borderId="14" xfId="22" applyNumberFormat="1" applyFont="1" applyFill="1" applyBorder="1" applyAlignment="1">
      <alignment horizontal="center" vertical="center"/>
    </xf>
    <xf numFmtId="20" fontId="81" fillId="10" borderId="14" xfId="22" applyNumberFormat="1" applyFont="1" applyFill="1" applyBorder="1" applyAlignment="1">
      <alignment horizontal="center" vertical="center"/>
    </xf>
    <xf numFmtId="184" fontId="81" fillId="10" borderId="57" xfId="22" applyNumberFormat="1" applyFont="1" applyFill="1" applyBorder="1" applyAlignment="1">
      <alignment horizontal="center" vertical="center"/>
    </xf>
    <xf numFmtId="0" fontId="81" fillId="10" borderId="14" xfId="22" applyFont="1" applyFill="1" applyBorder="1" applyAlignment="1">
      <alignment horizontal="center" vertical="center" wrapText="1"/>
    </xf>
    <xf numFmtId="0" fontId="81" fillId="10" borderId="14" xfId="22" applyFont="1" applyFill="1" applyBorder="1" applyAlignment="1">
      <alignment horizontal="center" vertical="center"/>
    </xf>
    <xf numFmtId="0" fontId="81" fillId="10" borderId="14" xfId="22" applyFont="1" applyFill="1" applyBorder="1" applyAlignment="1">
      <alignment vertical="center" wrapText="1"/>
    </xf>
    <xf numFmtId="0" fontId="69" fillId="10" borderId="32" xfId="22" applyFont="1" applyFill="1" applyBorder="1" applyAlignment="1">
      <alignment horizontal="center" vertical="center" wrapText="1"/>
    </xf>
    <xf numFmtId="0" fontId="82" fillId="10" borderId="32" xfId="22" applyFont="1" applyFill="1" applyBorder="1" applyAlignment="1">
      <alignment horizontal="center" vertical="center" wrapText="1"/>
    </xf>
    <xf numFmtId="0" fontId="83" fillId="10" borderId="43" xfId="22" applyFont="1" applyFill="1" applyBorder="1" applyAlignment="1">
      <alignment horizontal="center" vertical="center" wrapText="1"/>
    </xf>
    <xf numFmtId="0" fontId="84" fillId="0" borderId="0" xfId="22" applyFont="1">
      <alignment vertical="center"/>
    </xf>
    <xf numFmtId="0" fontId="85" fillId="0" borderId="0" xfId="0" applyFont="1">
      <alignment vertical="center"/>
    </xf>
    <xf numFmtId="0" fontId="61" fillId="4" borderId="32" xfId="22" applyFont="1" applyFill="1" applyBorder="1" applyAlignment="1">
      <alignment horizontal="center" vertical="center" wrapText="1"/>
    </xf>
    <xf numFmtId="0" fontId="61" fillId="4" borderId="60" xfId="22" applyFont="1" applyFill="1" applyBorder="1" applyAlignment="1">
      <alignment horizontal="center" vertical="center" wrapText="1"/>
    </xf>
    <xf numFmtId="0" fontId="61" fillId="4" borderId="14" xfId="22" applyFont="1" applyFill="1" applyBorder="1" applyAlignment="1">
      <alignment horizontal="center" vertical="center" wrapText="1"/>
    </xf>
    <xf numFmtId="0" fontId="61" fillId="4" borderId="78" xfId="22" applyFont="1" applyFill="1" applyBorder="1" applyAlignment="1">
      <alignment horizontal="center" vertical="center" wrapText="1"/>
    </xf>
    <xf numFmtId="0" fontId="50" fillId="4" borderId="64" xfId="22" applyFont="1" applyFill="1" applyBorder="1" applyAlignment="1">
      <alignment horizontal="center" vertical="center" wrapText="1"/>
    </xf>
    <xf numFmtId="0" fontId="50" fillId="4" borderId="79" xfId="22" applyFont="1" applyFill="1" applyBorder="1" applyAlignment="1">
      <alignment horizontal="center" vertical="center" wrapText="1"/>
    </xf>
    <xf numFmtId="0" fontId="50" fillId="4" borderId="80" xfId="22" applyFont="1" applyFill="1" applyBorder="1" applyAlignment="1">
      <alignment horizontal="center" vertical="center" wrapText="1"/>
    </xf>
    <xf numFmtId="0" fontId="61" fillId="0" borderId="47" xfId="22" applyFont="1" applyBorder="1" applyAlignment="1">
      <alignment horizontal="center" vertical="center" wrapText="1"/>
    </xf>
    <xf numFmtId="0" fontId="61" fillId="0" borderId="71" xfId="22" applyFont="1" applyBorder="1" applyAlignment="1">
      <alignment horizontal="center" vertical="center" wrapText="1"/>
    </xf>
    <xf numFmtId="0" fontId="61" fillId="9" borderId="46" xfId="22" applyFont="1" applyFill="1" applyBorder="1" applyAlignment="1">
      <alignment horizontal="center" vertical="center"/>
    </xf>
    <xf numFmtId="0" fontId="61" fillId="4" borderId="59" xfId="22" applyFont="1" applyFill="1" applyBorder="1" applyAlignment="1">
      <alignment horizontal="center" vertical="center" wrapText="1"/>
    </xf>
    <xf numFmtId="0" fontId="61" fillId="4" borderId="81" xfId="22" applyFont="1" applyFill="1" applyBorder="1" applyAlignment="1">
      <alignment horizontal="center" vertical="center" wrapText="1"/>
    </xf>
    <xf numFmtId="0" fontId="68" fillId="11" borderId="31" xfId="22" applyFont="1" applyFill="1" applyBorder="1" applyAlignment="1">
      <alignment horizontal="center" vertical="center" wrapText="1"/>
    </xf>
    <xf numFmtId="0" fontId="61" fillId="4" borderId="31" xfId="22" applyFont="1" applyFill="1" applyBorder="1" applyAlignment="1">
      <alignment horizontal="center" vertical="center" wrapText="1"/>
    </xf>
    <xf numFmtId="0" fontId="61" fillId="4" borderId="30" xfId="22" applyFont="1" applyFill="1" applyBorder="1" applyAlignment="1">
      <alignment horizontal="center" vertical="center" wrapText="1"/>
    </xf>
    <xf numFmtId="0" fontId="61" fillId="4" borderId="77" xfId="22" applyFont="1" applyFill="1" applyBorder="1" applyAlignment="1">
      <alignment horizontal="center" vertical="center" wrapText="1"/>
    </xf>
    <xf numFmtId="0" fontId="68" fillId="11" borderId="32" xfId="22" applyFont="1" applyFill="1" applyBorder="1" applyAlignment="1">
      <alignment horizontal="center" vertical="center" wrapText="1"/>
    </xf>
    <xf numFmtId="0" fontId="68" fillId="11" borderId="32" xfId="22" applyFont="1" applyFill="1" applyBorder="1" applyAlignment="1">
      <alignment horizontal="center" vertical="center"/>
    </xf>
    <xf numFmtId="0" fontId="61" fillId="4" borderId="32" xfId="22" applyFont="1" applyFill="1" applyBorder="1" applyAlignment="1">
      <alignment horizontal="center" vertical="center"/>
    </xf>
    <xf numFmtId="0" fontId="61" fillId="4" borderId="14" xfId="22" applyFont="1" applyFill="1" applyBorder="1" applyAlignment="1">
      <alignment horizontal="center" vertical="center"/>
    </xf>
    <xf numFmtId="0" fontId="61" fillId="4" borderId="78" xfId="22" applyFont="1" applyFill="1" applyBorder="1" applyAlignment="1">
      <alignment horizontal="center" vertical="center"/>
    </xf>
    <xf numFmtId="0" fontId="61" fillId="11" borderId="32" xfId="22" applyFont="1" applyFill="1" applyBorder="1" applyAlignment="1">
      <alignment horizontal="center" vertical="center" wrapText="1"/>
    </xf>
    <xf numFmtId="0" fontId="61" fillId="11" borderId="60" xfId="22" applyFont="1" applyFill="1" applyBorder="1" applyAlignment="1">
      <alignment horizontal="center" vertical="center" wrapText="1"/>
    </xf>
    <xf numFmtId="0" fontId="61" fillId="15" borderId="86" xfId="22" applyFont="1" applyFill="1" applyBorder="1" applyAlignment="1">
      <alignment horizontal="center" vertical="center" wrapText="1"/>
    </xf>
    <xf numFmtId="0" fontId="61" fillId="15" borderId="87" xfId="22" applyFont="1" applyFill="1" applyBorder="1" applyAlignment="1">
      <alignment horizontal="center" vertical="center" wrapText="1"/>
    </xf>
    <xf numFmtId="0" fontId="61" fillId="15" borderId="87" xfId="22" applyFont="1" applyFill="1" applyBorder="1" applyAlignment="1">
      <alignment horizontal="center" vertical="center"/>
    </xf>
    <xf numFmtId="0" fontId="61" fillId="4" borderId="59" xfId="22" applyFont="1" applyFill="1" applyBorder="1" applyAlignment="1">
      <alignment horizontal="center" vertical="center"/>
    </xf>
    <xf numFmtId="0" fontId="61" fillId="15" borderId="90" xfId="22" applyFont="1" applyFill="1" applyBorder="1" applyAlignment="1">
      <alignment horizontal="center" vertical="center"/>
    </xf>
    <xf numFmtId="0" fontId="36" fillId="10" borderId="43" xfId="22" applyFont="1" applyFill="1" applyBorder="1" applyAlignment="1">
      <alignment horizontal="center" vertical="center" wrapText="1"/>
    </xf>
    <xf numFmtId="0" fontId="35" fillId="0" borderId="43" xfId="22" applyFont="1" applyBorder="1" applyAlignment="1">
      <alignment horizontal="center" vertical="center" wrapText="1"/>
    </xf>
    <xf numFmtId="0" fontId="35" fillId="0" borderId="39" xfId="22" applyFont="1" applyBorder="1" applyAlignment="1">
      <alignment horizontal="center" vertical="center" wrapText="1"/>
    </xf>
    <xf numFmtId="0" fontId="86" fillId="9" borderId="14" xfId="22" applyFont="1" applyFill="1" applyBorder="1" applyAlignment="1">
      <alignment horizontal="center" vertical="center"/>
    </xf>
    <xf numFmtId="0" fontId="87" fillId="10" borderId="42" xfId="22" applyFont="1" applyFill="1" applyBorder="1" applyAlignment="1">
      <alignment horizontal="centerContinuous" vertical="center"/>
    </xf>
    <xf numFmtId="0" fontId="89" fillId="0" borderId="49" xfId="22" applyFont="1" applyBorder="1" applyAlignment="1">
      <alignment horizontal="centerContinuous" vertical="center"/>
    </xf>
    <xf numFmtId="0" fontId="51" fillId="11" borderId="64" xfId="22" applyFont="1" applyFill="1" applyBorder="1" applyAlignment="1">
      <alignment horizontal="center" vertical="center" wrapText="1"/>
    </xf>
    <xf numFmtId="0" fontId="61" fillId="11" borderId="46" xfId="22" applyFont="1" applyFill="1" applyBorder="1" applyAlignment="1">
      <alignment horizontal="center" vertical="center"/>
    </xf>
    <xf numFmtId="0" fontId="90" fillId="20" borderId="0" xfId="22" quotePrefix="1" applyFont="1" applyFill="1" applyAlignment="1">
      <alignment vertical="center" wrapText="1"/>
    </xf>
    <xf numFmtId="0" fontId="91" fillId="0" borderId="35" xfId="22" quotePrefix="1" applyFont="1" applyBorder="1">
      <alignment vertical="center"/>
    </xf>
    <xf numFmtId="185" fontId="92" fillId="9" borderId="2" xfId="1" applyNumberFormat="1" applyFont="1" applyFill="1" applyBorder="1" applyAlignment="1">
      <alignment horizontal="center" vertical="center"/>
    </xf>
    <xf numFmtId="177" fontId="93" fillId="9" borderId="0" xfId="0" applyNumberFormat="1" applyFont="1" applyFill="1">
      <alignment vertical="center"/>
    </xf>
    <xf numFmtId="0" fontId="89" fillId="9" borderId="46" xfId="22" applyFont="1" applyFill="1" applyBorder="1" applyAlignment="1">
      <alignment horizontal="center" vertical="center"/>
    </xf>
    <xf numFmtId="186" fontId="95" fillId="0" borderId="46" xfId="22" applyNumberFormat="1" applyFont="1" applyBorder="1" applyAlignment="1">
      <alignment horizontal="center" vertical="center"/>
    </xf>
    <xf numFmtId="20" fontId="95" fillId="0" borderId="46" xfId="22" applyNumberFormat="1" applyFont="1" applyBorder="1" applyAlignment="1">
      <alignment horizontal="center" vertical="center"/>
    </xf>
    <xf numFmtId="184" fontId="41" fillId="10" borderId="46" xfId="22" applyNumberFormat="1" applyFont="1" applyFill="1" applyBorder="1" applyAlignment="1">
      <alignment horizontal="center" vertical="center"/>
    </xf>
    <xf numFmtId="0" fontId="95" fillId="0" borderId="46" xfId="22" applyFont="1" applyBorder="1" applyAlignment="1">
      <alignment horizontal="center" vertical="center"/>
    </xf>
    <xf numFmtId="0" fontId="95" fillId="0" borderId="46" xfId="22" applyFont="1" applyBorder="1" applyAlignment="1">
      <alignment horizontal="center" vertical="center" wrapText="1"/>
    </xf>
    <xf numFmtId="0" fontId="95" fillId="0" borderId="46" xfId="22" applyFont="1" applyBorder="1" applyAlignment="1">
      <alignment vertical="center" wrapText="1"/>
    </xf>
    <xf numFmtId="0" fontId="95" fillId="0" borderId="48" xfId="22" applyFont="1" applyBorder="1" applyAlignment="1">
      <alignment vertical="center" wrapText="1"/>
    </xf>
    <xf numFmtId="0" fontId="46" fillId="0" borderId="0" xfId="0" applyFont="1">
      <alignment vertical="center"/>
    </xf>
    <xf numFmtId="0" fontId="96" fillId="0" borderId="0" xfId="0" applyFont="1">
      <alignment vertical="center"/>
    </xf>
    <xf numFmtId="0" fontId="48" fillId="4" borderId="14" xfId="22" applyFont="1" applyFill="1" applyBorder="1" applyAlignment="1">
      <alignment horizontal="center" vertical="center" wrapText="1"/>
    </xf>
    <xf numFmtId="0" fontId="44" fillId="0" borderId="57" xfId="22" applyFont="1" applyBorder="1" applyAlignment="1">
      <alignment horizontal="center" vertical="center"/>
    </xf>
    <xf numFmtId="0" fontId="73" fillId="9" borderId="57" xfId="22" applyFont="1" applyFill="1" applyBorder="1" applyAlignment="1">
      <alignment horizontal="center" vertical="center"/>
    </xf>
    <xf numFmtId="186" fontId="44" fillId="0" borderId="57" xfId="22" applyNumberFormat="1" applyFont="1" applyBorder="1" applyAlignment="1">
      <alignment horizontal="center" vertical="center"/>
    </xf>
    <xf numFmtId="20" fontId="44" fillId="0" borderId="57" xfId="22" applyNumberFormat="1" applyFont="1" applyBorder="1" applyAlignment="1">
      <alignment horizontal="center" vertical="center"/>
    </xf>
    <xf numFmtId="20" fontId="37" fillId="10" borderId="57" xfId="22" applyNumberFormat="1" applyFont="1" applyFill="1" applyBorder="1" applyAlignment="1">
      <alignment horizontal="center" vertical="center"/>
    </xf>
    <xf numFmtId="184" fontId="38" fillId="0" borderId="57" xfId="22" applyNumberFormat="1" applyFont="1" applyBorder="1" applyAlignment="1">
      <alignment horizontal="center" vertical="center"/>
    </xf>
    <xf numFmtId="0" fontId="37" fillId="0" borderId="57" xfId="22" applyFont="1" applyBorder="1" applyAlignment="1">
      <alignment horizontal="center" vertical="center" wrapText="1"/>
    </xf>
    <xf numFmtId="0" fontId="44" fillId="0" borderId="57" xfId="22" applyFont="1" applyBorder="1" applyAlignment="1">
      <alignment horizontal="center" vertical="center" wrapText="1"/>
    </xf>
    <xf numFmtId="0" fontId="37" fillId="0" borderId="57" xfId="22" applyFont="1" applyBorder="1" applyAlignment="1">
      <alignment vertical="center" wrapText="1"/>
    </xf>
    <xf numFmtId="0" fontId="48" fillId="4" borderId="57" xfId="22" applyFont="1" applyFill="1" applyBorder="1" applyAlignment="1">
      <alignment horizontal="center" vertical="center" wrapText="1"/>
    </xf>
    <xf numFmtId="186" fontId="47" fillId="0" borderId="93" xfId="22" applyNumberFormat="1" applyFont="1" applyBorder="1" applyAlignment="1">
      <alignment horizontal="center" vertical="center"/>
    </xf>
    <xf numFmtId="20" fontId="47" fillId="0" borderId="93" xfId="22" applyNumberFormat="1" applyFont="1" applyBorder="1" applyAlignment="1">
      <alignment horizontal="center" vertical="center"/>
    </xf>
    <xf numFmtId="0" fontId="43" fillId="0" borderId="93" xfId="22" applyFont="1" applyBorder="1" applyAlignment="1">
      <alignment horizontal="center" vertical="center"/>
    </xf>
    <xf numFmtId="0" fontId="43" fillId="0" borderId="93" xfId="22" applyFont="1" applyBorder="1" applyAlignment="1">
      <alignment horizontal="center" vertical="center" wrapText="1"/>
    </xf>
    <xf numFmtId="0" fontId="43" fillId="0" borderId="93" xfId="22" applyFont="1" applyBorder="1" applyAlignment="1">
      <alignment vertical="center" wrapText="1"/>
    </xf>
    <xf numFmtId="0" fontId="88" fillId="4" borderId="93" xfId="22" applyFont="1" applyFill="1" applyBorder="1" applyAlignment="1">
      <alignment horizontal="center" vertical="center"/>
    </xf>
    <xf numFmtId="0" fontId="81" fillId="10" borderId="74" xfId="22" applyFont="1" applyFill="1" applyBorder="1" applyAlignment="1">
      <alignment horizontal="centerContinuous" vertical="center"/>
    </xf>
    <xf numFmtId="0" fontId="69" fillId="10" borderId="75" xfId="22" applyFont="1" applyFill="1" applyBorder="1" applyAlignment="1">
      <alignment horizontal="centerContinuous" vertical="center"/>
    </xf>
    <xf numFmtId="186" fontId="81" fillId="10" borderId="75" xfId="22" applyNumberFormat="1" applyFont="1" applyFill="1" applyBorder="1" applyAlignment="1">
      <alignment horizontal="center" vertical="center"/>
    </xf>
    <xf numFmtId="20" fontId="81" fillId="10" borderId="75" xfId="22" applyNumberFormat="1" applyFont="1" applyFill="1" applyBorder="1" applyAlignment="1">
      <alignment horizontal="center" vertical="center"/>
    </xf>
    <xf numFmtId="184" fontId="81" fillId="10" borderId="75" xfId="22" applyNumberFormat="1" applyFont="1" applyFill="1" applyBorder="1" applyAlignment="1">
      <alignment horizontal="center" vertical="center"/>
    </xf>
    <xf numFmtId="0" fontId="81" fillId="10" borderId="75" xfId="22" applyFont="1" applyFill="1" applyBorder="1" applyAlignment="1">
      <alignment horizontal="center" vertical="center" wrapText="1"/>
    </xf>
    <xf numFmtId="0" fontId="81" fillId="10" borderId="75" xfId="22" applyFont="1" applyFill="1" applyBorder="1" applyAlignment="1">
      <alignment horizontal="center" vertical="center"/>
    </xf>
    <xf numFmtId="0" fontId="81" fillId="10" borderId="75" xfId="22" applyFont="1" applyFill="1" applyBorder="1" applyAlignment="1">
      <alignment vertical="center" wrapText="1"/>
    </xf>
    <xf numFmtId="0" fontId="69" fillId="10" borderId="96" xfId="22" applyFont="1" applyFill="1" applyBorder="1" applyAlignment="1">
      <alignment horizontal="center" vertical="center" wrapText="1"/>
    </xf>
    <xf numFmtId="0" fontId="82" fillId="10" borderId="96" xfId="22" applyFont="1" applyFill="1" applyBorder="1" applyAlignment="1">
      <alignment horizontal="center" vertical="center" wrapText="1"/>
    </xf>
    <xf numFmtId="0" fontId="83" fillId="10" borderId="38" xfId="22" applyFont="1" applyFill="1" applyBorder="1" applyAlignment="1">
      <alignment horizontal="center" vertical="center" wrapText="1"/>
    </xf>
    <xf numFmtId="0" fontId="35" fillId="0" borderId="97" xfId="22" applyFont="1" applyBorder="1" applyAlignment="1">
      <alignment horizontal="center" vertical="center" wrapText="1"/>
    </xf>
    <xf numFmtId="0" fontId="41" fillId="0" borderId="55" xfId="22" applyFont="1" applyBorder="1" applyAlignment="1">
      <alignment horizontal="center" vertical="center"/>
    </xf>
    <xf numFmtId="0" fontId="35" fillId="0" borderId="98" xfId="22" applyFont="1" applyBorder="1" applyAlignment="1">
      <alignment horizontal="center" vertical="center" wrapText="1"/>
    </xf>
    <xf numFmtId="0" fontId="58" fillId="0" borderId="66" xfId="22" applyFont="1" applyBorder="1" applyAlignment="1">
      <alignment horizontal="center" vertical="center" wrapText="1"/>
    </xf>
    <xf numFmtId="0" fontId="97" fillId="0" borderId="0" xfId="0" applyFont="1">
      <alignment vertical="center"/>
    </xf>
    <xf numFmtId="0" fontId="35" fillId="0" borderId="99" xfId="22" applyFont="1" applyBorder="1" applyAlignment="1">
      <alignment horizontal="center" vertical="center" wrapText="1"/>
    </xf>
    <xf numFmtId="0" fontId="16" fillId="0" borderId="0" xfId="10" applyFont="1"/>
    <xf numFmtId="180" fontId="94" fillId="0" borderId="0" xfId="3" applyNumberFormat="1" applyFont="1" applyAlignment="1">
      <alignment vertical="center"/>
    </xf>
    <xf numFmtId="0" fontId="40" fillId="10" borderId="51" xfId="22" applyFont="1" applyFill="1" applyBorder="1" applyAlignment="1">
      <alignment horizontal="center" vertical="center"/>
    </xf>
    <xf numFmtId="0" fontId="40" fillId="10" borderId="37" xfId="22" applyFont="1" applyFill="1" applyBorder="1" applyAlignment="1">
      <alignment horizontal="center" vertical="center"/>
    </xf>
    <xf numFmtId="0" fontId="98" fillId="11" borderId="32" xfId="22" applyFont="1" applyFill="1" applyBorder="1" applyAlignment="1">
      <alignment horizontal="center" vertical="center" wrapText="1"/>
    </xf>
    <xf numFmtId="0" fontId="99" fillId="4" borderId="32" xfId="22" applyFont="1" applyFill="1" applyBorder="1" applyAlignment="1">
      <alignment horizontal="center" vertical="center" wrapText="1"/>
    </xf>
    <xf numFmtId="0" fontId="100" fillId="9" borderId="32" xfId="22" applyFont="1" applyFill="1" applyBorder="1" applyAlignment="1">
      <alignment horizontal="center" vertical="center" wrapText="1"/>
    </xf>
    <xf numFmtId="0" fontId="99" fillId="4" borderId="58" xfId="22" applyFont="1" applyFill="1" applyBorder="1" applyAlignment="1">
      <alignment horizontal="center" vertical="center" wrapText="1"/>
    </xf>
    <xf numFmtId="0" fontId="101" fillId="16" borderId="100" xfId="22" applyFont="1" applyFill="1" applyBorder="1" applyAlignment="1">
      <alignment horizontal="center" vertical="center" wrapText="1"/>
    </xf>
    <xf numFmtId="0" fontId="99" fillId="4" borderId="59" xfId="22" applyFont="1" applyFill="1" applyBorder="1" applyAlignment="1">
      <alignment horizontal="center" vertical="center" wrapText="1"/>
    </xf>
    <xf numFmtId="0" fontId="98" fillId="11" borderId="58" xfId="22" applyFont="1" applyFill="1" applyBorder="1" applyAlignment="1">
      <alignment horizontal="center" vertical="center" wrapText="1"/>
    </xf>
    <xf numFmtId="0" fontId="101" fillId="16" borderId="102" xfId="22" applyFont="1" applyFill="1" applyBorder="1" applyAlignment="1">
      <alignment horizontal="center" vertical="center" wrapText="1"/>
    </xf>
    <xf numFmtId="0" fontId="102" fillId="17" borderId="104" xfId="22" applyFont="1" applyFill="1" applyBorder="1" applyAlignment="1">
      <alignment horizontal="center" vertical="center" wrapText="1"/>
    </xf>
    <xf numFmtId="0" fontId="102" fillId="17" borderId="105" xfId="22" applyFont="1" applyFill="1" applyBorder="1" applyAlignment="1">
      <alignment horizontal="center" vertical="center" wrapText="1"/>
    </xf>
    <xf numFmtId="49" fontId="100" fillId="18" borderId="105" xfId="22" applyNumberFormat="1" applyFont="1" applyFill="1" applyBorder="1" applyAlignment="1">
      <alignment horizontal="center" vertical="center" wrapText="1"/>
    </xf>
    <xf numFmtId="0" fontId="100" fillId="17" borderId="105" xfId="22" applyFont="1" applyFill="1" applyBorder="1" applyAlignment="1">
      <alignment horizontal="center" vertical="center" wrapText="1"/>
    </xf>
    <xf numFmtId="0" fontId="102" fillId="17" borderId="106" xfId="22" applyFont="1" applyFill="1" applyBorder="1" applyAlignment="1">
      <alignment horizontal="center" vertical="center" wrapText="1"/>
    </xf>
    <xf numFmtId="0" fontId="101" fillId="16" borderId="103" xfId="22" applyFont="1" applyFill="1" applyBorder="1" applyAlignment="1">
      <alignment horizontal="center" vertical="center" wrapText="1"/>
    </xf>
    <xf numFmtId="0" fontId="99" fillId="4" borderId="64" xfId="22" applyFont="1" applyFill="1" applyBorder="1" applyAlignment="1">
      <alignment horizontal="center" vertical="center" wrapText="1"/>
    </xf>
    <xf numFmtId="2" fontId="100" fillId="4" borderId="69" xfId="22" applyNumberFormat="1" applyFont="1" applyFill="1" applyBorder="1" applyAlignment="1">
      <alignment horizontal="center" vertical="center"/>
    </xf>
    <xf numFmtId="0" fontId="100" fillId="4" borderId="46" xfId="22" applyFont="1" applyFill="1" applyBorder="1" applyAlignment="1">
      <alignment horizontal="center" vertical="center"/>
    </xf>
    <xf numFmtId="0" fontId="82" fillId="12" borderId="100" xfId="22" applyFont="1" applyFill="1" applyBorder="1" applyAlignment="1">
      <alignment horizontal="center" vertical="center" wrapText="1"/>
    </xf>
    <xf numFmtId="0" fontId="82" fillId="12" borderId="101" xfId="22" applyFont="1" applyFill="1" applyBorder="1" applyAlignment="1">
      <alignment horizontal="center" vertical="center" wrapText="1"/>
    </xf>
    <xf numFmtId="0" fontId="100" fillId="11" borderId="69" xfId="22" applyFont="1" applyFill="1" applyBorder="1" applyAlignment="1">
      <alignment horizontal="center" vertical="center"/>
    </xf>
    <xf numFmtId="0" fontId="89" fillId="9" borderId="93" xfId="22" applyFont="1" applyFill="1" applyBorder="1" applyAlignment="1">
      <alignment horizontal="center" vertical="center"/>
    </xf>
    <xf numFmtId="186" fontId="95" fillId="0" borderId="93" xfId="22" applyNumberFormat="1" applyFont="1" applyBorder="1" applyAlignment="1">
      <alignment horizontal="center" vertical="center"/>
    </xf>
    <xf numFmtId="20" fontId="95" fillId="0" borderId="93" xfId="22" applyNumberFormat="1" applyFont="1" applyBorder="1" applyAlignment="1">
      <alignment horizontal="center" vertical="center"/>
    </xf>
    <xf numFmtId="184" fontId="41" fillId="10" borderId="93" xfId="22" applyNumberFormat="1" applyFont="1" applyFill="1" applyBorder="1" applyAlignment="1">
      <alignment horizontal="center" vertical="center"/>
    </xf>
    <xf numFmtId="0" fontId="95" fillId="0" borderId="93" xfId="22" applyFont="1" applyBorder="1" applyAlignment="1">
      <alignment horizontal="center" vertical="center"/>
    </xf>
    <xf numFmtId="0" fontId="95" fillId="0" borderId="93" xfId="22" applyFont="1" applyBorder="1" applyAlignment="1">
      <alignment horizontal="center" vertical="center" wrapText="1"/>
    </xf>
    <xf numFmtId="0" fontId="95" fillId="0" borderId="93" xfId="22" applyFont="1" applyBorder="1" applyAlignment="1">
      <alignment vertical="center" wrapText="1"/>
    </xf>
    <xf numFmtId="0" fontId="89" fillId="4" borderId="93" xfId="22" applyFont="1" applyFill="1" applyBorder="1" applyAlignment="1">
      <alignment horizontal="center" vertical="center"/>
    </xf>
    <xf numFmtId="0" fontId="95" fillId="0" borderId="94" xfId="22" applyFont="1" applyBorder="1" applyAlignment="1">
      <alignment vertical="center" wrapText="1"/>
    </xf>
    <xf numFmtId="0" fontId="41" fillId="4" borderId="32" xfId="22" applyFont="1" applyFill="1" applyBorder="1" applyAlignment="1">
      <alignment horizontal="center" vertical="center" wrapText="1"/>
    </xf>
    <xf numFmtId="0" fontId="43" fillId="4" borderId="32" xfId="22" applyFont="1" applyFill="1" applyBorder="1" applyAlignment="1">
      <alignment horizontal="center" vertical="center" wrapText="1"/>
    </xf>
    <xf numFmtId="0" fontId="37" fillId="0" borderId="14" xfId="22" applyFont="1" applyBorder="1" applyAlignment="1">
      <alignment horizontal="center" vertical="top" wrapText="1"/>
    </xf>
    <xf numFmtId="0" fontId="42" fillId="0" borderId="0" xfId="22" applyFont="1" applyAlignment="1">
      <alignment horizontal="centerContinuous" vertical="center"/>
    </xf>
    <xf numFmtId="0" fontId="47" fillId="0" borderId="0" xfId="22" applyFont="1" applyAlignment="1">
      <alignment horizontal="centerContinuous" vertical="center"/>
    </xf>
    <xf numFmtId="0" fontId="33" fillId="0" borderId="0" xfId="22" applyFont="1" applyAlignment="1">
      <alignment horizontal="center" vertical="center"/>
    </xf>
    <xf numFmtId="0" fontId="30" fillId="0" borderId="0" xfId="22" applyFont="1" applyAlignment="1">
      <alignment horizontal="center" vertical="center"/>
    </xf>
    <xf numFmtId="0" fontId="41" fillId="12" borderId="107" xfId="22" applyFont="1" applyFill="1" applyBorder="1" applyAlignment="1">
      <alignment horizontal="center" vertical="center"/>
    </xf>
    <xf numFmtId="0" fontId="41" fillId="12" borderId="42" xfId="22" applyFont="1" applyFill="1" applyBorder="1" applyAlignment="1">
      <alignment horizontal="center" vertical="center"/>
    </xf>
    <xf numFmtId="0" fontId="41" fillId="12" borderId="108" xfId="22" applyFont="1" applyFill="1" applyBorder="1" applyAlignment="1">
      <alignment horizontal="center" vertical="center"/>
    </xf>
    <xf numFmtId="0" fontId="99" fillId="4" borderId="0" xfId="22" applyFont="1" applyFill="1" applyAlignment="1">
      <alignment horizontal="center" vertical="center" wrapText="1"/>
    </xf>
    <xf numFmtId="0" fontId="0" fillId="0" borderId="110" xfId="0" applyBorder="1">
      <alignment vertical="center"/>
    </xf>
    <xf numFmtId="0" fontId="0" fillId="0" borderId="43" xfId="0" applyBorder="1">
      <alignment vertical="center"/>
    </xf>
    <xf numFmtId="184" fontId="103" fillId="10" borderId="93" xfId="22" applyNumberFormat="1" applyFont="1" applyFill="1" applyBorder="1" applyAlignment="1">
      <alignment horizontal="center" vertical="center"/>
    </xf>
    <xf numFmtId="0" fontId="43" fillId="4" borderId="93" xfId="22" applyFont="1" applyFill="1" applyBorder="1" applyAlignment="1">
      <alignment horizontal="center" vertical="center"/>
    </xf>
    <xf numFmtId="177" fontId="104" fillId="0" borderId="15" xfId="1" applyFont="1" applyBorder="1" applyAlignment="1">
      <alignment vertical="center"/>
    </xf>
    <xf numFmtId="0" fontId="105" fillId="4" borderId="93" xfId="22" applyFont="1" applyFill="1" applyBorder="1" applyAlignment="1">
      <alignment horizontal="center" vertical="center"/>
    </xf>
    <xf numFmtId="187" fontId="92" fillId="9" borderId="2" xfId="1" applyNumberFormat="1" applyFont="1" applyFill="1" applyBorder="1" applyAlignment="1">
      <alignment horizontal="center" vertical="center"/>
    </xf>
    <xf numFmtId="0" fontId="106" fillId="4" borderId="32" xfId="22" applyFont="1" applyFill="1" applyBorder="1" applyAlignment="1">
      <alignment horizontal="center" vertical="center" wrapText="1"/>
    </xf>
    <xf numFmtId="0" fontId="98" fillId="11" borderId="14" xfId="22" applyFont="1" applyFill="1" applyBorder="1" applyAlignment="1">
      <alignment horizontal="center" vertical="center" wrapText="1"/>
    </xf>
    <xf numFmtId="0" fontId="101" fillId="0" borderId="14" xfId="22" applyFont="1" applyBorder="1" applyAlignment="1">
      <alignment horizontal="center" vertical="center" wrapText="1"/>
    </xf>
    <xf numFmtId="0" fontId="99" fillId="4" borderId="14" xfId="22" applyFont="1" applyFill="1" applyBorder="1" applyAlignment="1">
      <alignment horizontal="center" vertical="center" wrapText="1"/>
    </xf>
    <xf numFmtId="0" fontId="102" fillId="11" borderId="14" xfId="22" applyFont="1" applyFill="1" applyBorder="1" applyAlignment="1">
      <alignment horizontal="center" vertical="center" wrapText="1"/>
    </xf>
    <xf numFmtId="49" fontId="100" fillId="11" borderId="14" xfId="22" applyNumberFormat="1" applyFont="1" applyFill="1" applyBorder="1" applyAlignment="1">
      <alignment horizontal="center" vertical="center" wrapText="1"/>
    </xf>
    <xf numFmtId="0" fontId="100" fillId="11" borderId="14" xfId="22" applyFont="1" applyFill="1" applyBorder="1" applyAlignment="1">
      <alignment horizontal="center" vertical="center" wrapText="1"/>
    </xf>
    <xf numFmtId="0" fontId="102" fillId="11" borderId="57" xfId="22" applyFont="1" applyFill="1" applyBorder="1" applyAlignment="1">
      <alignment horizontal="center" vertical="center" wrapText="1"/>
    </xf>
    <xf numFmtId="0" fontId="101" fillId="0" borderId="57" xfId="22" applyFont="1" applyBorder="1" applyAlignment="1">
      <alignment horizontal="center" vertical="center" wrapText="1"/>
    </xf>
    <xf numFmtId="0" fontId="99" fillId="4" borderId="57" xfId="22" applyFont="1" applyFill="1" applyBorder="1" applyAlignment="1">
      <alignment horizontal="center" vertical="center" wrapText="1"/>
    </xf>
    <xf numFmtId="2" fontId="107" fillId="4" borderId="93" xfId="22" applyNumberFormat="1" applyFont="1" applyFill="1" applyBorder="1" applyAlignment="1">
      <alignment horizontal="center" vertical="center"/>
    </xf>
    <xf numFmtId="0" fontId="107" fillId="9" borderId="93" xfId="22" applyFont="1" applyFill="1" applyBorder="1" applyAlignment="1">
      <alignment horizontal="center" vertical="center"/>
    </xf>
    <xf numFmtId="49" fontId="108" fillId="12" borderId="109" xfId="22" quotePrefix="1" applyNumberFormat="1" applyFont="1" applyFill="1" applyBorder="1" applyAlignment="1">
      <alignment horizontal="center" vertical="center" wrapText="1"/>
    </xf>
    <xf numFmtId="0" fontId="109" fillId="0" borderId="0" xfId="0" applyFont="1">
      <alignment vertical="center"/>
    </xf>
    <xf numFmtId="0" fontId="110" fillId="0" borderId="67" xfId="22" applyFont="1" applyBorder="1" applyAlignment="1">
      <alignment horizontal="center" vertical="center" wrapText="1"/>
    </xf>
    <xf numFmtId="0" fontId="110" fillId="0" borderId="68" xfId="22" applyFont="1" applyBorder="1" applyAlignment="1">
      <alignment horizontal="center" vertical="center" wrapText="1"/>
    </xf>
    <xf numFmtId="0" fontId="111" fillId="0" borderId="73" xfId="22" applyFont="1" applyBorder="1" applyAlignment="1">
      <alignment horizontal="center" vertical="center" wrapText="1"/>
    </xf>
    <xf numFmtId="0" fontId="88" fillId="11" borderId="32" xfId="22" applyFont="1" applyFill="1" applyBorder="1" applyAlignment="1">
      <alignment horizontal="center" vertical="center" wrapText="1"/>
    </xf>
    <xf numFmtId="0" fontId="112" fillId="4" borderId="32" xfId="22" applyFont="1" applyFill="1" applyBorder="1" applyAlignment="1">
      <alignment horizontal="center" vertical="center" wrapText="1"/>
    </xf>
    <xf numFmtId="0" fontId="113" fillId="9" borderId="14" xfId="22" applyFont="1" applyFill="1" applyBorder="1" applyAlignment="1">
      <alignment horizontal="center" vertical="center"/>
    </xf>
    <xf numFmtId="0" fontId="41" fillId="0" borderId="59" xfId="22" applyFont="1" applyBorder="1" applyAlignment="1">
      <alignment horizontal="center" vertical="center"/>
    </xf>
    <xf numFmtId="0" fontId="44" fillId="0" borderId="59" xfId="22" applyFont="1" applyBorder="1" applyAlignment="1">
      <alignment horizontal="center" vertical="center"/>
    </xf>
    <xf numFmtId="0" fontId="73" fillId="0" borderId="59" xfId="22" applyFont="1" applyBorder="1" applyAlignment="1">
      <alignment horizontal="center" vertical="center"/>
    </xf>
    <xf numFmtId="186" fontId="44" fillId="0" borderId="59" xfId="22" applyNumberFormat="1" applyFont="1" applyBorder="1" applyAlignment="1">
      <alignment horizontal="center" vertical="center"/>
    </xf>
    <xf numFmtId="20" fontId="44" fillId="0" borderId="59" xfId="22" applyNumberFormat="1" applyFont="1" applyBorder="1" applyAlignment="1">
      <alignment horizontal="center" vertical="center"/>
    </xf>
    <xf numFmtId="20" fontId="45" fillId="0" borderId="59" xfId="22" applyNumberFormat="1" applyFont="1" applyBorder="1" applyAlignment="1">
      <alignment horizontal="center" vertical="center"/>
    </xf>
    <xf numFmtId="184" fontId="38" fillId="0" borderId="59" xfId="22" applyNumberFormat="1" applyFont="1" applyBorder="1" applyAlignment="1">
      <alignment horizontal="center" vertical="center"/>
    </xf>
    <xf numFmtId="0" fontId="37" fillId="0" borderId="59" xfId="22" applyFont="1" applyBorder="1" applyAlignment="1">
      <alignment horizontal="center" vertical="center" wrapText="1"/>
    </xf>
    <xf numFmtId="0" fontId="44" fillId="0" borderId="59" xfId="22" applyFont="1" applyBorder="1" applyAlignment="1">
      <alignment horizontal="center" vertical="center" wrapText="1"/>
    </xf>
    <xf numFmtId="0" fontId="37" fillId="0" borderId="59" xfId="22" applyFont="1" applyBorder="1" applyAlignment="1">
      <alignment vertical="center" wrapText="1"/>
    </xf>
    <xf numFmtId="0" fontId="43" fillId="0" borderId="59" xfId="22" applyFont="1" applyBorder="1" applyAlignment="1">
      <alignment horizontal="center" vertical="center" wrapText="1"/>
    </xf>
    <xf numFmtId="0" fontId="41" fillId="0" borderId="59" xfId="22" applyFont="1" applyBorder="1" applyAlignment="1">
      <alignment horizontal="center" vertical="center" wrapText="1"/>
    </xf>
    <xf numFmtId="0" fontId="0" fillId="0" borderId="59" xfId="0" applyBorder="1">
      <alignment vertical="center"/>
    </xf>
    <xf numFmtId="49" fontId="23" fillId="6" borderId="2" xfId="0" applyNumberFormat="1" applyFont="1" applyFill="1" applyBorder="1" applyAlignment="1">
      <alignment horizontal="center" vertical="center" wrapText="1"/>
    </xf>
    <xf numFmtId="0" fontId="114" fillId="6" borderId="2" xfId="0" applyFont="1" applyFill="1" applyBorder="1" applyAlignment="1">
      <alignment horizontal="center" vertical="center"/>
    </xf>
    <xf numFmtId="0" fontId="115" fillId="6" borderId="2" xfId="0" applyFont="1" applyFill="1" applyBorder="1" applyAlignment="1">
      <alignment horizontal="center" vertical="center"/>
    </xf>
    <xf numFmtId="49" fontId="115" fillId="4" borderId="2" xfId="0" applyNumberFormat="1" applyFont="1" applyFill="1" applyBorder="1" applyAlignment="1">
      <alignment horizontal="center" vertical="center"/>
    </xf>
    <xf numFmtId="177" fontId="23" fillId="4" borderId="2" xfId="1" applyFont="1" applyFill="1" applyBorder="1" applyAlignment="1">
      <alignment horizontal="center" vertical="center" wrapText="1"/>
    </xf>
    <xf numFmtId="49" fontId="116" fillId="6" borderId="2" xfId="0" applyNumberFormat="1" applyFont="1" applyFill="1" applyBorder="1" applyAlignment="1">
      <alignment horizontal="center" vertical="center" wrapText="1"/>
    </xf>
    <xf numFmtId="0" fontId="23" fillId="6" borderId="2" xfId="0" applyFont="1" applyFill="1" applyBorder="1" applyAlignment="1">
      <alignment horizontal="center" vertical="center"/>
    </xf>
    <xf numFmtId="0" fontId="115" fillId="4" borderId="2" xfId="0" applyFont="1" applyFill="1" applyBorder="1" applyAlignment="1">
      <alignment horizontal="center" vertical="center"/>
    </xf>
    <xf numFmtId="0" fontId="115" fillId="4" borderId="2" xfId="0" applyFont="1" applyFill="1" applyBorder="1" applyAlignment="1">
      <alignment horizontal="center" vertical="center" wrapText="1"/>
    </xf>
    <xf numFmtId="177" fontId="115" fillId="4" borderId="2" xfId="1" applyFont="1" applyFill="1" applyBorder="1" applyAlignment="1">
      <alignment horizontal="center" vertical="center"/>
    </xf>
    <xf numFmtId="49" fontId="23" fillId="6" borderId="2" xfId="0" applyNumberFormat="1"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49" fontId="23" fillId="4" borderId="2" xfId="0" applyNumberFormat="1" applyFont="1" applyFill="1" applyBorder="1" applyAlignment="1">
      <alignment horizontal="center" vertical="center"/>
    </xf>
    <xf numFmtId="183" fontId="23" fillId="4" borderId="2" xfId="1" applyNumberFormat="1" applyFont="1" applyFill="1" applyBorder="1" applyAlignment="1">
      <alignment horizontal="right" vertical="center" wrapText="1"/>
    </xf>
    <xf numFmtId="182" fontId="23" fillId="4" borderId="2" xfId="1" applyNumberFormat="1" applyFont="1" applyFill="1" applyBorder="1" applyAlignment="1">
      <alignment horizontal="center" vertical="center"/>
    </xf>
    <xf numFmtId="177" fontId="25" fillId="0" borderId="0" xfId="0" applyNumberFormat="1" applyFont="1">
      <alignment vertical="center"/>
    </xf>
    <xf numFmtId="180" fontId="57" fillId="0" borderId="0" xfId="3" applyNumberFormat="1" applyFont="1" applyAlignment="1">
      <alignment horizontal="right"/>
    </xf>
    <xf numFmtId="177" fontId="117" fillId="0" borderId="19" xfId="1" applyFont="1" applyFill="1" applyBorder="1" applyAlignment="1">
      <alignment horizontal="right" vertical="center"/>
    </xf>
    <xf numFmtId="177" fontId="23" fillId="0" borderId="0" xfId="1" applyFont="1" applyAlignment="1"/>
    <xf numFmtId="180" fontId="58" fillId="7" borderId="0" xfId="3" applyNumberFormat="1" applyFont="1" applyFill="1" applyAlignment="1">
      <alignment vertical="center"/>
    </xf>
    <xf numFmtId="0" fontId="118" fillId="11" borderId="32" xfId="22" applyFont="1" applyFill="1" applyBorder="1" applyAlignment="1">
      <alignment horizontal="center" vertical="center" wrapText="1"/>
    </xf>
    <xf numFmtId="0" fontId="118" fillId="11" borderId="32" xfId="22" quotePrefix="1" applyFont="1" applyFill="1" applyBorder="1" applyAlignment="1">
      <alignment horizontal="center" vertical="center" wrapText="1"/>
    </xf>
    <xf numFmtId="0" fontId="119" fillId="9" borderId="93" xfId="22" applyFont="1" applyFill="1" applyBorder="1" applyAlignment="1">
      <alignment horizontal="center" vertical="center"/>
    </xf>
    <xf numFmtId="0" fontId="120" fillId="9" borderId="14" xfId="22" applyFont="1" applyFill="1" applyBorder="1" applyAlignment="1">
      <alignment horizontal="center" vertical="center"/>
    </xf>
    <xf numFmtId="0" fontId="119" fillId="9" borderId="14" xfId="22" applyFont="1" applyFill="1" applyBorder="1" applyAlignment="1">
      <alignment horizontal="center" vertical="center"/>
    </xf>
    <xf numFmtId="0" fontId="88" fillId="4" borderId="32" xfId="22" applyFont="1" applyFill="1" applyBorder="1" applyAlignment="1">
      <alignment horizontal="center" vertical="center" wrapText="1"/>
    </xf>
    <xf numFmtId="0" fontId="58" fillId="0" borderId="67" xfId="22" applyFont="1" applyBorder="1" applyAlignment="1">
      <alignment horizontal="center" vertical="center" wrapText="1"/>
    </xf>
    <xf numFmtId="0" fontId="122" fillId="10" borderId="95" xfId="22" applyFont="1" applyFill="1" applyBorder="1" applyAlignment="1">
      <alignment horizontal="centerContinuous" vertical="center"/>
    </xf>
    <xf numFmtId="0" fontId="123" fillId="4" borderId="32" xfId="22" applyFont="1" applyFill="1" applyBorder="1" applyAlignment="1">
      <alignment horizontal="center" vertical="center" wrapText="1"/>
    </xf>
    <xf numFmtId="0" fontId="124" fillId="4" borderId="32" xfId="22" applyFont="1" applyFill="1" applyBorder="1" applyAlignment="1">
      <alignment horizontal="center" vertical="center" wrapText="1"/>
    </xf>
    <xf numFmtId="0" fontId="125" fillId="0" borderId="42" xfId="22" applyFont="1" applyBorder="1" applyAlignment="1">
      <alignment horizontal="center" vertical="center"/>
    </xf>
    <xf numFmtId="0" fontId="128" fillId="4" borderId="32" xfId="22" applyFont="1" applyFill="1" applyBorder="1" applyAlignment="1">
      <alignment horizontal="center" vertical="center" wrapText="1"/>
    </xf>
    <xf numFmtId="0" fontId="129" fillId="0" borderId="43" xfId="0" applyFont="1" applyBorder="1">
      <alignment vertical="center"/>
    </xf>
    <xf numFmtId="0" fontId="130" fillId="0" borderId="34" xfId="22" applyFont="1" applyBorder="1" applyAlignment="1">
      <alignment horizontal="center" vertical="center"/>
    </xf>
    <xf numFmtId="0" fontId="131" fillId="9" borderId="14" xfId="22" applyFont="1" applyFill="1" applyBorder="1" applyAlignment="1">
      <alignment horizontal="center" vertical="center"/>
    </xf>
    <xf numFmtId="186" fontId="130" fillId="0" borderId="14" xfId="22" applyNumberFormat="1" applyFont="1" applyBorder="1" applyAlignment="1">
      <alignment horizontal="center" vertical="center"/>
    </xf>
    <xf numFmtId="20" fontId="130" fillId="0" borderId="14" xfId="22" applyNumberFormat="1" applyFont="1" applyBorder="1" applyAlignment="1">
      <alignment horizontal="center" vertical="center"/>
    </xf>
    <xf numFmtId="20" fontId="132" fillId="10" borderId="14" xfId="22" applyNumberFormat="1" applyFont="1" applyFill="1" applyBorder="1" applyAlignment="1">
      <alignment horizontal="center" vertical="center"/>
    </xf>
    <xf numFmtId="184" fontId="133" fillId="0" borderId="14" xfId="22" applyNumberFormat="1" applyFont="1" applyBorder="1" applyAlignment="1">
      <alignment horizontal="center" vertical="center"/>
    </xf>
    <xf numFmtId="0" fontId="133" fillId="0" borderId="14" xfId="22" applyFont="1" applyBorder="1" applyAlignment="1">
      <alignment horizontal="center" vertical="center" wrapText="1"/>
    </xf>
    <xf numFmtId="0" fontId="130" fillId="0" borderId="14" xfId="22" applyFont="1" applyBorder="1" applyAlignment="1">
      <alignment horizontal="center" vertical="center" wrapText="1"/>
    </xf>
    <xf numFmtId="0" fontId="130" fillId="0" borderId="14" xfId="22" applyFont="1" applyBorder="1" applyAlignment="1">
      <alignment horizontal="center" vertical="center"/>
    </xf>
    <xf numFmtId="0" fontId="133" fillId="0" borderId="14" xfId="22" applyFont="1" applyBorder="1" applyAlignment="1">
      <alignment vertical="center" wrapText="1"/>
    </xf>
    <xf numFmtId="0" fontId="134" fillId="0" borderId="94" xfId="22" applyFont="1" applyBorder="1" applyAlignment="1">
      <alignment vertical="center" wrapText="1"/>
    </xf>
    <xf numFmtId="184" fontId="135" fillId="10" borderId="93" xfId="22" applyNumberFormat="1" applyFont="1" applyFill="1" applyBorder="1" applyAlignment="1">
      <alignment horizontal="center" vertical="center"/>
    </xf>
    <xf numFmtId="0" fontId="136" fillId="9" borderId="93" xfId="22" applyFont="1" applyFill="1" applyBorder="1" applyAlignment="1">
      <alignment horizontal="center" vertical="center"/>
    </xf>
    <xf numFmtId="0" fontId="138" fillId="21" borderId="93" xfId="22" applyFont="1" applyFill="1" applyBorder="1" applyAlignment="1">
      <alignment horizontal="center" vertical="center"/>
    </xf>
    <xf numFmtId="0" fontId="88" fillId="0" borderId="32" xfId="22" applyFont="1" applyFill="1" applyBorder="1" applyAlignment="1">
      <alignment horizontal="center" vertical="center" wrapText="1"/>
    </xf>
    <xf numFmtId="0" fontId="0" fillId="0" borderId="0" xfId="0" applyFill="1">
      <alignment vertical="center"/>
    </xf>
    <xf numFmtId="188" fontId="138" fillId="21" borderId="93" xfId="1" applyNumberFormat="1" applyFont="1" applyFill="1" applyBorder="1" applyAlignment="1">
      <alignment vertical="center"/>
    </xf>
    <xf numFmtId="0" fontId="139" fillId="10" borderId="95" xfId="22" applyFont="1" applyFill="1" applyBorder="1" applyAlignment="1">
      <alignment vertical="center"/>
    </xf>
    <xf numFmtId="0" fontId="127" fillId="11" borderId="32" xfId="22" applyFont="1" applyFill="1" applyBorder="1" applyAlignment="1">
      <alignment horizontal="center" vertical="center" wrapText="1"/>
    </xf>
    <xf numFmtId="0" fontId="140" fillId="9" borderId="93" xfId="22" applyFont="1" applyFill="1" applyBorder="1" applyAlignment="1">
      <alignment horizontal="center" vertical="center"/>
    </xf>
    <xf numFmtId="188" fontId="138" fillId="21" borderId="93" xfId="1" quotePrefix="1" applyNumberFormat="1" applyFont="1" applyFill="1" applyBorder="1" applyAlignment="1">
      <alignment horizontal="center" vertical="center"/>
    </xf>
    <xf numFmtId="0" fontId="2" fillId="0" borderId="0" xfId="22" applyFill="1">
      <alignment vertical="center"/>
    </xf>
    <xf numFmtId="188" fontId="138" fillId="0" borderId="96" xfId="1" quotePrefix="1" applyNumberFormat="1" applyFont="1" applyFill="1" applyBorder="1" applyAlignment="1">
      <alignment horizontal="center" vertical="center"/>
    </xf>
    <xf numFmtId="0" fontId="138" fillId="0" borderId="96" xfId="22" applyFont="1" applyFill="1" applyBorder="1" applyAlignment="1">
      <alignment horizontal="center" vertical="center"/>
    </xf>
    <xf numFmtId="189" fontId="137" fillId="4" borderId="93" xfId="1" applyNumberFormat="1" applyFont="1" applyFill="1" applyBorder="1" applyAlignment="1">
      <alignment horizontal="center" vertical="center"/>
    </xf>
    <xf numFmtId="0" fontId="126" fillId="0" borderId="32" xfId="22" applyFont="1" applyFill="1" applyBorder="1" applyAlignment="1">
      <alignment horizontal="center" vertical="center" wrapText="1"/>
    </xf>
    <xf numFmtId="189" fontId="142" fillId="4" borderId="93" xfId="1" applyNumberFormat="1" applyFont="1" applyFill="1" applyBorder="1" applyAlignment="1">
      <alignment horizontal="center" vertical="center"/>
    </xf>
    <xf numFmtId="0" fontId="50" fillId="0" borderId="111" xfId="22" applyFont="1" applyFill="1" applyBorder="1" applyAlignment="1">
      <alignment horizontal="center" vertical="center"/>
    </xf>
    <xf numFmtId="0" fontId="35" fillId="0" borderId="111" xfId="22" applyFont="1" applyFill="1" applyBorder="1" applyAlignment="1">
      <alignment horizontal="center" vertical="center"/>
    </xf>
    <xf numFmtId="0" fontId="61" fillId="0" borderId="111" xfId="22" applyFont="1" applyFill="1" applyBorder="1" applyAlignment="1">
      <alignment horizontal="center" vertical="center"/>
    </xf>
    <xf numFmtId="186" fontId="35" fillId="0" borderId="111" xfId="22" applyNumberFormat="1" applyFont="1" applyFill="1" applyBorder="1" applyAlignment="1">
      <alignment horizontal="center" vertical="center"/>
    </xf>
    <xf numFmtId="20" fontId="35" fillId="0" borderId="111" xfId="22" applyNumberFormat="1" applyFont="1" applyFill="1" applyBorder="1" applyAlignment="1">
      <alignment horizontal="center" vertical="center"/>
    </xf>
    <xf numFmtId="20" fontId="51" fillId="0" borderId="111" xfId="22" applyNumberFormat="1" applyFont="1" applyFill="1" applyBorder="1" applyAlignment="1">
      <alignment horizontal="center" vertical="center"/>
    </xf>
    <xf numFmtId="184" fontId="36" fillId="0" borderId="0" xfId="22" applyNumberFormat="1" applyFont="1" applyFill="1" applyBorder="1" applyAlignment="1">
      <alignment horizontal="center" vertical="center"/>
    </xf>
    <xf numFmtId="0" fontId="36" fillId="0" borderId="111" xfId="22" applyFont="1" applyFill="1" applyBorder="1" applyAlignment="1">
      <alignment horizontal="center" vertical="center" wrapText="1"/>
    </xf>
    <xf numFmtId="0" fontId="35" fillId="0" borderId="111" xfId="22" applyFont="1" applyFill="1" applyBorder="1" applyAlignment="1">
      <alignment horizontal="center" vertical="center" wrapText="1"/>
    </xf>
    <xf numFmtId="0" fontId="36" fillId="0" borderId="111" xfId="22" applyFont="1" applyFill="1" applyBorder="1" applyAlignment="1">
      <alignment vertical="center" wrapText="1"/>
    </xf>
    <xf numFmtId="0" fontId="61" fillId="0" borderId="111" xfId="22" applyFont="1" applyFill="1" applyBorder="1" applyAlignment="1">
      <alignment horizontal="center" vertical="center" wrapText="1"/>
    </xf>
    <xf numFmtId="0" fontId="61" fillId="0" borderId="59" xfId="22" applyFont="1" applyFill="1" applyBorder="1" applyAlignment="1">
      <alignment horizontal="center" vertical="center" wrapText="1"/>
    </xf>
    <xf numFmtId="0" fontId="50" fillId="0" borderId="59" xfId="22" applyFont="1" applyFill="1" applyBorder="1" applyAlignment="1">
      <alignment horizontal="center" vertical="center" wrapText="1"/>
    </xf>
    <xf numFmtId="0" fontId="36" fillId="0" borderId="59" xfId="22" applyFont="1" applyFill="1" applyBorder="1" applyAlignment="1">
      <alignment horizontal="center" vertical="center" wrapText="1"/>
    </xf>
    <xf numFmtId="0" fontId="52" fillId="0" borderId="0" xfId="22" applyFont="1" applyFill="1" applyBorder="1">
      <alignment vertical="center"/>
    </xf>
    <xf numFmtId="0" fontId="61" fillId="9" borderId="32" xfId="22" applyFont="1" applyFill="1" applyBorder="1" applyAlignment="1">
      <alignment horizontal="center" vertical="center" wrapText="1"/>
    </xf>
    <xf numFmtId="0" fontId="61" fillId="9" borderId="58" xfId="22" applyFont="1" applyFill="1" applyBorder="1" applyAlignment="1">
      <alignment horizontal="center" vertical="center" wrapText="1"/>
    </xf>
    <xf numFmtId="0" fontId="138" fillId="21" borderId="93" xfId="1" quotePrefix="1" applyNumberFormat="1" applyFont="1" applyFill="1" applyBorder="1" applyAlignment="1">
      <alignment horizontal="center" vertical="center"/>
    </xf>
    <xf numFmtId="0" fontId="2" fillId="0" borderId="0" xfId="22" applyBorder="1">
      <alignment vertical="center"/>
    </xf>
    <xf numFmtId="0" fontId="72" fillId="0" borderId="0" xfId="22" applyFont="1" applyBorder="1">
      <alignment vertical="center"/>
    </xf>
    <xf numFmtId="0" fontId="0" fillId="0" borderId="0" xfId="0" applyBorder="1">
      <alignment vertical="center"/>
    </xf>
    <xf numFmtId="190" fontId="138" fillId="21" borderId="93" xfId="1" applyNumberFormat="1" applyFont="1" applyFill="1" applyBorder="1" applyAlignment="1">
      <alignment horizontal="center" vertical="center"/>
    </xf>
    <xf numFmtId="0" fontId="46" fillId="0" borderId="0" xfId="22" applyFont="1" applyBorder="1">
      <alignment vertical="center"/>
    </xf>
    <xf numFmtId="0" fontId="118" fillId="9" borderId="32" xfId="22" quotePrefix="1" applyFont="1" applyFill="1" applyBorder="1" applyAlignment="1">
      <alignment horizontal="center" vertical="center" wrapText="1"/>
    </xf>
    <xf numFmtId="0" fontId="118" fillId="9" borderId="32" xfId="22" applyFont="1" applyFill="1" applyBorder="1" applyAlignment="1">
      <alignment horizontal="center" vertical="center" wrapText="1"/>
    </xf>
    <xf numFmtId="0" fontId="87" fillId="10" borderId="95" xfId="22" applyFont="1" applyFill="1" applyBorder="1" applyAlignment="1">
      <alignment horizontal="centerContinuous" vertical="center"/>
    </xf>
    <xf numFmtId="0" fontId="88" fillId="10" borderId="95" xfId="22" applyFont="1" applyFill="1" applyBorder="1" applyAlignment="1">
      <alignment vertical="center"/>
    </xf>
    <xf numFmtId="0" fontId="144" fillId="9" borderId="93" xfId="22" applyFont="1" applyFill="1" applyBorder="1" applyAlignment="1">
      <alignment horizontal="center" vertical="center"/>
    </xf>
    <xf numFmtId="0" fontId="118" fillId="4" borderId="32" xfId="22" applyFont="1" applyFill="1" applyBorder="1" applyAlignment="1">
      <alignment horizontal="center" vertical="center" wrapText="1"/>
    </xf>
    <xf numFmtId="0" fontId="145" fillId="0" borderId="94" xfId="22" applyFont="1" applyBorder="1" applyAlignment="1">
      <alignment horizontal="center" vertical="center" wrapText="1"/>
    </xf>
    <xf numFmtId="0" fontId="145" fillId="0" borderId="94" xfId="22" applyFont="1" applyBorder="1" applyAlignment="1">
      <alignment vertical="center" wrapText="1"/>
    </xf>
    <xf numFmtId="0" fontId="105" fillId="0" borderId="93" xfId="22" applyFont="1" applyFill="1" applyBorder="1" applyAlignment="1">
      <alignment horizontal="center" vertical="center"/>
    </xf>
    <xf numFmtId="1" fontId="142" fillId="4" borderId="93" xfId="22" applyNumberFormat="1" applyFont="1" applyFill="1" applyBorder="1" applyAlignment="1">
      <alignment horizontal="center" vertical="center"/>
    </xf>
    <xf numFmtId="0" fontId="146" fillId="0" borderId="43" xfId="0" applyFont="1" applyBorder="1" applyAlignment="1">
      <alignment vertical="center" wrapText="1"/>
    </xf>
    <xf numFmtId="0" fontId="0" fillId="0" borderId="0" xfId="0" applyAlignment="1">
      <alignment horizontal="center" vertical="center"/>
    </xf>
    <xf numFmtId="0" fontId="147" fillId="0" borderId="0" xfId="0" applyFont="1">
      <alignment vertical="center"/>
    </xf>
    <xf numFmtId="0" fontId="88" fillId="9" borderId="14" xfId="22" quotePrefix="1" applyFont="1" applyFill="1" applyBorder="1" applyAlignment="1">
      <alignment horizontal="center" vertical="center"/>
    </xf>
    <xf numFmtId="0" fontId="126" fillId="11" borderId="32" xfId="22" applyFont="1" applyFill="1" applyBorder="1" applyAlignment="1">
      <alignment horizontal="center" vertical="center" wrapText="1"/>
    </xf>
    <xf numFmtId="0" fontId="88" fillId="9" borderId="32" xfId="22" applyFont="1" applyFill="1" applyBorder="1" applyAlignment="1">
      <alignment horizontal="center" vertical="center" wrapText="1"/>
    </xf>
    <xf numFmtId="0" fontId="148" fillId="9" borderId="22" xfId="0" applyFont="1" applyFill="1" applyBorder="1" applyAlignment="1">
      <alignment horizontal="center" vertical="center" wrapText="1"/>
    </xf>
    <xf numFmtId="0" fontId="149" fillId="9" borderId="93" xfId="22" applyFont="1" applyFill="1" applyBorder="1" applyAlignment="1">
      <alignment horizontal="center" vertical="center"/>
    </xf>
    <xf numFmtId="0" fontId="22" fillId="0" borderId="0" xfId="6" applyFont="1" applyAlignment="1">
      <alignment horizontal="center" vertical="center"/>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141" fillId="0" borderId="91" xfId="22" applyFont="1" applyBorder="1" applyAlignment="1">
      <alignment horizontal="center" vertical="center" wrapText="1"/>
    </xf>
    <xf numFmtId="0" fontId="141" fillId="0" borderId="92" xfId="22" applyFont="1" applyBorder="1" applyAlignment="1">
      <alignment horizontal="center" vertical="center" wrapText="1"/>
    </xf>
    <xf numFmtId="0" fontId="121" fillId="0" borderId="91" xfId="22" applyFont="1" applyBorder="1" applyAlignment="1">
      <alignment horizontal="center" vertical="center" wrapText="1"/>
    </xf>
    <xf numFmtId="0" fontId="121" fillId="0" borderId="92" xfId="22" applyFont="1" applyBorder="1" applyAlignment="1">
      <alignment horizontal="center" vertical="center" wrapText="1"/>
    </xf>
    <xf numFmtId="0" fontId="143" fillId="0" borderId="91" xfId="22" applyFont="1" applyBorder="1" applyAlignment="1">
      <alignment horizontal="center" vertical="center" wrapText="1"/>
    </xf>
    <xf numFmtId="0" fontId="143" fillId="0" borderId="92" xfId="22" applyFont="1" applyBorder="1" applyAlignment="1">
      <alignment horizontal="center" vertical="center" wrapText="1"/>
    </xf>
    <xf numFmtId="0" fontId="89" fillId="0" borderId="91" xfId="22" applyFont="1" applyBorder="1" applyAlignment="1">
      <alignment horizontal="center" vertical="center" wrapText="1"/>
    </xf>
    <xf numFmtId="0" fontId="89" fillId="0" borderId="92" xfId="22" applyFont="1" applyBorder="1" applyAlignment="1">
      <alignment horizontal="center" vertical="center" wrapText="1"/>
    </xf>
    <xf numFmtId="0" fontId="89" fillId="0" borderId="44" xfId="22" applyFont="1" applyBorder="1" applyAlignment="1">
      <alignment horizontal="center" vertical="center" wrapText="1"/>
    </xf>
    <xf numFmtId="0" fontId="89" fillId="0" borderId="45" xfId="22" applyFont="1" applyBorder="1" applyAlignment="1">
      <alignment horizontal="center" vertical="center" wrapText="1"/>
    </xf>
    <xf numFmtId="0" fontId="65" fillId="0" borderId="44" xfId="22" applyFont="1" applyBorder="1" applyAlignment="1">
      <alignment horizontal="center" vertical="center" wrapText="1"/>
    </xf>
    <xf numFmtId="0" fontId="65" fillId="0" borderId="45" xfId="22" applyFont="1" applyBorder="1" applyAlignment="1">
      <alignment horizontal="center" vertical="center" wrapText="1"/>
    </xf>
    <xf numFmtId="0" fontId="39" fillId="10" borderId="38" xfId="22" applyFont="1" applyFill="1" applyBorder="1" applyAlignment="1">
      <alignment horizontal="center" vertical="center" wrapText="1"/>
    </xf>
    <xf numFmtId="0" fontId="39" fillId="10" borderId="54" xfId="22" applyFont="1" applyFill="1" applyBorder="1" applyAlignment="1">
      <alignment horizontal="center" vertical="center" wrapText="1"/>
    </xf>
    <xf numFmtId="0" fontId="39" fillId="10" borderId="36" xfId="22" applyFont="1" applyFill="1" applyBorder="1" applyAlignment="1">
      <alignment horizontal="center" vertical="center"/>
    </xf>
    <xf numFmtId="0" fontId="39" fillId="10" borderId="50" xfId="22" applyFont="1" applyFill="1" applyBorder="1" applyAlignment="1">
      <alignment horizontal="center" vertical="center"/>
    </xf>
    <xf numFmtId="0" fontId="39" fillId="10" borderId="37" xfId="22" applyFont="1" applyFill="1" applyBorder="1" applyAlignment="1">
      <alignment horizontal="center" vertical="center"/>
    </xf>
    <xf numFmtId="0" fontId="39" fillId="10" borderId="51" xfId="22" applyFont="1" applyFill="1" applyBorder="1" applyAlignment="1">
      <alignment horizontal="center" vertical="center"/>
    </xf>
    <xf numFmtId="0" fontId="40" fillId="10" borderId="37" xfId="22" applyFont="1" applyFill="1" applyBorder="1" applyAlignment="1">
      <alignment horizontal="center" vertical="center" wrapText="1"/>
    </xf>
    <xf numFmtId="0" fontId="40" fillId="10" borderId="51" xfId="22" applyFont="1" applyFill="1" applyBorder="1" applyAlignment="1">
      <alignment horizontal="center" vertical="center"/>
    </xf>
    <xf numFmtId="0" fontId="40" fillId="10" borderId="37" xfId="22" applyFont="1" applyFill="1" applyBorder="1" applyAlignment="1">
      <alignment horizontal="center" vertical="center"/>
    </xf>
    <xf numFmtId="0" fontId="77" fillId="10" borderId="65" xfId="22" applyFont="1" applyFill="1" applyBorder="1" applyAlignment="1">
      <alignment horizontal="center" vertical="center"/>
    </xf>
    <xf numFmtId="0" fontId="77" fillId="10" borderId="70" xfId="22" applyFont="1" applyFill="1" applyBorder="1" applyAlignment="1">
      <alignment horizontal="center" vertical="center"/>
    </xf>
    <xf numFmtId="0" fontId="77" fillId="10" borderId="72" xfId="22" applyFont="1" applyFill="1" applyBorder="1" applyAlignment="1">
      <alignment horizontal="center" vertical="center"/>
    </xf>
    <xf numFmtId="0" fontId="39" fillId="10" borderId="37" xfId="22" applyFont="1" applyFill="1" applyBorder="1" applyAlignment="1">
      <alignment horizontal="center" vertical="center" wrapText="1"/>
    </xf>
    <xf numFmtId="0" fontId="39" fillId="10" borderId="51" xfId="22" applyFont="1" applyFill="1" applyBorder="1" applyAlignment="1">
      <alignment horizontal="center" vertical="center" wrapText="1"/>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A0E396E7-5B8D-4EC2-88B0-28904EDC08F0}"/>
    <cellStyle name="쉼표 [0] 2 4 2" xfId="20" xr:uid="{82F7DE00-7E0F-4135-9D8B-23A5F95E9E50}"/>
    <cellStyle name="쉼표 [0] 2 4 2 2" xfId="24" xr:uid="{B8232248-A1AE-4BB1-8792-160BBB967084}"/>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5" xr:uid="{328D93E7-4E9D-4E41-B397-E75ED9AF4008}"/>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248883"/>
      <color rgb="FF289893"/>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 Id="rId5" Type="http://schemas.openxmlformats.org/officeDocument/2006/relationships/image" Target="../media/image8.jpeg"/><Relationship Id="rId4" Type="http://schemas.openxmlformats.org/officeDocument/2006/relationships/image" Target="../media/image7.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 Id="rId5" Type="http://schemas.openxmlformats.org/officeDocument/2006/relationships/image" Target="../media/image8.jpeg"/><Relationship Id="rId4"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CD65BC4F-7174-4F12-BDBA-BA32E4F0D8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620EFB75-189D-46B3-B333-D4F07EF812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51BFC076-7528-4839-AE81-B6BFBA3E3F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3EF490C-79AD-4E9C-9DF6-1391F8AE43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9C8553C5-6CCA-48F7-AF22-E5AF55C4D7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98C3363E-A2D2-4B03-96C9-8EDF97B86F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8E42BDEA-A1E3-4F2F-A18F-CAB45821AE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AEC03949-5F47-465B-B57F-B18EC6D0EC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2C447D7-3B4F-46A5-992D-28A33AA5C2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327F69CD-C437-4E24-A340-984D2AA1DC5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2EFB97DC-A2BF-427A-89D9-6D287021FC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3D04654-324F-4AE6-B26F-C8AD286815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CF5C4603-A23F-46B1-9913-0458B16A7B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2653C5B-B077-4460-8B87-3277AA1FD33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58F41B5C-3A18-4A7A-8BC1-50924D4A474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133EB9BA-1B8E-48BB-AED2-FC4C13F5AF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F5FA13F-2F28-465C-BDF1-72C38845EF5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F67F748F-0807-4B7E-B013-BC7DDE020B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CE95B637-85C6-48E5-A74F-1C83B64999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4C5141EC-219F-474A-AE82-263806F9E49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FA1F39CC-6F31-4602-9B1D-32C2827F3C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0E7791F0-39F7-4955-8374-0D2A785CE5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5550B42B-9815-4AE4-B26B-2368FDAC5B0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361AA554-32B0-46C3-BD40-4CF5E0DB1FB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79E3EB47-D96A-4964-85FB-C4F4D7C65D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72130DCA-E4F3-4382-B749-AEA4CBFD3F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44D0AE86-7190-42FF-95F5-5FF660530CB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902C9D71-E6FB-489F-8215-555ACE9A1D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E9ABB500-39A6-400B-A060-DB991627F8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CBDA6906-75CB-4AF4-997D-6933370EBEB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5C8224D5-ACE7-4DB8-89CF-6C8AB2356D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AF5C288F-ED79-4DE7-A4F9-C8DA059978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031FC4D8-52F0-4A70-8F5D-467DBB02209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9AF22594-8BC7-44AB-BE83-961B18391B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EC60928C-CE7A-430B-B5B6-B610843951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61FAF88F-8F40-47F9-8A0E-69648B5C14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C9BA604B-7D0A-4439-A80A-DD75931023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454DE7E6-DF21-4E77-BA49-9B423A44B9C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1D66BA31-62DA-4389-8B49-CAD6718558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DAC171B-0272-4215-8008-21218889A0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410CC250-6DE4-4ED0-935A-EEF87D0901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5EE31494-1802-41AA-A6BD-7EBFF66266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4057111E-9964-4885-931C-5C7B78F779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3000E5C6-A44E-4228-ABFB-4BB3ADBB9B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2C1A31B3-8F09-4B9D-A4AE-1D4E4FB7BA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A1471933-3280-43ED-AF91-749FE44797E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57421D83-489E-434C-B2CC-7850B70946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A07D52C1-3752-42D8-9693-217A300401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14993479-F0FE-469D-8ADB-D08D13D6025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4C1F707A-A05D-48A3-A97F-C4ED04691C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FA0F34EC-D35C-4AE3-8F2D-058523D055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3E2EC66E-5043-4C1C-A9C0-33C3399321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AD1CA1CA-60A8-496D-AA43-117963B431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57C97FE6-EF0A-45F0-BDD1-45D3C243D9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1FABCB4C-5BD7-4809-BF93-96F036E6DF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50CD11F-321E-411D-A603-4B984F79E7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9E789DA5-68AC-47D4-8E20-763BFE92D2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B012F44E-7E39-4A50-A8D6-5A88DC74F0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482E939E-4C71-4714-8920-66FF594DC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9FB3329D-CCD4-436C-8B09-B10B153677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26288DEC-5713-4D9B-BFE6-344473A51AD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29E22DD0-8972-4720-8F21-1FE062633CB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A2484BA7-9849-407E-A595-CBFC886EB6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74A1EE7C-8A69-40A8-82EF-3E8FEB36264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0EF8B080-5EBC-4D5E-B23C-A70CF66A9E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8C15EBBD-BF79-4623-8FD2-9409FB7470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9FFAA5C9-D6B8-4EC1-9E5B-BEB1D16B09B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454609C0-C002-4C39-8D60-DF8A184DAB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2F34D7DB-55A2-4924-A683-ECF802276F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B5111709-39DD-406F-97D8-7273EE114B8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B49722F1-D63D-4B86-8AEB-B057C45706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FE5C85CA-B640-41CD-B17F-D24B0FA786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A22170C-EA73-4AA9-BF7C-9004A27B5C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06530AF7-75AA-4757-8676-275171FB14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29E3D2EE-0021-4EC4-9B17-CF8EA7760E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803DD086-B85C-46E4-85EC-917E35BF55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C0C472A7-BD6E-4110-B513-317730D43C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720EA8ED-D49E-4869-BE62-869DD74EE66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6F88B3E0-622F-449B-91FE-9E6AE61013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6378E39B-799E-4CA9-8DA5-D02C4CD6EA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3F83EDC3-4114-450D-9257-9A377EEAC9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41B6ECAD-EAA8-4BF4-813A-DFF772D118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4E00F9BF-D2FB-403C-8DDE-0E32ACB3BE5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674855B8-1548-4B7F-9C07-5F8CA913411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B5890187-1EAC-46C6-BF8A-81FB967539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B774127F-EDE0-4E6C-A601-77BDDA5FF0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97C9DDC1-E6DB-4AD7-9876-F0FCBF6ADB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1D39F937-8592-4144-B339-3582139637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C4D462D2-6F20-4C00-809E-924ACCAC43B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A0361023-3E12-4E02-8FFE-02930FD83E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7C8EF5AD-3DD7-4CC0-A0B7-348DEC3FBC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D172309A-AF8D-4B1B-9A13-F303DFA315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D8767F39-77CE-4FBC-B33C-D6AEF5C15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8A56E285-0A93-414B-A62A-72AF53D7D8C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356D911A-1D2A-46A5-BA3D-55241952BE71}"/>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50358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9CF9D000-1270-4B9A-9332-ECB6973E98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0C05E2E5-D4FA-4C2E-932D-DC6270EA3F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30DC387-F3C3-4C88-B9BA-277D446532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1085FE03-0885-45C3-BF2C-5FE6EFD7A7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B4900B3A-A822-47E3-9DE7-1708CCA637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C822E424-C9AF-4435-BCBD-798089FBB2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F9C52948-0F7B-4D25-8514-7CAEAB257C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8765CCD7-89F4-443B-A505-423D0CD9B5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DCF220D6-E2C6-4B9D-8711-EBB4F13075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C724D69-BFA5-4813-9A86-8DEECA8879C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D555770B-A07A-43E1-ADA7-A79B08AD5E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8B1B46F-3CBF-4C44-9DCB-5F4D0C8EA84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47CAA389-2A0D-47FE-A523-22B3ADC73B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36DE89CA-DAF7-4D52-BF73-DF36380437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682726D-64F6-409C-8331-96CB2C1610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F68211E3-65AC-4117-BC2E-7F845EFEB9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2006717</xdr:colOff>
      <xdr:row>16</xdr:row>
      <xdr:rowOff>373189</xdr:rowOff>
    </xdr:from>
    <xdr:ext cx="3547267" cy="6032998"/>
    <xdr:pic>
      <xdr:nvPicPr>
        <xdr:cNvPr id="4" name="그림 3">
          <a:extLst>
            <a:ext uri="{FF2B5EF4-FFF2-40B4-BE49-F238E27FC236}">
              <a16:creationId xmlns:a16="http://schemas.microsoft.com/office/drawing/2014/main" id="{225EEE77-EE55-4474-BE03-17EE821DD7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4478602" y="8923090"/>
          <a:ext cx="6032998" cy="3547267"/>
        </a:xfrm>
        <a:prstGeom prst="rect">
          <a:avLst/>
        </a:prstGeom>
      </xdr:spPr>
    </xdr:pic>
    <xdr:clientData/>
  </xdr:oneCellAnchor>
  <xdr:oneCellAnchor>
    <xdr:from>
      <xdr:col>0</xdr:col>
      <xdr:colOff>0</xdr:colOff>
      <xdr:row>16</xdr:row>
      <xdr:rowOff>388397</xdr:rowOff>
    </xdr:from>
    <xdr:ext cx="3996575" cy="6040638"/>
    <xdr:pic>
      <xdr:nvPicPr>
        <xdr:cNvPr id="5" name="그림 4">
          <a:extLst>
            <a:ext uri="{FF2B5EF4-FFF2-40B4-BE49-F238E27FC236}">
              <a16:creationId xmlns:a16="http://schemas.microsoft.com/office/drawing/2014/main" id="{E2995416-481C-4183-BBCC-9C976E5B44C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7695433"/>
          <a:ext cx="3996575" cy="6040638"/>
        </a:xfrm>
        <a:prstGeom prst="rect">
          <a:avLst/>
        </a:prstGeom>
      </xdr:spPr>
    </xdr:pic>
    <xdr:clientData/>
  </xdr:oneCellAnchor>
  <xdr:oneCellAnchor>
    <xdr:from>
      <xdr:col>12</xdr:col>
      <xdr:colOff>451014</xdr:colOff>
      <xdr:row>30</xdr:row>
      <xdr:rowOff>153957</xdr:rowOff>
    </xdr:from>
    <xdr:ext cx="7965280" cy="5547177"/>
    <xdr:pic>
      <xdr:nvPicPr>
        <xdr:cNvPr id="6" name="그림 5">
          <a:extLst>
            <a:ext uri="{FF2B5EF4-FFF2-40B4-BE49-F238E27FC236}">
              <a16:creationId xmlns:a16="http://schemas.microsoft.com/office/drawing/2014/main" id="{6A07B010-0CDF-4978-B2F2-C5E754D9611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2943" y="14128493"/>
          <a:ext cx="7965280" cy="5547177"/>
        </a:xfrm>
        <a:prstGeom prst="rect">
          <a:avLst/>
        </a:prstGeom>
      </xdr:spPr>
    </xdr:pic>
    <xdr:clientData/>
  </xdr:oneCellAnchor>
  <xdr:oneCellAnchor>
    <xdr:from>
      <xdr:col>0</xdr:col>
      <xdr:colOff>0</xdr:colOff>
      <xdr:row>30</xdr:row>
      <xdr:rowOff>231999</xdr:rowOff>
    </xdr:from>
    <xdr:ext cx="6828854" cy="10425114"/>
    <xdr:pic>
      <xdr:nvPicPr>
        <xdr:cNvPr id="7" name="그림 6">
          <a:extLst>
            <a:ext uri="{FF2B5EF4-FFF2-40B4-BE49-F238E27FC236}">
              <a16:creationId xmlns:a16="http://schemas.microsoft.com/office/drawing/2014/main" id="{F0E73C43-E8F7-4FA0-8F6C-D5C64A47FEE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795" t="3102" r="12580" b="6328"/>
        <a:stretch>
          <a:fillRect/>
        </a:stretch>
      </xdr:blipFill>
      <xdr:spPr>
        <a:xfrm>
          <a:off x="0" y="14206535"/>
          <a:ext cx="6828854" cy="10425114"/>
        </a:xfrm>
        <a:prstGeom prst="rect">
          <a:avLst/>
        </a:prstGeom>
      </xdr:spPr>
    </xdr:pic>
    <xdr:clientData/>
  </xdr:oneCellAnchor>
  <xdr:oneCellAnchor>
    <xdr:from>
      <xdr:col>16</xdr:col>
      <xdr:colOff>209346</xdr:colOff>
      <xdr:row>16</xdr:row>
      <xdr:rowOff>394604</xdr:rowOff>
    </xdr:from>
    <xdr:ext cx="4194420" cy="5944436"/>
    <xdr:pic>
      <xdr:nvPicPr>
        <xdr:cNvPr id="8" name="그림 7">
          <a:extLst>
            <a:ext uri="{FF2B5EF4-FFF2-40B4-BE49-F238E27FC236}">
              <a16:creationId xmlns:a16="http://schemas.microsoft.com/office/drawing/2014/main" id="{32D04676-36F9-44E6-A3EE-CE16ACF1F38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1365" t="5532" r="10882"/>
        <a:stretch>
          <a:fillRect/>
        </a:stretch>
      </xdr:blipFill>
      <xdr:spPr>
        <a:xfrm rot="5400000">
          <a:off x="9825445" y="8576648"/>
          <a:ext cx="5944436" cy="419442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2" name="직사각형 1">
          <a:extLst>
            <a:ext uri="{FF2B5EF4-FFF2-40B4-BE49-F238E27FC236}">
              <a16:creationId xmlns:a16="http://schemas.microsoft.com/office/drawing/2014/main" id="{667AB60E-438A-46F9-92F8-27CB47A24251}"/>
            </a:ext>
          </a:extLst>
        </xdr:cNvPr>
        <xdr:cNvSpPr/>
      </xdr:nvSpPr>
      <xdr:spPr>
        <a:xfrm>
          <a:off x="4710114" y="677675"/>
          <a:ext cx="4016748" cy="5371822"/>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7</xdr:col>
      <xdr:colOff>497262</xdr:colOff>
      <xdr:row>5</xdr:row>
      <xdr:rowOff>49025</xdr:rowOff>
    </xdr:from>
    <xdr:ext cx="2563345" cy="4359597"/>
    <xdr:pic>
      <xdr:nvPicPr>
        <xdr:cNvPr id="3" name="그림 2">
          <a:extLst>
            <a:ext uri="{FF2B5EF4-FFF2-40B4-BE49-F238E27FC236}">
              <a16:creationId xmlns:a16="http://schemas.microsoft.com/office/drawing/2014/main" id="{8CB06E2E-74AF-4973-9890-9288FC128E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4399736" y="1994901"/>
          <a:ext cx="4359597" cy="2563345"/>
        </a:xfrm>
        <a:prstGeom prst="rect">
          <a:avLst/>
        </a:prstGeom>
      </xdr:spPr>
    </xdr:pic>
    <xdr:clientData/>
  </xdr:oneCellAnchor>
  <xdr:twoCellAnchor>
    <xdr:from>
      <xdr:col>0</xdr:col>
      <xdr:colOff>147076</xdr:colOff>
      <xdr:row>3</xdr:row>
      <xdr:rowOff>21012</xdr:rowOff>
    </xdr:from>
    <xdr:to>
      <xdr:col>6</xdr:col>
      <xdr:colOff>49024</xdr:colOff>
      <xdr:row>28</xdr:row>
      <xdr:rowOff>154084</xdr:rowOff>
    </xdr:to>
    <xdr:sp macro="" textlink="">
      <xdr:nvSpPr>
        <xdr:cNvPr id="4" name="직사각형 3">
          <a:extLst>
            <a:ext uri="{FF2B5EF4-FFF2-40B4-BE49-F238E27FC236}">
              <a16:creationId xmlns:a16="http://schemas.microsoft.com/office/drawing/2014/main" id="{67A0489A-DCE9-4240-A0A0-CEBE9592B4DC}"/>
            </a:ext>
          </a:extLst>
        </xdr:cNvPr>
        <xdr:cNvSpPr/>
      </xdr:nvSpPr>
      <xdr:spPr>
        <a:xfrm>
          <a:off x="147076" y="649662"/>
          <a:ext cx="4016748" cy="5371822"/>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5" name="직사각형 4">
          <a:extLst>
            <a:ext uri="{FF2B5EF4-FFF2-40B4-BE49-F238E27FC236}">
              <a16:creationId xmlns:a16="http://schemas.microsoft.com/office/drawing/2014/main" id="{349492E0-78AF-49CC-B2A5-E93F964AB5A9}"/>
            </a:ext>
          </a:extLst>
        </xdr:cNvPr>
        <xdr:cNvSpPr/>
      </xdr:nvSpPr>
      <xdr:spPr>
        <a:xfrm>
          <a:off x="91048" y="6803651"/>
          <a:ext cx="4017309" cy="5364257"/>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602317</xdr:colOff>
      <xdr:row>32</xdr:row>
      <xdr:rowOff>105055</xdr:rowOff>
    </xdr:from>
    <xdr:to>
      <xdr:col>12</xdr:col>
      <xdr:colOff>504265</xdr:colOff>
      <xdr:row>58</xdr:row>
      <xdr:rowOff>21012</xdr:rowOff>
    </xdr:to>
    <xdr:sp macro="" textlink="">
      <xdr:nvSpPr>
        <xdr:cNvPr id="6" name="직사각형 5">
          <a:extLst>
            <a:ext uri="{FF2B5EF4-FFF2-40B4-BE49-F238E27FC236}">
              <a16:creationId xmlns:a16="http://schemas.microsoft.com/office/drawing/2014/main" id="{AEDBBC56-55BC-4C1F-9B57-A2332F1CFCFC}"/>
            </a:ext>
          </a:extLst>
        </xdr:cNvPr>
        <xdr:cNvSpPr/>
      </xdr:nvSpPr>
      <xdr:spPr>
        <a:xfrm>
          <a:off x="4717117" y="6810655"/>
          <a:ext cx="4016748" cy="5364257"/>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0</xdr:col>
      <xdr:colOff>462243</xdr:colOff>
      <xdr:row>34</xdr:row>
      <xdr:rowOff>84043</xdr:rowOff>
    </xdr:from>
    <xdr:ext cx="3059006" cy="4623546"/>
    <xdr:pic>
      <xdr:nvPicPr>
        <xdr:cNvPr id="7" name="그림 6">
          <a:extLst>
            <a:ext uri="{FF2B5EF4-FFF2-40B4-BE49-F238E27FC236}">
              <a16:creationId xmlns:a16="http://schemas.microsoft.com/office/drawing/2014/main" id="{0101C9D2-0262-4D9F-8590-B5CF5CFFCD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2243" y="7208743"/>
          <a:ext cx="3059006" cy="4623546"/>
        </a:xfrm>
        <a:prstGeom prst="rect">
          <a:avLst/>
        </a:prstGeom>
      </xdr:spPr>
    </xdr:pic>
    <xdr:clientData/>
  </xdr:oneCellAnchor>
  <xdr:oneCellAnchor>
    <xdr:from>
      <xdr:col>0</xdr:col>
      <xdr:colOff>294153</xdr:colOff>
      <xdr:row>5</xdr:row>
      <xdr:rowOff>196104</xdr:rowOff>
    </xdr:from>
    <xdr:ext cx="3640524" cy="2535332"/>
    <xdr:pic>
      <xdr:nvPicPr>
        <xdr:cNvPr id="8" name="그림 7">
          <a:extLst>
            <a:ext uri="{FF2B5EF4-FFF2-40B4-BE49-F238E27FC236}">
              <a16:creationId xmlns:a16="http://schemas.microsoft.com/office/drawing/2014/main" id="{7E2FECCA-EAB1-4460-A9C3-F464DBDF10A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4153" y="1243854"/>
          <a:ext cx="3640524" cy="2535332"/>
        </a:xfrm>
        <a:prstGeom prst="rect">
          <a:avLst/>
        </a:prstGeom>
      </xdr:spPr>
    </xdr:pic>
    <xdr:clientData/>
  </xdr:oneCellAnchor>
  <xdr:oneCellAnchor>
    <xdr:from>
      <xdr:col>7</xdr:col>
      <xdr:colOff>238126</xdr:colOff>
      <xdr:row>34</xdr:row>
      <xdr:rowOff>98051</xdr:rowOff>
    </xdr:from>
    <xdr:ext cx="3284956" cy="4519611"/>
    <xdr:pic>
      <xdr:nvPicPr>
        <xdr:cNvPr id="9" name="그림 8">
          <a:extLst>
            <a:ext uri="{FF2B5EF4-FFF2-40B4-BE49-F238E27FC236}">
              <a16:creationId xmlns:a16="http://schemas.microsoft.com/office/drawing/2014/main" id="{3C29AFC1-C65B-4C97-AE82-95A0B12DE5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38726" y="7222751"/>
          <a:ext cx="3284956" cy="4519611"/>
        </a:xfrm>
        <a:prstGeom prst="rect">
          <a:avLst/>
        </a:prstGeom>
      </xdr:spPr>
    </xdr:pic>
    <xdr:clientData/>
  </xdr:oneCellAnchor>
  <xdr:twoCellAnchor>
    <xdr:from>
      <xdr:col>14</xdr:col>
      <xdr:colOff>14008</xdr:colOff>
      <xdr:row>3</xdr:row>
      <xdr:rowOff>63033</xdr:rowOff>
    </xdr:from>
    <xdr:to>
      <xdr:col>19</xdr:col>
      <xdr:colOff>602316</xdr:colOff>
      <xdr:row>28</xdr:row>
      <xdr:rowOff>196105</xdr:rowOff>
    </xdr:to>
    <xdr:sp macro="" textlink="">
      <xdr:nvSpPr>
        <xdr:cNvPr id="10" name="직사각형 9">
          <a:extLst>
            <a:ext uri="{FF2B5EF4-FFF2-40B4-BE49-F238E27FC236}">
              <a16:creationId xmlns:a16="http://schemas.microsoft.com/office/drawing/2014/main" id="{EE78F11D-5920-47B8-A45E-5D0373553544}"/>
            </a:ext>
          </a:extLst>
        </xdr:cNvPr>
        <xdr:cNvSpPr/>
      </xdr:nvSpPr>
      <xdr:spPr>
        <a:xfrm>
          <a:off x="9615208" y="691683"/>
          <a:ext cx="4017308" cy="5371822"/>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14</xdr:col>
      <xdr:colOff>633614</xdr:colOff>
      <xdr:row>4</xdr:row>
      <xdr:rowOff>56031</xdr:rowOff>
    </xdr:from>
    <xdr:ext cx="2847213" cy="4902574"/>
    <xdr:pic>
      <xdr:nvPicPr>
        <xdr:cNvPr id="11" name="그림 10">
          <a:extLst>
            <a:ext uri="{FF2B5EF4-FFF2-40B4-BE49-F238E27FC236}">
              <a16:creationId xmlns:a16="http://schemas.microsoft.com/office/drawing/2014/main" id="{8BDF1F46-4028-425B-B618-21F51DF3138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9207134" y="1921911"/>
          <a:ext cx="4902574" cy="284721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0120-7B24-4D88-9175-0296412852CF}">
  <sheetPr>
    <pageSetUpPr fitToPage="1"/>
  </sheetPr>
  <dimension ref="A2:I39"/>
  <sheetViews>
    <sheetView showGridLines="0" tabSelected="1" zoomScale="40" zoomScaleNormal="40" workbookViewId="0">
      <selection activeCell="AA55" sqref="AA55"/>
    </sheetView>
  </sheetViews>
  <sheetFormatPr defaultColWidth="9" defaultRowHeight="12.75"/>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c r="A2" s="550" t="s">
        <v>1</v>
      </c>
      <c r="B2" s="550"/>
      <c r="C2" s="550"/>
      <c r="D2" s="550"/>
      <c r="E2" s="550"/>
      <c r="F2" s="550"/>
      <c r="G2" s="550"/>
      <c r="H2" s="2"/>
    </row>
    <row r="3" spans="1:9" ht="14.25">
      <c r="A3" s="171"/>
      <c r="B3" s="171"/>
      <c r="C3" s="171"/>
      <c r="D3" s="171"/>
      <c r="E3" s="171"/>
      <c r="F3" s="171"/>
      <c r="G3" s="171"/>
      <c r="H3" s="171"/>
    </row>
    <row r="4" spans="1:9" ht="14.25">
      <c r="A4" s="171"/>
      <c r="B4" s="171"/>
      <c r="C4" s="171"/>
      <c r="D4" s="171"/>
      <c r="E4" s="171"/>
      <c r="H4" s="171"/>
    </row>
    <row r="5" spans="1:9" ht="27" customHeight="1">
      <c r="A5" s="172" t="s">
        <v>41</v>
      </c>
      <c r="B5" s="4"/>
      <c r="C5" s="5"/>
      <c r="D5" s="171"/>
      <c r="E5" s="171"/>
      <c r="F5" s="6" t="s">
        <v>31</v>
      </c>
      <c r="G5" s="7" t="s">
        <v>45</v>
      </c>
      <c r="H5" s="171"/>
    </row>
    <row r="6" spans="1:9" ht="27" customHeight="1">
      <c r="A6" s="171"/>
      <c r="B6" s="171"/>
      <c r="C6" s="171"/>
      <c r="D6" s="171"/>
      <c r="E6" s="171"/>
      <c r="F6" s="8" t="s">
        <v>34</v>
      </c>
      <c r="G6" s="9" t="s">
        <v>46</v>
      </c>
      <c r="H6" s="171"/>
    </row>
    <row r="7" spans="1:9" ht="27" customHeight="1">
      <c r="A7" s="551" t="s">
        <v>312</v>
      </c>
      <c r="B7" s="552"/>
      <c r="C7" s="553"/>
      <c r="D7" s="171"/>
      <c r="E7" s="10"/>
      <c r="F7" s="11" t="s">
        <v>35</v>
      </c>
      <c r="G7" s="9" t="s">
        <v>47</v>
      </c>
      <c r="H7" s="171"/>
    </row>
    <row r="8" spans="1:9" ht="27" customHeight="1">
      <c r="A8" s="171"/>
      <c r="B8" s="171"/>
      <c r="C8" s="171"/>
      <c r="D8" s="171"/>
      <c r="E8" s="171"/>
      <c r="F8" s="8" t="s">
        <v>36</v>
      </c>
      <c r="G8" s="9" t="s">
        <v>48</v>
      </c>
      <c r="H8" s="171"/>
    </row>
    <row r="9" spans="1:9" ht="27" customHeight="1">
      <c r="A9" s="551" t="s">
        <v>256</v>
      </c>
      <c r="B9" s="552"/>
      <c r="C9" s="553"/>
      <c r="D9" s="171"/>
      <c r="E9" s="171"/>
      <c r="F9" s="8" t="s">
        <v>37</v>
      </c>
      <c r="G9" s="9" t="s">
        <v>49</v>
      </c>
      <c r="H9" s="171"/>
    </row>
    <row r="10" spans="1:9" ht="27" customHeight="1">
      <c r="A10" s="171"/>
      <c r="B10" s="171"/>
      <c r="C10" s="171"/>
      <c r="D10" s="171"/>
      <c r="E10" s="171"/>
      <c r="F10" s="12" t="s">
        <v>32</v>
      </c>
      <c r="G10" s="13" t="s">
        <v>50</v>
      </c>
      <c r="H10" s="171"/>
      <c r="I10" s="171"/>
    </row>
    <row r="11" spans="1:9" ht="27" customHeight="1">
      <c r="A11" s="554"/>
      <c r="B11" s="555"/>
      <c r="C11" s="555"/>
      <c r="D11" s="171"/>
      <c r="E11" s="14"/>
      <c r="F11" s="15" t="s">
        <v>33</v>
      </c>
      <c r="G11" s="16" t="s">
        <v>51</v>
      </c>
      <c r="H11" s="14"/>
    </row>
    <row r="12" spans="1:9" ht="18.75" thickBot="1">
      <c r="A12" s="17" t="s">
        <v>2</v>
      </c>
      <c r="B12" s="17" t="str">
        <f>NUMBERSTRING(F31,1)</f>
        <v>육백육십팔만사천</v>
      </c>
      <c r="C12" s="18"/>
      <c r="D12" s="1" t="s">
        <v>3</v>
      </c>
      <c r="E12" s="1" t="s">
        <v>4</v>
      </c>
      <c r="F12" s="1" t="s">
        <v>4</v>
      </c>
      <c r="G12" s="1"/>
      <c r="H12" s="19"/>
    </row>
    <row r="13" spans="1:9" ht="15.75" thickTop="1" thickBot="1">
      <c r="A13" s="171"/>
      <c r="B13" s="171"/>
      <c r="C13" s="171"/>
      <c r="D13" s="171"/>
      <c r="E13" s="171"/>
      <c r="F13" s="171"/>
      <c r="G13" s="171"/>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'내역서(표준단가)-7차'!O15</f>
        <v>2362974.0150000001</v>
      </c>
      <c r="G16" s="34"/>
    </row>
    <row r="17" spans="1:7" ht="33" customHeight="1">
      <c r="A17" s="29"/>
      <c r="B17" s="30" t="s">
        <v>14</v>
      </c>
      <c r="C17" s="31"/>
      <c r="D17" s="32"/>
      <c r="E17" s="32"/>
      <c r="F17" s="33">
        <f>'내역서(표준단가)-7차'!Q15</f>
        <v>3479527.665</v>
      </c>
      <c r="G17" s="35"/>
    </row>
    <row r="18" spans="1:7" ht="33" customHeight="1">
      <c r="A18" s="29"/>
      <c r="B18" s="30" t="s">
        <v>15</v>
      </c>
      <c r="C18" s="31"/>
      <c r="D18" s="32"/>
      <c r="E18" s="32"/>
      <c r="F18" s="33">
        <f>'내역서(표준단가)-7차'!S15+'내역서(표준단가)-7차'!U15</f>
        <v>0</v>
      </c>
      <c r="G18" s="35"/>
    </row>
    <row r="19" spans="1:7" ht="33" customHeight="1">
      <c r="A19" s="29"/>
      <c r="B19" s="36" t="s">
        <v>16</v>
      </c>
      <c r="C19" s="36"/>
      <c r="D19" s="37"/>
      <c r="E19" s="37"/>
      <c r="F19" s="38">
        <f>F16+F17+F18</f>
        <v>5842501.6799999997</v>
      </c>
      <c r="G19" s="35"/>
    </row>
    <row r="20" spans="1:7" ht="33" customHeight="1">
      <c r="A20" s="29"/>
      <c r="B20" s="39" t="s">
        <v>17</v>
      </c>
      <c r="C20" s="40"/>
      <c r="D20" s="32"/>
      <c r="E20" s="32"/>
      <c r="F20" s="41"/>
      <c r="G20" s="35"/>
    </row>
    <row r="21" spans="1:7" ht="33" customHeight="1">
      <c r="A21" s="29"/>
      <c r="B21" s="207" t="s">
        <v>18</v>
      </c>
      <c r="C21" s="40" t="s">
        <v>19</v>
      </c>
      <c r="D21" s="30">
        <v>1</v>
      </c>
      <c r="E21" s="30" t="s">
        <v>20</v>
      </c>
      <c r="F21" s="42">
        <f>F17*4.5%</f>
        <v>156578.74492500001</v>
      </c>
      <c r="G21" s="35" t="s">
        <v>21</v>
      </c>
    </row>
    <row r="22" spans="1:7" ht="33" customHeight="1">
      <c r="A22" s="29"/>
      <c r="B22" s="208" t="s">
        <v>22</v>
      </c>
      <c r="C22" s="43" t="s">
        <v>42</v>
      </c>
      <c r="D22" s="44">
        <v>1</v>
      </c>
      <c r="E22" s="44" t="s">
        <v>20</v>
      </c>
      <c r="F22" s="45">
        <f>F17*3.545%</f>
        <v>123349.25572425</v>
      </c>
      <c r="G22" s="46" t="s">
        <v>21</v>
      </c>
    </row>
    <row r="23" spans="1:7" ht="33" customHeight="1">
      <c r="A23" s="29"/>
      <c r="B23" s="207" t="s">
        <v>23</v>
      </c>
      <c r="C23" s="40" t="s">
        <v>43</v>
      </c>
      <c r="D23" s="30">
        <v>1</v>
      </c>
      <c r="E23" s="30" t="s">
        <v>20</v>
      </c>
      <c r="F23" s="42">
        <f>F22*12.95%</f>
        <v>15973.728616290377</v>
      </c>
      <c r="G23" s="35" t="s">
        <v>21</v>
      </c>
    </row>
    <row r="24" spans="1:7" ht="33" customHeight="1">
      <c r="A24" s="29"/>
      <c r="B24" s="207" t="s">
        <v>24</v>
      </c>
      <c r="C24" s="40" t="s">
        <v>39</v>
      </c>
      <c r="D24" s="30">
        <v>1</v>
      </c>
      <c r="E24" s="30" t="s">
        <v>20</v>
      </c>
      <c r="F24" s="42">
        <f>F17*1.01%</f>
        <v>35143.229416499998</v>
      </c>
      <c r="G24" s="35" t="s">
        <v>21</v>
      </c>
    </row>
    <row r="25" spans="1:7" ht="33" customHeight="1">
      <c r="A25" s="29"/>
      <c r="B25" s="207" t="s">
        <v>25</v>
      </c>
      <c r="C25" s="40" t="s">
        <v>44</v>
      </c>
      <c r="D25" s="30">
        <v>1</v>
      </c>
      <c r="E25" s="30" t="s">
        <v>20</v>
      </c>
      <c r="F25" s="42">
        <f>F17*3.56%</f>
        <v>123871.184874</v>
      </c>
      <c r="G25" s="35" t="s">
        <v>21</v>
      </c>
    </row>
    <row r="26" spans="1:7" ht="33" customHeight="1">
      <c r="A26" s="29"/>
      <c r="B26" s="207" t="s">
        <v>26</v>
      </c>
      <c r="C26" s="47" t="s">
        <v>72</v>
      </c>
      <c r="D26" s="30">
        <v>1</v>
      </c>
      <c r="E26" s="30" t="s">
        <v>20</v>
      </c>
      <c r="F26" s="42">
        <f>(F16+F17)*3.11%</f>
        <v>181701.80224799999</v>
      </c>
      <c r="G26" s="35" t="s">
        <v>21</v>
      </c>
    </row>
    <row r="27" spans="1:7" ht="33" customHeight="1">
      <c r="A27" s="29"/>
      <c r="B27" s="207" t="s">
        <v>29</v>
      </c>
      <c r="C27" s="47" t="s">
        <v>30</v>
      </c>
      <c r="D27" s="30">
        <v>1</v>
      </c>
      <c r="E27" s="30" t="s">
        <v>20</v>
      </c>
      <c r="F27" s="42">
        <f>SUM(F17+F21+F22+F23+F24+F25+F26)*5%</f>
        <v>205807.28054020202</v>
      </c>
      <c r="G27" s="35"/>
    </row>
    <row r="28" spans="1:7" ht="33" customHeight="1">
      <c r="A28" s="29"/>
      <c r="B28" s="36" t="s">
        <v>16</v>
      </c>
      <c r="C28" s="48"/>
      <c r="D28" s="49"/>
      <c r="E28" s="37"/>
      <c r="F28" s="50">
        <f>F21+F22+F23+F24+F25+F26+F27</f>
        <v>842425.22634424246</v>
      </c>
      <c r="G28" s="35"/>
    </row>
    <row r="29" spans="1:7" ht="33" customHeight="1">
      <c r="A29" s="29"/>
      <c r="B29" s="40"/>
      <c r="C29" s="51"/>
      <c r="D29" s="52"/>
      <c r="E29" s="32"/>
      <c r="F29" s="53"/>
      <c r="G29" s="35"/>
    </row>
    <row r="30" spans="1:7" ht="33" customHeight="1">
      <c r="A30" s="29"/>
      <c r="B30" s="54"/>
      <c r="C30" s="51"/>
      <c r="D30" s="52"/>
      <c r="E30" s="32"/>
      <c r="F30" s="55">
        <f>F19+F28+F29</f>
        <v>6684926.9063442424</v>
      </c>
      <c r="G30" s="35"/>
    </row>
    <row r="31" spans="1:7" ht="33" customHeight="1">
      <c r="A31" s="29"/>
      <c r="B31" s="36" t="s">
        <v>27</v>
      </c>
      <c r="C31" s="36"/>
      <c r="D31" s="37"/>
      <c r="E31" s="37"/>
      <c r="F31" s="468">
        <f>ROUNDDOWN(F30,-3)</f>
        <v>6684000</v>
      </c>
      <c r="G31" s="413"/>
    </row>
    <row r="32" spans="1:7" ht="33" customHeight="1" thickBot="1">
      <c r="A32" s="56"/>
      <c r="B32" s="57" t="s">
        <v>28</v>
      </c>
      <c r="C32" s="58"/>
      <c r="D32" s="58"/>
      <c r="E32" s="58"/>
      <c r="F32" s="59"/>
      <c r="G32" s="466" t="s">
        <v>255</v>
      </c>
    </row>
    <row r="33" spans="2:7" ht="33.75" customHeight="1">
      <c r="B33" s="365"/>
      <c r="F33" s="366"/>
      <c r="G33" s="465"/>
    </row>
    <row r="34" spans="2:7" ht="24">
      <c r="B34" s="365"/>
      <c r="F34" s="366"/>
      <c r="G34" s="467"/>
    </row>
    <row r="35" spans="2:7" ht="24">
      <c r="F35" s="366"/>
    </row>
    <row r="36" spans="2:7" ht="24">
      <c r="F36" s="366"/>
    </row>
    <row r="37" spans="2:7" ht="24">
      <c r="F37" s="366"/>
    </row>
    <row r="38" spans="2:7" ht="24">
      <c r="F38" s="366"/>
    </row>
    <row r="39" spans="2:7" ht="24">
      <c r="F39" s="366"/>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541C-747E-4607-A8F2-52E14B6B9D93}">
  <sheetPr>
    <pageSetUpPr fitToPage="1"/>
  </sheetPr>
  <dimension ref="A1:Z15"/>
  <sheetViews>
    <sheetView showGridLines="0" zoomScale="70" zoomScaleNormal="70" workbookViewId="0">
      <pane ySplit="4" topLeftCell="A5" activePane="bottomLeft" state="frozen"/>
      <selection pane="bottomLeft" sqref="A1:X16"/>
    </sheetView>
  </sheetViews>
  <sheetFormatPr defaultColWidth="9" defaultRowHeight="38.1" customHeight="1"/>
  <cols>
    <col min="1" max="1" width="22.625" style="87" bestFit="1" customWidth="1"/>
    <col min="2" max="5" width="4.625" style="87" hidden="1" customWidth="1"/>
    <col min="6" max="6" width="9" style="78" hidden="1" customWidth="1"/>
    <col min="7" max="9" width="12.625" style="78" hidden="1" customWidth="1"/>
    <col min="10" max="10" width="26" style="75" customWidth="1"/>
    <col min="11" max="11" width="30.625" style="75" customWidth="1"/>
    <col min="12" max="12" width="8.75" style="78" customWidth="1"/>
    <col min="13" max="13" width="9.5" style="78" customWidth="1"/>
    <col min="14" max="14" width="10.625" style="78" bestFit="1" customWidth="1"/>
    <col min="15" max="15" width="17.25" style="78" bestFit="1" customWidth="1"/>
    <col min="16" max="16" width="12" style="78" bestFit="1" customWidth="1"/>
    <col min="17" max="17" width="17.25" style="78" bestFit="1" customWidth="1"/>
    <col min="18" max="18" width="9" style="78" hidden="1" customWidth="1"/>
    <col min="19" max="19" width="8.75" style="78" hidden="1" customWidth="1"/>
    <col min="20" max="20" width="10.5" style="78" hidden="1" customWidth="1"/>
    <col min="21" max="21" width="8.75" style="78" hidden="1" customWidth="1"/>
    <col min="22" max="22" width="17.25" style="78" bestFit="1" customWidth="1"/>
    <col min="23" max="23" width="10.625" style="60" hidden="1" customWidth="1"/>
    <col min="24" max="24" width="23.5" style="78" bestFit="1" customWidth="1"/>
    <col min="25" max="16384" width="9" style="78"/>
  </cols>
  <sheetData>
    <row r="1" spans="1:26" ht="19.899999999999999" customHeight="1">
      <c r="A1" s="558"/>
      <c r="B1" s="558"/>
      <c r="C1" s="558"/>
      <c r="D1" s="558"/>
      <c r="E1" s="558"/>
      <c r="F1" s="558"/>
      <c r="G1" s="558"/>
      <c r="H1" s="558"/>
      <c r="I1" s="558"/>
      <c r="N1" s="60"/>
      <c r="O1" s="173" t="s">
        <v>52</v>
      </c>
      <c r="Q1" s="173" t="s">
        <v>52</v>
      </c>
      <c r="S1" s="173" t="s">
        <v>52</v>
      </c>
      <c r="U1" s="173" t="s">
        <v>52</v>
      </c>
    </row>
    <row r="2" spans="1:26" ht="19.899999999999999" customHeight="1" thickBot="1">
      <c r="A2" s="558"/>
      <c r="B2" s="558"/>
      <c r="C2" s="558"/>
      <c r="D2" s="558"/>
      <c r="E2" s="558"/>
      <c r="F2" s="558"/>
      <c r="G2" s="558"/>
      <c r="H2" s="558"/>
      <c r="I2" s="558"/>
      <c r="N2" s="61"/>
      <c r="O2" s="62">
        <v>0.83499999999999996</v>
      </c>
      <c r="Q2" s="62">
        <v>0.83499999999999996</v>
      </c>
      <c r="S2" s="62">
        <v>0.83499999999999996</v>
      </c>
      <c r="U2" s="62">
        <v>0.83499999999999996</v>
      </c>
    </row>
    <row r="3" spans="1:26" ht="19.899999999999999" customHeight="1">
      <c r="A3" s="79"/>
      <c r="B3" s="80"/>
      <c r="C3" s="80"/>
      <c r="D3" s="80"/>
      <c r="E3" s="80"/>
      <c r="F3" s="80" t="s">
        <v>53</v>
      </c>
      <c r="G3" s="80"/>
      <c r="H3" s="80"/>
      <c r="I3" s="80"/>
      <c r="J3" s="559" t="s">
        <v>54</v>
      </c>
      <c r="K3" s="559"/>
      <c r="L3" s="560" t="s">
        <v>40</v>
      </c>
      <c r="M3" s="560" t="s">
        <v>0</v>
      </c>
      <c r="N3" s="562" t="s">
        <v>55</v>
      </c>
      <c r="O3" s="562"/>
      <c r="P3" s="562" t="s">
        <v>56</v>
      </c>
      <c r="Q3" s="562"/>
      <c r="R3" s="563" t="s">
        <v>57</v>
      </c>
      <c r="S3" s="563"/>
      <c r="T3" s="563" t="s">
        <v>58</v>
      </c>
      <c r="U3" s="563"/>
      <c r="V3" s="564" t="s">
        <v>59</v>
      </c>
      <c r="W3" s="566" t="s">
        <v>60</v>
      </c>
      <c r="X3" s="556" t="s">
        <v>38</v>
      </c>
    </row>
    <row r="4" spans="1:26" ht="19.899999999999999" customHeight="1">
      <c r="A4" s="63" t="s">
        <v>61</v>
      </c>
      <c r="B4" s="174"/>
      <c r="C4" s="174"/>
      <c r="D4" s="174"/>
      <c r="E4" s="174"/>
      <c r="F4" s="64" t="s">
        <v>62</v>
      </c>
      <c r="G4" s="64" t="s">
        <v>63</v>
      </c>
      <c r="H4" s="64" t="s">
        <v>64</v>
      </c>
      <c r="I4" s="64" t="s">
        <v>65</v>
      </c>
      <c r="J4" s="76" t="s">
        <v>66</v>
      </c>
      <c r="K4" s="76" t="s">
        <v>67</v>
      </c>
      <c r="L4" s="561"/>
      <c r="M4" s="561"/>
      <c r="N4" s="205" t="s">
        <v>68</v>
      </c>
      <c r="O4" s="65" t="s">
        <v>69</v>
      </c>
      <c r="P4" s="205" t="s">
        <v>70</v>
      </c>
      <c r="Q4" s="65" t="s">
        <v>69</v>
      </c>
      <c r="R4" s="65" t="s">
        <v>71</v>
      </c>
      <c r="S4" s="65" t="s">
        <v>69</v>
      </c>
      <c r="T4" s="65" t="s">
        <v>71</v>
      </c>
      <c r="U4" s="65" t="s">
        <v>69</v>
      </c>
      <c r="V4" s="565"/>
      <c r="W4" s="567"/>
      <c r="X4" s="557"/>
    </row>
    <row r="5" spans="1:26" s="81" customFormat="1" ht="38.1" customHeight="1">
      <c r="A5" s="66" t="str">
        <f t="shared" ref="A5:A9" si="0">F5&amp;G5&amp;H5&amp;I5</f>
        <v>L003</v>
      </c>
      <c r="B5" s="70"/>
      <c r="C5" s="70"/>
      <c r="D5" s="70"/>
      <c r="E5" s="70"/>
      <c r="F5" s="163"/>
      <c r="G5" s="164"/>
      <c r="H5" s="206"/>
      <c r="I5" s="163" t="s">
        <v>148</v>
      </c>
      <c r="J5" s="165" t="s">
        <v>198</v>
      </c>
      <c r="K5" s="165" t="s">
        <v>338</v>
      </c>
      <c r="L5" s="166" t="s">
        <v>149</v>
      </c>
      <c r="M5" s="415">
        <v>19</v>
      </c>
      <c r="N5" s="167"/>
      <c r="O5" s="74">
        <f t="shared" ref="O5:O14" si="1">SUM(N5:N5)*M5*$O$2</f>
        <v>0</v>
      </c>
      <c r="P5" s="73">
        <v>219321</v>
      </c>
      <c r="Q5" s="67">
        <f>(P5*M5)*Q2</f>
        <v>3479527.665</v>
      </c>
      <c r="R5" s="68"/>
      <c r="S5" s="67">
        <f t="shared" ref="S5:S14" si="2">R5*M5*$S$2</f>
        <v>0</v>
      </c>
      <c r="T5" s="68"/>
      <c r="U5" s="67">
        <f t="shared" ref="U5:U14" si="3">T5*M5*$U$2</f>
        <v>0</v>
      </c>
      <c r="V5" s="68">
        <f t="shared" ref="V5:V14" si="4">SUM(O5+Q5)+S5+U5</f>
        <v>3479527.665</v>
      </c>
      <c r="W5" s="72"/>
      <c r="X5" s="69"/>
    </row>
    <row r="6" spans="1:26" s="81" customFormat="1" ht="85.5">
      <c r="A6" s="66" t="str">
        <f t="shared" si="0"/>
        <v>M020450310340103</v>
      </c>
      <c r="B6" s="70"/>
      <c r="C6" s="70"/>
      <c r="D6" s="70"/>
      <c r="E6" s="70"/>
      <c r="F6" s="163"/>
      <c r="G6" s="164"/>
      <c r="H6" s="206" t="s">
        <v>199</v>
      </c>
      <c r="I6" s="163"/>
      <c r="J6" s="165" t="s">
        <v>200</v>
      </c>
      <c r="K6" s="165" t="s">
        <v>201</v>
      </c>
      <c r="L6" s="166" t="s">
        <v>150</v>
      </c>
      <c r="M6" s="319">
        <f>'관리소 접수 입력'!P80+'관리소 접수 입력'!P93+'관리소 접수 입력'!P114</f>
        <v>60.269999999999996</v>
      </c>
      <c r="N6" s="167">
        <v>36500</v>
      </c>
      <c r="O6" s="74">
        <f t="shared" si="1"/>
        <v>1836878.9249999998</v>
      </c>
      <c r="P6" s="73"/>
      <c r="Q6" s="67">
        <f t="shared" ref="Q6:Q14" si="5">(P6*M6)*$Q$2</f>
        <v>0</v>
      </c>
      <c r="R6" s="68"/>
      <c r="S6" s="67">
        <f t="shared" si="2"/>
        <v>0</v>
      </c>
      <c r="T6" s="68"/>
      <c r="U6" s="67">
        <f t="shared" si="3"/>
        <v>0</v>
      </c>
      <c r="V6" s="68">
        <f t="shared" si="4"/>
        <v>1836878.9249999998</v>
      </c>
      <c r="W6" s="72"/>
      <c r="X6" s="548" t="s">
        <v>315</v>
      </c>
      <c r="Y6" s="544"/>
      <c r="Z6" s="330"/>
    </row>
    <row r="7" spans="1:26" s="81" customFormat="1" ht="38.1" customHeight="1">
      <c r="A7" s="66" t="str">
        <f>F7&amp;G7&amp;H7&amp;I7</f>
        <v>M020251411670101</v>
      </c>
      <c r="B7" s="70"/>
      <c r="C7" s="70"/>
      <c r="D7" s="70"/>
      <c r="E7" s="70"/>
      <c r="F7" s="454"/>
      <c r="G7" s="455"/>
      <c r="H7" s="451" t="s">
        <v>248</v>
      </c>
      <c r="I7" s="449"/>
      <c r="J7" s="456" t="s">
        <v>249</v>
      </c>
      <c r="K7" s="457" t="s">
        <v>250</v>
      </c>
      <c r="L7" s="456" t="s">
        <v>251</v>
      </c>
      <c r="M7" s="319">
        <f>'관리소 접수 입력'!Q114+'관리소 접수 입력'!Q93+'관리소 접수 입력'!Q80</f>
        <v>45</v>
      </c>
      <c r="N7" s="458">
        <v>5000</v>
      </c>
      <c r="O7" s="74">
        <f t="shared" si="1"/>
        <v>187875</v>
      </c>
      <c r="P7" s="73"/>
      <c r="Q7" s="67">
        <f>(P7*M7)*$Q$2</f>
        <v>0</v>
      </c>
      <c r="R7" s="68"/>
      <c r="S7" s="67">
        <f>R7*M7*$S$2</f>
        <v>0</v>
      </c>
      <c r="T7" s="68"/>
      <c r="U7" s="67">
        <f>T7*M7*$U$2</f>
        <v>0</v>
      </c>
      <c r="V7" s="68">
        <f>SUM(O7+Q7)+S7+U7</f>
        <v>187875</v>
      </c>
      <c r="W7" s="72"/>
      <c r="X7" s="69"/>
    </row>
    <row r="8" spans="1:26" s="81" customFormat="1" ht="38.1" customHeight="1">
      <c r="A8" s="66" t="str">
        <f t="shared" si="0"/>
        <v>M020533113070101</v>
      </c>
      <c r="B8" s="70"/>
      <c r="C8" s="70"/>
      <c r="D8" s="70"/>
      <c r="E8" s="70"/>
      <c r="F8" s="449"/>
      <c r="G8" s="450"/>
      <c r="H8" s="451" t="s">
        <v>244</v>
      </c>
      <c r="I8" s="449"/>
      <c r="J8" s="452" t="s">
        <v>245</v>
      </c>
      <c r="K8" s="452" t="s">
        <v>246</v>
      </c>
      <c r="L8" s="452" t="s">
        <v>247</v>
      </c>
      <c r="M8" s="319">
        <f>'관리소 접수 입력'!R80+'관리소 접수 입력'!R93+'관리소 접수 입력'!R114</f>
        <v>44</v>
      </c>
      <c r="N8" s="453">
        <v>3400</v>
      </c>
      <c r="O8" s="74">
        <f t="shared" si="1"/>
        <v>124916</v>
      </c>
      <c r="P8" s="73"/>
      <c r="Q8" s="67">
        <f t="shared" si="5"/>
        <v>0</v>
      </c>
      <c r="R8" s="68"/>
      <c r="S8" s="67">
        <f t="shared" si="2"/>
        <v>0</v>
      </c>
      <c r="T8" s="68"/>
      <c r="U8" s="67">
        <f t="shared" si="3"/>
        <v>0</v>
      </c>
      <c r="V8" s="68">
        <f t="shared" si="4"/>
        <v>124916</v>
      </c>
      <c r="W8" s="72"/>
      <c r="X8" s="69"/>
    </row>
    <row r="9" spans="1:26" s="81" customFormat="1" ht="38.1" customHeight="1">
      <c r="A9" s="66" t="str">
        <f t="shared" si="0"/>
        <v>M020852810150101</v>
      </c>
      <c r="B9" s="70"/>
      <c r="C9" s="70"/>
      <c r="D9" s="70"/>
      <c r="E9" s="70"/>
      <c r="F9" s="459"/>
      <c r="G9" s="455"/>
      <c r="H9" s="455" t="s">
        <v>252</v>
      </c>
      <c r="I9" s="459"/>
      <c r="J9" s="460" t="s">
        <v>253</v>
      </c>
      <c r="K9" s="460" t="s">
        <v>254</v>
      </c>
      <c r="L9" s="461" t="s">
        <v>150</v>
      </c>
      <c r="M9" s="319">
        <f>'관리소 접수 입력'!S80</f>
        <v>1</v>
      </c>
      <c r="N9" s="462">
        <v>55000</v>
      </c>
      <c r="O9" s="74">
        <f t="shared" si="1"/>
        <v>45925</v>
      </c>
      <c r="P9" s="73"/>
      <c r="Q9" s="67">
        <f t="shared" si="5"/>
        <v>0</v>
      </c>
      <c r="R9" s="68"/>
      <c r="S9" s="67">
        <f t="shared" si="2"/>
        <v>0</v>
      </c>
      <c r="T9" s="68"/>
      <c r="U9" s="67">
        <f t="shared" si="3"/>
        <v>0</v>
      </c>
      <c r="V9" s="68">
        <f t="shared" si="4"/>
        <v>45925</v>
      </c>
      <c r="W9" s="463"/>
      <c r="X9" s="69"/>
    </row>
    <row r="10" spans="1:26" s="81" customFormat="1" ht="38.1" customHeight="1">
      <c r="A10" s="66">
        <v>999999</v>
      </c>
      <c r="B10" s="70"/>
      <c r="C10" s="70"/>
      <c r="D10" s="70"/>
      <c r="E10" s="70"/>
      <c r="F10" s="459"/>
      <c r="G10" s="455"/>
      <c r="H10" s="455"/>
      <c r="I10" s="459"/>
      <c r="J10" s="460" t="s">
        <v>340</v>
      </c>
      <c r="K10" s="460" t="s">
        <v>339</v>
      </c>
      <c r="L10" s="461" t="s">
        <v>335</v>
      </c>
      <c r="M10" s="319">
        <v>1</v>
      </c>
      <c r="N10" s="462">
        <v>50000</v>
      </c>
      <c r="O10" s="74">
        <f t="shared" si="1"/>
        <v>41750</v>
      </c>
      <c r="P10" s="73"/>
      <c r="Q10" s="67"/>
      <c r="R10" s="68"/>
      <c r="S10" s="67"/>
      <c r="T10" s="68"/>
      <c r="U10" s="67"/>
      <c r="V10" s="68">
        <f t="shared" si="4"/>
        <v>41750</v>
      </c>
      <c r="W10" s="463"/>
      <c r="X10" s="69"/>
    </row>
    <row r="11" spans="1:26" s="81" customFormat="1" ht="38.1" customHeight="1">
      <c r="A11" s="66">
        <v>999999</v>
      </c>
      <c r="B11" s="70"/>
      <c r="C11" s="70"/>
      <c r="D11" s="70"/>
      <c r="E11" s="70"/>
      <c r="F11" s="459"/>
      <c r="G11" s="455"/>
      <c r="H11" s="455"/>
      <c r="I11" s="459"/>
      <c r="J11" s="460" t="s">
        <v>333</v>
      </c>
      <c r="K11" s="460" t="s">
        <v>341</v>
      </c>
      <c r="L11" s="461" t="s">
        <v>335</v>
      </c>
      <c r="M11" s="319">
        <v>1</v>
      </c>
      <c r="N11" s="462">
        <v>51364</v>
      </c>
      <c r="O11" s="74">
        <f t="shared" si="1"/>
        <v>42888.939999999995</v>
      </c>
      <c r="P11" s="73"/>
      <c r="Q11" s="67">
        <f t="shared" si="5"/>
        <v>0</v>
      </c>
      <c r="R11" s="68"/>
      <c r="S11" s="67">
        <f t="shared" si="2"/>
        <v>0</v>
      </c>
      <c r="T11" s="68"/>
      <c r="U11" s="67">
        <f t="shared" si="3"/>
        <v>0</v>
      </c>
      <c r="V11" s="68">
        <f t="shared" si="4"/>
        <v>42888.939999999995</v>
      </c>
      <c r="W11" s="463"/>
      <c r="X11" s="69"/>
    </row>
    <row r="12" spans="1:26" s="81" customFormat="1" ht="38.1" customHeight="1">
      <c r="A12" s="66">
        <v>999999</v>
      </c>
      <c r="B12" s="70"/>
      <c r="C12" s="70"/>
      <c r="D12" s="70"/>
      <c r="E12" s="70"/>
      <c r="F12" s="459"/>
      <c r="G12" s="455"/>
      <c r="H12" s="455"/>
      <c r="I12" s="459"/>
      <c r="J12" s="460" t="s">
        <v>334</v>
      </c>
      <c r="K12" s="460"/>
      <c r="L12" s="461" t="s">
        <v>335</v>
      </c>
      <c r="M12" s="319">
        <v>1</v>
      </c>
      <c r="N12" s="462">
        <v>54545</v>
      </c>
      <c r="O12" s="74">
        <f t="shared" si="1"/>
        <v>45545.074999999997</v>
      </c>
      <c r="P12" s="73"/>
      <c r="Q12" s="67">
        <f t="shared" si="5"/>
        <v>0</v>
      </c>
      <c r="R12" s="68"/>
      <c r="S12" s="67">
        <f t="shared" si="2"/>
        <v>0</v>
      </c>
      <c r="T12" s="68"/>
      <c r="U12" s="67">
        <f t="shared" si="3"/>
        <v>0</v>
      </c>
      <c r="V12" s="68">
        <f t="shared" si="4"/>
        <v>45545.074999999997</v>
      </c>
      <c r="W12" s="463"/>
      <c r="X12" s="69"/>
    </row>
    <row r="13" spans="1:26" s="81" customFormat="1" ht="38.1" customHeight="1">
      <c r="A13" s="66">
        <v>999999</v>
      </c>
      <c r="B13" s="70"/>
      <c r="C13" s="70"/>
      <c r="D13" s="70"/>
      <c r="E13" s="70"/>
      <c r="F13" s="459"/>
      <c r="G13" s="455"/>
      <c r="H13" s="455"/>
      <c r="I13" s="459"/>
      <c r="J13" s="460" t="s">
        <v>316</v>
      </c>
      <c r="K13" s="460"/>
      <c r="L13" s="461" t="s">
        <v>335</v>
      </c>
      <c r="M13" s="319">
        <v>1</v>
      </c>
      <c r="N13" s="462">
        <v>28636</v>
      </c>
      <c r="O13" s="74">
        <f t="shared" si="1"/>
        <v>23911.059999999998</v>
      </c>
      <c r="P13" s="73"/>
      <c r="Q13" s="67">
        <f t="shared" si="5"/>
        <v>0</v>
      </c>
      <c r="R13" s="68"/>
      <c r="S13" s="67">
        <f t="shared" si="2"/>
        <v>0</v>
      </c>
      <c r="T13" s="68"/>
      <c r="U13" s="67">
        <f t="shared" si="3"/>
        <v>0</v>
      </c>
      <c r="V13" s="68">
        <f t="shared" si="4"/>
        <v>23911.059999999998</v>
      </c>
      <c r="W13" s="463"/>
      <c r="X13" s="69"/>
    </row>
    <row r="14" spans="1:26" s="81" customFormat="1" ht="38.1" customHeight="1">
      <c r="A14" s="66">
        <v>999999</v>
      </c>
      <c r="B14" s="70"/>
      <c r="C14" s="70"/>
      <c r="D14" s="70"/>
      <c r="E14" s="70"/>
      <c r="F14" s="459"/>
      <c r="G14" s="455"/>
      <c r="H14" s="455"/>
      <c r="I14" s="459"/>
      <c r="J14" s="460" t="s">
        <v>336</v>
      </c>
      <c r="K14" s="460" t="s">
        <v>341</v>
      </c>
      <c r="L14" s="461" t="s">
        <v>335</v>
      </c>
      <c r="M14" s="319">
        <v>1</v>
      </c>
      <c r="N14" s="462">
        <v>15909</v>
      </c>
      <c r="O14" s="74">
        <f t="shared" si="1"/>
        <v>13284.014999999999</v>
      </c>
      <c r="P14" s="73"/>
      <c r="Q14" s="67">
        <f t="shared" si="5"/>
        <v>0</v>
      </c>
      <c r="R14" s="68"/>
      <c r="S14" s="67">
        <f t="shared" si="2"/>
        <v>0</v>
      </c>
      <c r="T14" s="68"/>
      <c r="U14" s="67">
        <f t="shared" si="3"/>
        <v>0</v>
      </c>
      <c r="V14" s="68">
        <f t="shared" si="4"/>
        <v>13284.014999999999</v>
      </c>
      <c r="W14" s="463"/>
      <c r="X14" s="69"/>
    </row>
    <row r="15" spans="1:26" s="86" customFormat="1" ht="38.1" customHeight="1">
      <c r="A15" s="82"/>
      <c r="B15" s="83"/>
      <c r="C15" s="83"/>
      <c r="D15" s="83"/>
      <c r="E15" s="83"/>
      <c r="F15" s="83"/>
      <c r="G15" s="83"/>
      <c r="H15" s="83"/>
      <c r="I15" s="83"/>
      <c r="J15" s="77"/>
      <c r="K15" s="77"/>
      <c r="L15" s="83"/>
      <c r="M15" s="83"/>
      <c r="N15" s="83"/>
      <c r="O15" s="320">
        <f>SUM(O5:O14)</f>
        <v>2362974.0150000001</v>
      </c>
      <c r="P15" s="429"/>
      <c r="Q15" s="320">
        <f>SUM(Q5:Q14)</f>
        <v>3479527.665</v>
      </c>
      <c r="R15" s="85"/>
      <c r="S15" s="84">
        <f>SUM(S5:S6)</f>
        <v>0</v>
      </c>
      <c r="T15" s="85"/>
      <c r="U15" s="84">
        <f>SUM(U5:U6)</f>
        <v>0</v>
      </c>
      <c r="V15" s="464">
        <f>SUM(V5:W14)</f>
        <v>5842501.6799999997</v>
      </c>
      <c r="W15" s="71"/>
      <c r="X15" s="83"/>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36"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FFFF00"/>
    <pageSetUpPr fitToPage="1"/>
  </sheetPr>
  <dimension ref="B1:AE144"/>
  <sheetViews>
    <sheetView showZeros="0" zoomScale="40" zoomScaleNormal="40" workbookViewId="0">
      <pane ySplit="5" topLeftCell="A106" activePane="bottomLeft" state="frozen"/>
      <selection pane="bottomLeft" activeCell="AD121" sqref="AD121"/>
    </sheetView>
  </sheetViews>
  <sheetFormatPr defaultRowHeight="16.5"/>
  <cols>
    <col min="1" max="1" width="1.625" customWidth="1"/>
    <col min="2" max="2" width="12" style="93" customWidth="1"/>
    <col min="3" max="3" width="11.375" style="93" bestFit="1" customWidth="1"/>
    <col min="4" max="4" width="15.25" style="93" customWidth="1"/>
    <col min="5" max="5" width="12.75" style="93" customWidth="1"/>
    <col min="6" max="6" width="11.125" style="93" bestFit="1" customWidth="1"/>
    <col min="7" max="7" width="12.75" style="93" customWidth="1"/>
    <col min="8" max="8" width="11.125" style="93" bestFit="1" customWidth="1"/>
    <col min="9" max="9" width="25.75" style="93" hidden="1" customWidth="1"/>
    <col min="10" max="10" width="22.25" style="93" hidden="1" customWidth="1"/>
    <col min="11" max="11" width="12.25" style="93" customWidth="1"/>
    <col min="12" max="12" width="8" style="93" customWidth="1"/>
    <col min="13" max="13" width="11.75" style="93" bestFit="1" customWidth="1"/>
    <col min="14" max="14" width="63.25" style="93" customWidth="1"/>
    <col min="15" max="15" width="20.625" style="93" bestFit="1" customWidth="1"/>
    <col min="16" max="16" width="21.75" style="93" bestFit="1" customWidth="1"/>
    <col min="17" max="17" width="11.75" style="93" bestFit="1" customWidth="1"/>
    <col min="18" max="18" width="19.875" style="93" bestFit="1" customWidth="1"/>
    <col min="19" max="19" width="17.375" style="93" customWidth="1"/>
    <col min="20" max="20" width="13.375" style="93" bestFit="1" customWidth="1"/>
    <col min="21" max="21" width="20.125" style="93" bestFit="1" customWidth="1"/>
    <col min="22" max="22" width="19.5" style="93" bestFit="1" customWidth="1"/>
    <col min="23" max="23" width="22.625" style="93" customWidth="1"/>
    <col min="24" max="24" width="13.25" style="93" bestFit="1" customWidth="1"/>
    <col min="25" max="25" width="13.25" style="93" customWidth="1"/>
    <col min="26" max="26" width="44.375" customWidth="1"/>
    <col min="27" max="27" width="1.625" customWidth="1"/>
    <col min="28" max="28" width="36.875" customWidth="1"/>
    <col min="30" max="30" width="16.375" bestFit="1" customWidth="1"/>
  </cols>
  <sheetData>
    <row r="1" spans="2:26" s="88" customFormat="1" ht="9.9499999999999993" customHeight="1"/>
    <row r="2" spans="2:26" s="88" customFormat="1" ht="70.5" thickBot="1">
      <c r="B2" s="197" t="s">
        <v>101</v>
      </c>
      <c r="C2" s="193" t="s">
        <v>102</v>
      </c>
      <c r="D2" s="194" t="s">
        <v>103</v>
      </c>
      <c r="E2" s="195" t="s">
        <v>104</v>
      </c>
      <c r="F2" s="195" t="s">
        <v>105</v>
      </c>
      <c r="G2" s="195" t="s">
        <v>106</v>
      </c>
      <c r="H2" s="195" t="s">
        <v>107</v>
      </c>
      <c r="I2" s="195"/>
      <c r="J2" s="195"/>
      <c r="K2" s="193" t="s">
        <v>73</v>
      </c>
      <c r="L2" s="193">
        <v>201</v>
      </c>
      <c r="M2" s="194" t="s">
        <v>74</v>
      </c>
      <c r="N2" s="196" t="s">
        <v>75</v>
      </c>
      <c r="O2" s="267"/>
      <c r="P2" s="268" t="s">
        <v>160</v>
      </c>
      <c r="Q2" s="89"/>
      <c r="R2" s="317"/>
      <c r="S2" s="318" t="s">
        <v>211</v>
      </c>
      <c r="T2" s="89"/>
      <c r="U2" s="89"/>
      <c r="V2" s="89"/>
      <c r="W2" s="89"/>
      <c r="X2" s="89"/>
      <c r="Y2" s="89"/>
      <c r="Z2" s="90"/>
    </row>
    <row r="3" spans="2:26" s="88" customFormat="1" ht="39" customHeight="1">
      <c r="B3" s="582" t="s">
        <v>108</v>
      </c>
      <c r="C3" s="584" t="s">
        <v>109</v>
      </c>
      <c r="D3" s="586" t="s">
        <v>116</v>
      </c>
      <c r="E3" s="588" t="s">
        <v>76</v>
      </c>
      <c r="F3" s="588"/>
      <c r="G3" s="588" t="s">
        <v>77</v>
      </c>
      <c r="H3" s="588"/>
      <c r="I3" s="368" t="s">
        <v>130</v>
      </c>
      <c r="J3" s="368" t="s">
        <v>131</v>
      </c>
      <c r="K3" s="584" t="s">
        <v>78</v>
      </c>
      <c r="L3" s="584" t="s">
        <v>79</v>
      </c>
      <c r="M3" s="584" t="s">
        <v>80</v>
      </c>
      <c r="N3" s="584" t="s">
        <v>81</v>
      </c>
      <c r="O3" s="592" t="s">
        <v>120</v>
      </c>
      <c r="P3" s="589" t="s">
        <v>117</v>
      </c>
      <c r="Q3" s="590"/>
      <c r="R3" s="590"/>
      <c r="S3" s="590"/>
      <c r="T3" s="590"/>
      <c r="U3" s="590"/>
      <c r="V3" s="590"/>
      <c r="W3" s="590"/>
      <c r="X3" s="590"/>
      <c r="Y3" s="591"/>
      <c r="Z3" s="580" t="s">
        <v>115</v>
      </c>
    </row>
    <row r="4" spans="2:26" s="88" customFormat="1" ht="77.25" thickBot="1">
      <c r="B4" s="583"/>
      <c r="C4" s="585"/>
      <c r="D4" s="587"/>
      <c r="E4" s="91" t="s">
        <v>110</v>
      </c>
      <c r="F4" s="92" t="s">
        <v>111</v>
      </c>
      <c r="G4" s="91" t="s">
        <v>110</v>
      </c>
      <c r="H4" s="92" t="s">
        <v>111</v>
      </c>
      <c r="I4" s="367" t="s">
        <v>112</v>
      </c>
      <c r="J4" s="367" t="s">
        <v>113</v>
      </c>
      <c r="K4" s="585"/>
      <c r="L4" s="585"/>
      <c r="M4" s="585"/>
      <c r="N4" s="585"/>
      <c r="O4" s="593"/>
      <c r="P4" s="362" t="s">
        <v>213</v>
      </c>
      <c r="Q4" s="475" t="s">
        <v>132</v>
      </c>
      <c r="R4" s="475" t="s">
        <v>133</v>
      </c>
      <c r="S4" s="475" t="s">
        <v>153</v>
      </c>
      <c r="T4" s="430" t="s">
        <v>154</v>
      </c>
      <c r="U4" s="430" t="s">
        <v>151</v>
      </c>
      <c r="V4" s="431" t="s">
        <v>152</v>
      </c>
      <c r="W4" s="432" t="s">
        <v>205</v>
      </c>
      <c r="X4" s="431" t="s">
        <v>204</v>
      </c>
      <c r="Y4" s="431" t="s">
        <v>203</v>
      </c>
      <c r="Z4" s="581"/>
    </row>
    <row r="5" spans="2:26" s="93" customFormat="1" ht="41.25">
      <c r="B5" s="314" t="s">
        <v>147</v>
      </c>
      <c r="C5" s="401"/>
      <c r="D5" s="402"/>
      <c r="E5" s="403"/>
      <c r="F5" s="403"/>
      <c r="G5" s="403"/>
      <c r="H5" s="403"/>
      <c r="I5" s="403"/>
      <c r="J5" s="403"/>
      <c r="K5" s="404"/>
      <c r="L5" s="404"/>
      <c r="M5" s="404"/>
      <c r="N5" s="404"/>
      <c r="O5" s="404"/>
      <c r="P5" s="404"/>
      <c r="Q5" s="404"/>
      <c r="R5" s="404"/>
      <c r="S5" s="404"/>
      <c r="T5" s="404"/>
      <c r="U5" s="404"/>
      <c r="V5" s="221"/>
      <c r="W5" s="222"/>
      <c r="X5" s="222"/>
      <c r="Y5" s="223"/>
      <c r="Z5" s="176"/>
    </row>
    <row r="6" spans="2:26" s="149" customFormat="1" ht="96">
      <c r="B6" s="142">
        <v>1</v>
      </c>
      <c r="C6" s="94" t="s">
        <v>114</v>
      </c>
      <c r="D6" s="185">
        <v>2</v>
      </c>
      <c r="E6" s="143">
        <v>45679</v>
      </c>
      <c r="F6" s="144">
        <v>0.375</v>
      </c>
      <c r="G6" s="143">
        <v>45679</v>
      </c>
      <c r="H6" s="145">
        <v>0.69444444444444453</v>
      </c>
      <c r="I6" s="146">
        <f t="shared" ref="I6:I27" si="0">H6-F6</f>
        <v>0.31944444444444453</v>
      </c>
      <c r="J6" s="147">
        <f t="shared" ref="J6:J17" si="1">I6*D6</f>
        <v>0.63888888888888906</v>
      </c>
      <c r="K6" s="95" t="s">
        <v>83</v>
      </c>
      <c r="L6" s="96" t="s">
        <v>84</v>
      </c>
      <c r="M6" s="97" t="s">
        <v>85</v>
      </c>
      <c r="N6" s="148" t="s">
        <v>86</v>
      </c>
      <c r="O6" s="293">
        <v>2</v>
      </c>
      <c r="P6" s="294"/>
      <c r="Q6" s="294">
        <v>4</v>
      </c>
      <c r="R6" s="294"/>
      <c r="S6" s="294"/>
      <c r="T6" s="294"/>
      <c r="U6" s="294"/>
      <c r="V6" s="295"/>
      <c r="W6" s="295"/>
      <c r="X6" s="295"/>
      <c r="Y6" s="296"/>
      <c r="Z6" s="177"/>
    </row>
    <row r="7" spans="2:26" s="149" customFormat="1" ht="96">
      <c r="B7" s="150">
        <v>2</v>
      </c>
      <c r="C7" s="98" t="s">
        <v>114</v>
      </c>
      <c r="D7" s="186">
        <v>2</v>
      </c>
      <c r="E7" s="151">
        <v>45680</v>
      </c>
      <c r="F7" s="144">
        <v>0.375</v>
      </c>
      <c r="G7" s="151">
        <v>45680</v>
      </c>
      <c r="H7" s="144">
        <v>0.6875</v>
      </c>
      <c r="I7" s="152">
        <f t="shared" si="0"/>
        <v>0.3125</v>
      </c>
      <c r="J7" s="153">
        <f t="shared" si="1"/>
        <v>0.625</v>
      </c>
      <c r="K7" s="100" t="s">
        <v>87</v>
      </c>
      <c r="L7" s="101" t="s">
        <v>88</v>
      </c>
      <c r="M7" s="102" t="s">
        <v>85</v>
      </c>
      <c r="N7" s="154" t="s">
        <v>119</v>
      </c>
      <c r="O7" s="297">
        <v>2</v>
      </c>
      <c r="P7" s="281" t="s">
        <v>82</v>
      </c>
      <c r="Q7" s="281">
        <v>2</v>
      </c>
      <c r="R7" s="281">
        <v>3</v>
      </c>
      <c r="S7" s="281"/>
      <c r="T7" s="281"/>
      <c r="U7" s="281"/>
      <c r="V7" s="283"/>
      <c r="W7" s="283"/>
      <c r="X7" s="283"/>
      <c r="Y7" s="284"/>
      <c r="Z7" s="178" t="s">
        <v>118</v>
      </c>
    </row>
    <row r="8" spans="2:26" s="149" customFormat="1" ht="96">
      <c r="B8" s="150">
        <v>3</v>
      </c>
      <c r="C8" s="98" t="s">
        <v>114</v>
      </c>
      <c r="D8" s="186">
        <v>2</v>
      </c>
      <c r="E8" s="151">
        <v>45681</v>
      </c>
      <c r="F8" s="144">
        <v>0.375</v>
      </c>
      <c r="G8" s="151">
        <v>45681</v>
      </c>
      <c r="H8" s="144">
        <v>0.69444444444444442</v>
      </c>
      <c r="I8" s="152">
        <f t="shared" si="0"/>
        <v>0.31944444444444442</v>
      </c>
      <c r="J8" s="153">
        <f t="shared" si="1"/>
        <v>0.63888888888888884</v>
      </c>
      <c r="K8" s="100" t="s">
        <v>125</v>
      </c>
      <c r="L8" s="101" t="s">
        <v>89</v>
      </c>
      <c r="M8" s="102" t="s">
        <v>85</v>
      </c>
      <c r="N8" s="154" t="s">
        <v>122</v>
      </c>
      <c r="O8" s="298">
        <v>2</v>
      </c>
      <c r="P8" s="299"/>
      <c r="Q8" s="299"/>
      <c r="R8" s="299" t="s">
        <v>82</v>
      </c>
      <c r="S8" s="299"/>
      <c r="T8" s="299"/>
      <c r="U8" s="299"/>
      <c r="V8" s="300"/>
      <c r="W8" s="300"/>
      <c r="X8" s="300"/>
      <c r="Y8" s="301"/>
      <c r="Z8" s="179" t="s">
        <v>82</v>
      </c>
    </row>
    <row r="9" spans="2:26" s="149" customFormat="1" ht="72">
      <c r="B9" s="150">
        <v>4</v>
      </c>
      <c r="C9" s="98" t="s">
        <v>114</v>
      </c>
      <c r="D9" s="186">
        <v>2</v>
      </c>
      <c r="E9" s="151">
        <v>45691</v>
      </c>
      <c r="F9" s="144">
        <v>0.375</v>
      </c>
      <c r="G9" s="151">
        <v>45691</v>
      </c>
      <c r="H9" s="144">
        <v>0.6875</v>
      </c>
      <c r="I9" s="152">
        <f t="shared" si="0"/>
        <v>0.3125</v>
      </c>
      <c r="J9" s="153">
        <f t="shared" si="1"/>
        <v>0.625</v>
      </c>
      <c r="K9" s="100" t="s">
        <v>126</v>
      </c>
      <c r="L9" s="101" t="s">
        <v>90</v>
      </c>
      <c r="M9" s="102" t="s">
        <v>85</v>
      </c>
      <c r="N9" s="156" t="s">
        <v>91</v>
      </c>
      <c r="O9" s="298">
        <v>2</v>
      </c>
      <c r="P9" s="299"/>
      <c r="Q9" s="299"/>
      <c r="R9" s="299"/>
      <c r="S9" s="299"/>
      <c r="T9" s="299"/>
      <c r="U9" s="299"/>
      <c r="V9" s="300"/>
      <c r="W9" s="300"/>
      <c r="X9" s="300"/>
      <c r="Y9" s="301"/>
      <c r="Z9" s="179" t="s">
        <v>82</v>
      </c>
    </row>
    <row r="10" spans="2:26" s="149" customFormat="1" ht="96">
      <c r="B10" s="150">
        <v>5</v>
      </c>
      <c r="C10" s="98" t="s">
        <v>114</v>
      </c>
      <c r="D10" s="187">
        <v>2</v>
      </c>
      <c r="E10" s="151">
        <v>45692</v>
      </c>
      <c r="F10" s="144">
        <v>0.375</v>
      </c>
      <c r="G10" s="151">
        <v>45692</v>
      </c>
      <c r="H10" s="144">
        <v>0.6875</v>
      </c>
      <c r="I10" s="152">
        <f t="shared" si="0"/>
        <v>0.3125</v>
      </c>
      <c r="J10" s="153">
        <f t="shared" si="1"/>
        <v>0.625</v>
      </c>
      <c r="K10" s="100" t="s">
        <v>127</v>
      </c>
      <c r="L10" s="101" t="s">
        <v>123</v>
      </c>
      <c r="M10" s="102" t="s">
        <v>85</v>
      </c>
      <c r="N10" s="156" t="s">
        <v>92</v>
      </c>
      <c r="O10" s="524">
        <v>1.5</v>
      </c>
      <c r="P10" s="281">
        <v>7</v>
      </c>
      <c r="Q10" s="281"/>
      <c r="R10" s="281"/>
      <c r="S10" s="281">
        <v>1</v>
      </c>
      <c r="T10" s="281"/>
      <c r="U10" s="281"/>
      <c r="V10" s="283">
        <v>1</v>
      </c>
      <c r="W10" s="283"/>
      <c r="X10" s="283"/>
      <c r="Y10" s="284"/>
      <c r="Z10" s="178" t="s">
        <v>82</v>
      </c>
    </row>
    <row r="11" spans="2:26" s="149" customFormat="1" ht="72">
      <c r="B11" s="150">
        <v>6</v>
      </c>
      <c r="C11" s="98" t="s">
        <v>114</v>
      </c>
      <c r="D11" s="187">
        <v>2</v>
      </c>
      <c r="E11" s="151">
        <v>45694</v>
      </c>
      <c r="F11" s="144">
        <v>0.375</v>
      </c>
      <c r="G11" s="151">
        <v>45694</v>
      </c>
      <c r="H11" s="144">
        <v>0.6875</v>
      </c>
      <c r="I11" s="152">
        <f t="shared" si="0"/>
        <v>0.3125</v>
      </c>
      <c r="J11" s="153">
        <f t="shared" si="1"/>
        <v>0.625</v>
      </c>
      <c r="K11" s="100">
        <v>8</v>
      </c>
      <c r="L11" s="101" t="s">
        <v>93</v>
      </c>
      <c r="M11" s="102" t="s">
        <v>85</v>
      </c>
      <c r="N11" s="156" t="s">
        <v>94</v>
      </c>
      <c r="O11" s="524">
        <v>1.5</v>
      </c>
      <c r="P11" s="281">
        <v>7</v>
      </c>
      <c r="Q11" s="281">
        <v>7</v>
      </c>
      <c r="R11" s="281"/>
      <c r="S11" s="281"/>
      <c r="T11" s="281"/>
      <c r="U11" s="281"/>
      <c r="V11" s="283"/>
      <c r="W11" s="283"/>
      <c r="X11" s="283"/>
      <c r="Y11" s="284"/>
      <c r="Z11" s="178" t="s">
        <v>82</v>
      </c>
    </row>
    <row r="12" spans="2:26" s="149" customFormat="1" ht="72.75" thickBot="1">
      <c r="B12" s="157">
        <v>7</v>
      </c>
      <c r="C12" s="105" t="s">
        <v>114</v>
      </c>
      <c r="D12" s="188">
        <v>2</v>
      </c>
      <c r="E12" s="158">
        <v>45695</v>
      </c>
      <c r="F12" s="159">
        <v>0.375</v>
      </c>
      <c r="G12" s="158">
        <v>45695</v>
      </c>
      <c r="H12" s="159">
        <v>0.6875</v>
      </c>
      <c r="I12" s="160">
        <f t="shared" si="0"/>
        <v>0.3125</v>
      </c>
      <c r="J12" s="161">
        <f t="shared" si="1"/>
        <v>0.625</v>
      </c>
      <c r="K12" s="106" t="s">
        <v>128</v>
      </c>
      <c r="L12" s="107" t="s">
        <v>95</v>
      </c>
      <c r="M12" s="108" t="s">
        <v>85</v>
      </c>
      <c r="N12" s="162" t="s">
        <v>96</v>
      </c>
      <c r="O12" s="525">
        <v>1.5</v>
      </c>
      <c r="P12" s="281">
        <v>7</v>
      </c>
      <c r="Q12" s="281" t="s">
        <v>82</v>
      </c>
      <c r="R12" s="281"/>
      <c r="S12" s="281"/>
      <c r="T12" s="281"/>
      <c r="U12" s="281"/>
      <c r="V12" s="283"/>
      <c r="W12" s="283"/>
      <c r="X12" s="283"/>
      <c r="Y12" s="284"/>
      <c r="Z12" s="178" t="s">
        <v>156</v>
      </c>
    </row>
    <row r="13" spans="2:26" s="93" customFormat="1" ht="72.75" thickTop="1">
      <c r="B13" s="405">
        <v>8</v>
      </c>
      <c r="C13" s="248" t="s">
        <v>114</v>
      </c>
      <c r="D13" s="249">
        <v>2</v>
      </c>
      <c r="E13" s="250">
        <v>45698</v>
      </c>
      <c r="F13" s="251">
        <v>0.54166666666666663</v>
      </c>
      <c r="G13" s="250">
        <v>45698</v>
      </c>
      <c r="H13" s="251">
        <v>0.6875</v>
      </c>
      <c r="I13" s="252">
        <f t="shared" si="0"/>
        <v>0.14583333333333337</v>
      </c>
      <c r="J13" s="253">
        <f t="shared" si="1"/>
        <v>0.29166666666666674</v>
      </c>
      <c r="K13" s="254" t="s">
        <v>129</v>
      </c>
      <c r="L13" s="255" t="s">
        <v>124</v>
      </c>
      <c r="M13" s="256" t="s">
        <v>85</v>
      </c>
      <c r="N13" s="257" t="s">
        <v>97</v>
      </c>
      <c r="O13" s="304">
        <v>1.5</v>
      </c>
      <c r="P13" s="291">
        <v>7</v>
      </c>
      <c r="Q13" s="281" t="s">
        <v>82</v>
      </c>
      <c r="R13" s="103"/>
      <c r="S13" s="103"/>
      <c r="T13" s="103"/>
      <c r="U13" s="103"/>
      <c r="V13" s="226"/>
      <c r="W13" s="226"/>
      <c r="X13" s="226"/>
      <c r="Y13" s="227"/>
      <c r="Z13" s="178" t="s">
        <v>82</v>
      </c>
    </row>
    <row r="14" spans="2:26" s="93" customFormat="1" ht="96.75" thickBot="1">
      <c r="B14" s="406">
        <v>9</v>
      </c>
      <c r="C14" s="112" t="s">
        <v>114</v>
      </c>
      <c r="D14" s="189">
        <v>2</v>
      </c>
      <c r="E14" s="113">
        <v>45699</v>
      </c>
      <c r="F14" s="114">
        <v>0.375</v>
      </c>
      <c r="G14" s="113">
        <v>45699</v>
      </c>
      <c r="H14" s="114">
        <v>0.67361111111111116</v>
      </c>
      <c r="I14" s="115">
        <f t="shared" si="0"/>
        <v>0.29861111111111116</v>
      </c>
      <c r="J14" s="116">
        <f t="shared" si="1"/>
        <v>0.59722222222222232</v>
      </c>
      <c r="K14" s="117">
        <v>2</v>
      </c>
      <c r="L14" s="118">
        <v>203</v>
      </c>
      <c r="M14" s="118" t="s">
        <v>85</v>
      </c>
      <c r="N14" s="119" t="s">
        <v>98</v>
      </c>
      <c r="O14" s="305">
        <v>2</v>
      </c>
      <c r="P14" s="291">
        <v>3</v>
      </c>
      <c r="Q14" s="281"/>
      <c r="R14" s="109"/>
      <c r="S14" s="103"/>
      <c r="T14" s="103"/>
      <c r="U14" s="103"/>
      <c r="V14" s="226"/>
      <c r="W14" s="226"/>
      <c r="X14" s="226"/>
      <c r="Y14" s="227"/>
      <c r="Z14" s="178"/>
    </row>
    <row r="15" spans="2:26" s="93" customFormat="1" ht="102.75" thickTop="1" thickBot="1">
      <c r="B15" s="406">
        <v>10</v>
      </c>
      <c r="C15" s="112" t="s">
        <v>114</v>
      </c>
      <c r="D15" s="189">
        <v>2</v>
      </c>
      <c r="E15" s="113">
        <v>45701</v>
      </c>
      <c r="F15" s="114">
        <v>0.375</v>
      </c>
      <c r="G15" s="113">
        <v>45701</v>
      </c>
      <c r="H15" s="114">
        <v>0.6875</v>
      </c>
      <c r="I15" s="115">
        <f t="shared" si="0"/>
        <v>0.3125</v>
      </c>
      <c r="J15" s="116">
        <f t="shared" si="1"/>
        <v>0.625</v>
      </c>
      <c r="K15" s="117">
        <v>102</v>
      </c>
      <c r="L15" s="118">
        <v>205</v>
      </c>
      <c r="M15" s="118" t="s">
        <v>85</v>
      </c>
      <c r="N15" s="119" t="s">
        <v>99</v>
      </c>
      <c r="O15" s="306">
        <v>2</v>
      </c>
      <c r="P15" s="307">
        <v>3</v>
      </c>
      <c r="Q15" s="299">
        <v>1</v>
      </c>
      <c r="R15" s="292" t="s">
        <v>206</v>
      </c>
      <c r="S15" s="110"/>
      <c r="T15" s="104"/>
      <c r="U15" s="104"/>
      <c r="V15" s="228"/>
      <c r="W15" s="228"/>
      <c r="X15" s="228"/>
      <c r="Y15" s="229"/>
      <c r="Z15" s="178"/>
    </row>
    <row r="16" spans="2:26" s="93" customFormat="1" ht="73.5" thickTop="1" thickBot="1">
      <c r="B16" s="407">
        <v>11</v>
      </c>
      <c r="C16" s="258" t="s">
        <v>114</v>
      </c>
      <c r="D16" s="259">
        <v>2</v>
      </c>
      <c r="E16" s="260">
        <v>45702</v>
      </c>
      <c r="F16" s="261">
        <v>0.375</v>
      </c>
      <c r="G16" s="260">
        <v>45702</v>
      </c>
      <c r="H16" s="261">
        <v>0.5</v>
      </c>
      <c r="I16" s="262">
        <f t="shared" si="0"/>
        <v>0.125</v>
      </c>
      <c r="J16" s="263">
        <f t="shared" si="1"/>
        <v>0.25</v>
      </c>
      <c r="K16" s="264">
        <v>5</v>
      </c>
      <c r="L16" s="265">
        <v>301</v>
      </c>
      <c r="M16" s="265" t="s">
        <v>85</v>
      </c>
      <c r="N16" s="266" t="s">
        <v>121</v>
      </c>
      <c r="O16" s="308">
        <v>2</v>
      </c>
      <c r="P16" s="307"/>
      <c r="Q16" s="299"/>
      <c r="R16" s="111"/>
      <c r="S16" s="104"/>
      <c r="T16" s="104"/>
      <c r="U16" s="104"/>
      <c r="V16" s="228"/>
      <c r="W16" s="228"/>
      <c r="X16" s="228"/>
      <c r="Y16" s="229"/>
      <c r="Z16" s="178"/>
    </row>
    <row r="17" spans="2:31" s="149" customFormat="1" ht="72" customHeight="1" thickTop="1" thickBot="1">
      <c r="B17" s="237">
        <v>12</v>
      </c>
      <c r="C17" s="238" t="s">
        <v>114</v>
      </c>
      <c r="D17" s="239">
        <v>1</v>
      </c>
      <c r="E17" s="240">
        <v>45707</v>
      </c>
      <c r="F17" s="241">
        <v>0.54166666666666663</v>
      </c>
      <c r="G17" s="240">
        <v>45692</v>
      </c>
      <c r="H17" s="241">
        <v>0.64583333333333337</v>
      </c>
      <c r="I17" s="242">
        <f t="shared" si="0"/>
        <v>0.10416666666666674</v>
      </c>
      <c r="J17" s="243">
        <f t="shared" si="1"/>
        <v>0.10416666666666674</v>
      </c>
      <c r="K17" s="244">
        <v>5</v>
      </c>
      <c r="L17" s="245">
        <v>501</v>
      </c>
      <c r="M17" s="246" t="s">
        <v>85</v>
      </c>
      <c r="N17" s="247" t="s">
        <v>100</v>
      </c>
      <c r="O17" s="303"/>
      <c r="P17" s="281">
        <v>7</v>
      </c>
      <c r="Q17" s="281"/>
      <c r="R17" s="155"/>
      <c r="S17" s="155"/>
      <c r="T17" s="155"/>
      <c r="U17" s="155"/>
      <c r="V17" s="224"/>
      <c r="W17" s="224"/>
      <c r="X17" s="224"/>
      <c r="Y17" s="225"/>
      <c r="Z17" s="178"/>
    </row>
    <row r="18" spans="2:31" ht="95.1" customHeight="1" thickBot="1">
      <c r="B18" s="568" t="s">
        <v>208</v>
      </c>
      <c r="C18" s="569"/>
      <c r="D18" s="471">
        <f>SUM(D6:D17)</f>
        <v>23</v>
      </c>
      <c r="E18" s="342"/>
      <c r="F18" s="343"/>
      <c r="G18" s="342"/>
      <c r="H18" s="343"/>
      <c r="I18" s="493"/>
      <c r="J18" s="411"/>
      <c r="K18" s="344"/>
      <c r="L18" s="345"/>
      <c r="M18" s="344"/>
      <c r="N18" s="346"/>
      <c r="O18" s="494">
        <f>SUM(O6:O17)</f>
        <v>20</v>
      </c>
      <c r="P18" s="508">
        <f>SUM(P5:P17)</f>
        <v>41</v>
      </c>
      <c r="Q18" s="506">
        <f>SUM(Q5:Q17)</f>
        <v>14</v>
      </c>
      <c r="R18" s="506">
        <f>SUM(R5:R17)</f>
        <v>3</v>
      </c>
      <c r="S18" s="414"/>
      <c r="T18" s="412"/>
      <c r="U18" s="412"/>
      <c r="V18" s="412"/>
      <c r="W18" s="347"/>
      <c r="X18" s="347"/>
      <c r="Y18" s="347"/>
      <c r="Z18" s="492"/>
      <c r="AA18" s="130"/>
    </row>
    <row r="19" spans="2:31" ht="66.75" thickBot="1">
      <c r="O19" s="530">
        <f>O18-D18</f>
        <v>-3</v>
      </c>
      <c r="P19" s="495" t="s">
        <v>308</v>
      </c>
    </row>
    <row r="20" spans="2:31" s="523" customFormat="1" ht="21" customHeight="1">
      <c r="B20" s="509"/>
      <c r="C20" s="510"/>
      <c r="D20" s="511"/>
      <c r="E20" s="512"/>
      <c r="F20" s="513"/>
      <c r="G20" s="512"/>
      <c r="H20" s="513"/>
      <c r="I20" s="514"/>
      <c r="J20" s="515"/>
      <c r="K20" s="516"/>
      <c r="L20" s="517"/>
      <c r="M20" s="510"/>
      <c r="N20" s="518"/>
      <c r="O20" s="519"/>
      <c r="P20" s="520"/>
      <c r="Q20" s="520"/>
      <c r="R20" s="521"/>
      <c r="S20" s="521"/>
      <c r="T20" s="521"/>
      <c r="U20" s="521"/>
      <c r="V20" s="521"/>
      <c r="W20" s="521"/>
      <c r="X20" s="521"/>
      <c r="Y20" s="521"/>
      <c r="Z20" s="522"/>
    </row>
    <row r="21" spans="2:31" s="93" customFormat="1" ht="41.25">
      <c r="B21" s="313" t="s">
        <v>202</v>
      </c>
      <c r="C21" s="209"/>
      <c r="D21" s="210"/>
      <c r="E21" s="211"/>
      <c r="F21" s="212"/>
      <c r="G21" s="211"/>
      <c r="H21" s="212"/>
      <c r="I21" s="213"/>
      <c r="J21" s="214"/>
      <c r="K21" s="215"/>
      <c r="L21" s="216"/>
      <c r="M21" s="217"/>
      <c r="N21" s="218"/>
      <c r="O21" s="219"/>
      <c r="P21" s="220"/>
      <c r="Q21" s="220"/>
      <c r="R21" s="220"/>
      <c r="S21" s="220"/>
      <c r="T21" s="220"/>
      <c r="U21" s="220"/>
      <c r="V21" s="230"/>
      <c r="W21" s="230"/>
      <c r="X21" s="230"/>
      <c r="Y21" s="231"/>
      <c r="Z21" s="309"/>
    </row>
    <row r="22" spans="2:31" s="130" customFormat="1" ht="72" customHeight="1">
      <c r="B22" s="121">
        <v>13</v>
      </c>
      <c r="C22" s="122" t="s">
        <v>134</v>
      </c>
      <c r="D22" s="191">
        <v>2</v>
      </c>
      <c r="E22" s="123">
        <v>45741</v>
      </c>
      <c r="F22" s="124">
        <v>0.375</v>
      </c>
      <c r="G22" s="123">
        <v>45741</v>
      </c>
      <c r="H22" s="124">
        <v>0.67708333333333337</v>
      </c>
      <c r="I22" s="125">
        <f t="shared" si="0"/>
        <v>0.30208333333333337</v>
      </c>
      <c r="J22" s="99">
        <f t="shared" ref="J22:J27" si="2">I22*D22</f>
        <v>0.60416666666666674</v>
      </c>
      <c r="K22" s="126">
        <v>7</v>
      </c>
      <c r="L22" s="127">
        <v>506</v>
      </c>
      <c r="M22" s="128" t="s">
        <v>138</v>
      </c>
      <c r="N22" s="156" t="s">
        <v>141</v>
      </c>
      <c r="O22" s="302">
        <f t="shared" ref="O22:O27" si="3">D22</f>
        <v>2</v>
      </c>
      <c r="P22" s="281"/>
      <c r="Q22" s="281">
        <v>4</v>
      </c>
      <c r="R22" s="281"/>
      <c r="S22" s="175"/>
      <c r="T22" s="281">
        <v>2.5</v>
      </c>
      <c r="U22" s="281">
        <v>2.5</v>
      </c>
      <c r="V22" s="283"/>
      <c r="W22" s="283"/>
      <c r="X22" s="283"/>
      <c r="Y22" s="232"/>
      <c r="Z22" s="178" t="s">
        <v>310</v>
      </c>
    </row>
    <row r="23" spans="2:31" s="130" customFormat="1" ht="120.75" thickBot="1">
      <c r="B23" s="121">
        <v>14</v>
      </c>
      <c r="C23" s="122" t="s">
        <v>134</v>
      </c>
      <c r="D23" s="191">
        <v>2</v>
      </c>
      <c r="E23" s="123">
        <v>45744</v>
      </c>
      <c r="F23" s="124">
        <v>0.375</v>
      </c>
      <c r="G23" s="123">
        <v>45744</v>
      </c>
      <c r="H23" s="124">
        <v>0.68055555555555558</v>
      </c>
      <c r="I23" s="125">
        <f t="shared" si="0"/>
        <v>0.30555555555555558</v>
      </c>
      <c r="J23" s="99">
        <f t="shared" si="2"/>
        <v>0.61111111111111116</v>
      </c>
      <c r="K23" s="126" t="s">
        <v>135</v>
      </c>
      <c r="L23" s="127" t="s">
        <v>137</v>
      </c>
      <c r="M23" s="128" t="s">
        <v>138</v>
      </c>
      <c r="N23" s="156" t="s">
        <v>142</v>
      </c>
      <c r="O23" s="302">
        <f t="shared" si="3"/>
        <v>2</v>
      </c>
      <c r="P23" s="281"/>
      <c r="Q23" s="281"/>
      <c r="R23" s="281"/>
      <c r="S23" s="183"/>
      <c r="T23" s="281"/>
      <c r="U23" s="281"/>
      <c r="V23" s="283"/>
      <c r="W23" s="283"/>
      <c r="X23" s="283"/>
      <c r="Y23" s="232"/>
      <c r="Z23" s="178"/>
    </row>
    <row r="24" spans="2:31" s="130" customFormat="1" ht="102" thickTop="1">
      <c r="B24" s="121">
        <v>15</v>
      </c>
      <c r="C24" s="122" t="s">
        <v>134</v>
      </c>
      <c r="D24" s="191">
        <v>2</v>
      </c>
      <c r="E24" s="123">
        <v>45747</v>
      </c>
      <c r="F24" s="124">
        <v>0.375</v>
      </c>
      <c r="G24" s="123">
        <v>45747</v>
      </c>
      <c r="H24" s="124">
        <v>0.6875</v>
      </c>
      <c r="I24" s="125">
        <f t="shared" si="0"/>
        <v>0.3125</v>
      </c>
      <c r="J24" s="99">
        <f t="shared" si="2"/>
        <v>0.625</v>
      </c>
      <c r="K24" s="126" t="s">
        <v>136</v>
      </c>
      <c r="L24" s="127" t="s">
        <v>139</v>
      </c>
      <c r="M24" s="128" t="s">
        <v>138</v>
      </c>
      <c r="N24" s="156" t="s">
        <v>143</v>
      </c>
      <c r="O24" s="302">
        <f t="shared" si="3"/>
        <v>2</v>
      </c>
      <c r="P24" s="281"/>
      <c r="Q24" s="281"/>
      <c r="R24" s="281"/>
      <c r="S24" s="386" t="s">
        <v>157</v>
      </c>
      <c r="T24" s="291"/>
      <c r="U24" s="281"/>
      <c r="V24" s="283"/>
      <c r="W24" s="283"/>
      <c r="X24" s="283"/>
      <c r="Y24" s="232"/>
      <c r="Z24" s="178"/>
    </row>
    <row r="25" spans="2:31" s="130" customFormat="1" ht="102" thickBot="1">
      <c r="B25" s="121">
        <v>16</v>
      </c>
      <c r="C25" s="122" t="s">
        <v>134</v>
      </c>
      <c r="D25" s="191">
        <v>2</v>
      </c>
      <c r="E25" s="123">
        <v>45749</v>
      </c>
      <c r="F25" s="124">
        <v>0.375</v>
      </c>
      <c r="G25" s="123">
        <v>45749</v>
      </c>
      <c r="H25" s="124">
        <v>0.6875</v>
      </c>
      <c r="I25" s="125">
        <f t="shared" si="0"/>
        <v>0.3125</v>
      </c>
      <c r="J25" s="99">
        <f t="shared" si="2"/>
        <v>0.625</v>
      </c>
      <c r="K25" s="126" t="s">
        <v>136</v>
      </c>
      <c r="L25" s="127" t="s">
        <v>140</v>
      </c>
      <c r="M25" s="128" t="s">
        <v>138</v>
      </c>
      <c r="N25" s="156" t="s">
        <v>144</v>
      </c>
      <c r="O25" s="302">
        <f t="shared" si="3"/>
        <v>2</v>
      </c>
      <c r="P25" s="281"/>
      <c r="Q25" s="281"/>
      <c r="R25" s="281"/>
      <c r="S25" s="387" t="s">
        <v>158</v>
      </c>
      <c r="T25" s="291"/>
      <c r="U25" s="281"/>
      <c r="V25" s="283">
        <v>2</v>
      </c>
      <c r="W25" s="283"/>
      <c r="X25" s="283"/>
      <c r="Y25" s="233"/>
      <c r="Z25" s="178" t="s">
        <v>159</v>
      </c>
    </row>
    <row r="26" spans="2:31" s="130" customFormat="1" ht="72" customHeight="1" thickTop="1">
      <c r="B26" s="121">
        <v>17</v>
      </c>
      <c r="C26" s="122" t="s">
        <v>134</v>
      </c>
      <c r="D26" s="191">
        <v>2</v>
      </c>
      <c r="E26" s="123">
        <v>45750</v>
      </c>
      <c r="F26" s="124">
        <v>0.375</v>
      </c>
      <c r="G26" s="123">
        <v>45750</v>
      </c>
      <c r="H26" s="124">
        <v>0.6875</v>
      </c>
      <c r="I26" s="125">
        <f t="shared" si="0"/>
        <v>0.3125</v>
      </c>
      <c r="J26" s="99">
        <f t="shared" si="2"/>
        <v>0.625</v>
      </c>
      <c r="K26" s="126">
        <v>8</v>
      </c>
      <c r="L26" s="127">
        <v>502</v>
      </c>
      <c r="M26" s="128" t="s">
        <v>138</v>
      </c>
      <c r="N26" s="156" t="s">
        <v>145</v>
      </c>
      <c r="O26" s="302">
        <f t="shared" si="3"/>
        <v>2</v>
      </c>
      <c r="P26" s="281"/>
      <c r="Q26" s="281">
        <v>2</v>
      </c>
      <c r="R26" s="281"/>
      <c r="S26" s="282"/>
      <c r="T26" s="281"/>
      <c r="U26" s="281"/>
      <c r="V26" s="283"/>
      <c r="W26" s="283"/>
      <c r="X26" s="283"/>
      <c r="Y26" s="284"/>
      <c r="Z26" s="178"/>
    </row>
    <row r="27" spans="2:31" s="130" customFormat="1" ht="96">
      <c r="B27" s="121">
        <v>18</v>
      </c>
      <c r="C27" s="122" t="s">
        <v>134</v>
      </c>
      <c r="D27" s="191">
        <v>2</v>
      </c>
      <c r="E27" s="123">
        <v>45755</v>
      </c>
      <c r="F27" s="124">
        <v>0.375</v>
      </c>
      <c r="G27" s="123">
        <v>45755</v>
      </c>
      <c r="H27" s="124">
        <v>0.6875</v>
      </c>
      <c r="I27" s="125">
        <f t="shared" si="0"/>
        <v>0.3125</v>
      </c>
      <c r="J27" s="99">
        <f t="shared" si="2"/>
        <v>0.625</v>
      </c>
      <c r="K27" s="126">
        <v>2</v>
      </c>
      <c r="L27" s="127">
        <v>108</v>
      </c>
      <c r="M27" s="128" t="s">
        <v>138</v>
      </c>
      <c r="N27" s="156" t="s">
        <v>146</v>
      </c>
      <c r="O27" s="302">
        <f t="shared" si="3"/>
        <v>2</v>
      </c>
      <c r="P27" s="281"/>
      <c r="Q27" s="281">
        <v>6</v>
      </c>
      <c r="R27" s="281">
        <v>9</v>
      </c>
      <c r="S27" s="200"/>
      <c r="T27" s="155"/>
      <c r="U27" s="155"/>
      <c r="V27" s="224"/>
      <c r="W27" s="224"/>
      <c r="X27" s="224"/>
      <c r="Y27" s="225"/>
      <c r="Z27" s="180"/>
      <c r="AD27" s="235"/>
      <c r="AE27" s="234"/>
    </row>
    <row r="28" spans="2:31" s="130" customFormat="1" ht="72" customHeight="1">
      <c r="B28" s="131"/>
      <c r="C28" s="132"/>
      <c r="D28" s="192"/>
      <c r="E28" s="133"/>
      <c r="F28" s="134"/>
      <c r="G28" s="133"/>
      <c r="H28" s="134"/>
      <c r="I28" s="135"/>
      <c r="J28" s="120"/>
      <c r="K28" s="136"/>
      <c r="L28" s="137"/>
      <c r="M28" s="137"/>
      <c r="N28" s="138"/>
      <c r="O28" s="315"/>
      <c r="P28" s="285"/>
      <c r="Q28" s="285"/>
      <c r="R28" s="285"/>
      <c r="S28" s="285"/>
      <c r="T28" s="285"/>
      <c r="U28" s="285"/>
      <c r="V28" s="286"/>
      <c r="W28" s="286"/>
      <c r="X28" s="286"/>
      <c r="Y28" s="287"/>
      <c r="Z28" s="181"/>
      <c r="AD28" s="234"/>
    </row>
    <row r="29" spans="2:31" s="141" customFormat="1" ht="68.25" thickBot="1">
      <c r="B29" s="578" t="s">
        <v>208</v>
      </c>
      <c r="C29" s="579"/>
      <c r="D29" s="290">
        <f>SUM(D13:D16,D22:D27)</f>
        <v>20</v>
      </c>
      <c r="E29" s="139"/>
      <c r="F29" s="140"/>
      <c r="G29" s="139"/>
      <c r="H29" s="140"/>
      <c r="I29" s="184"/>
      <c r="J29" s="184"/>
      <c r="K29" s="168"/>
      <c r="L29" s="169"/>
      <c r="M29" s="168"/>
      <c r="N29" s="170"/>
      <c r="O29" s="316">
        <f>SUM(O13:O28)</f>
        <v>36.5</v>
      </c>
      <c r="P29" s="236">
        <f>SUM(P22:P28)</f>
        <v>0</v>
      </c>
      <c r="Q29" s="288">
        <f>SUM(Q22:Q28)</f>
        <v>12</v>
      </c>
      <c r="R29" s="288">
        <v>9.3000000000000007</v>
      </c>
      <c r="S29" s="288" t="s">
        <v>155</v>
      </c>
      <c r="T29" s="288">
        <f t="shared" ref="T29:V29" si="4">SUM(T22:T28)</f>
        <v>2.5</v>
      </c>
      <c r="U29" s="288">
        <f t="shared" si="4"/>
        <v>2.5</v>
      </c>
      <c r="V29" s="288">
        <f t="shared" si="4"/>
        <v>2</v>
      </c>
      <c r="W29" s="289"/>
      <c r="X29" s="289"/>
      <c r="Y29" s="289"/>
      <c r="Z29" s="182"/>
    </row>
    <row r="30" spans="2:31" ht="66.75" thickBot="1">
      <c r="O30" s="526" t="s">
        <v>184</v>
      </c>
      <c r="P30" s="495" t="s">
        <v>308</v>
      </c>
    </row>
    <row r="31" spans="2:31" s="529" customFormat="1" ht="24">
      <c r="B31" s="527"/>
      <c r="C31" s="527"/>
      <c r="D31" s="527"/>
      <c r="E31" s="527"/>
      <c r="F31" s="527"/>
      <c r="G31" s="527"/>
      <c r="H31" s="527"/>
      <c r="I31" s="528"/>
      <c r="J31" s="527"/>
      <c r="K31" s="527"/>
      <c r="L31" s="527"/>
      <c r="M31" s="527"/>
      <c r="N31" s="527"/>
      <c r="O31" s="527"/>
      <c r="P31" s="527"/>
      <c r="Q31" s="527"/>
      <c r="R31" s="527"/>
      <c r="S31" s="527"/>
      <c r="T31" s="527"/>
      <c r="U31" s="527"/>
      <c r="V31" s="527"/>
      <c r="W31" s="527"/>
      <c r="X31" s="527"/>
      <c r="Y31" s="527"/>
      <c r="Z31" s="527"/>
      <c r="AA31" s="527"/>
      <c r="AB31" s="527"/>
      <c r="AC31" s="527"/>
    </row>
    <row r="32" spans="2:31" s="280" customFormat="1" ht="41.25">
      <c r="B32" s="313" t="s">
        <v>212</v>
      </c>
      <c r="C32" s="269"/>
      <c r="D32" s="190"/>
      <c r="E32" s="270"/>
      <c r="F32" s="271"/>
      <c r="G32" s="270"/>
      <c r="H32" s="271"/>
      <c r="I32" s="271"/>
      <c r="J32" s="272"/>
      <c r="K32" s="273"/>
      <c r="L32" s="273"/>
      <c r="M32" s="274"/>
      <c r="N32" s="275"/>
      <c r="O32" s="276"/>
      <c r="P32" s="277"/>
      <c r="Q32" s="277"/>
      <c r="R32" s="277"/>
      <c r="S32" s="277"/>
      <c r="T32" s="277"/>
      <c r="U32" s="277"/>
      <c r="V32" s="277"/>
      <c r="W32" s="277"/>
      <c r="X32" s="277"/>
      <c r="Y32" s="277"/>
      <c r="Z32" s="278"/>
      <c r="AA32" s="279"/>
    </row>
    <row r="33" spans="2:27" ht="96">
      <c r="B33" s="121">
        <v>19</v>
      </c>
      <c r="C33" s="122" t="s">
        <v>134</v>
      </c>
      <c r="D33" s="198">
        <v>2</v>
      </c>
      <c r="E33" s="123">
        <v>45756</v>
      </c>
      <c r="F33" s="124">
        <v>0.375</v>
      </c>
      <c r="G33" s="123">
        <v>45756</v>
      </c>
      <c r="H33" s="124">
        <v>0.6875</v>
      </c>
      <c r="I33" s="199">
        <f t="shared" ref="I33:I48" si="5">H33-F33</f>
        <v>0.3125</v>
      </c>
      <c r="J33" s="99">
        <f t="shared" ref="J33:J48" si="6">I33*D33</f>
        <v>0.625</v>
      </c>
      <c r="K33" s="127" t="s">
        <v>161</v>
      </c>
      <c r="L33" s="127" t="s">
        <v>162</v>
      </c>
      <c r="M33" s="128" t="s">
        <v>138</v>
      </c>
      <c r="N33" s="129" t="s">
        <v>163</v>
      </c>
      <c r="O33" s="369">
        <f t="shared" ref="O33" si="7">D33</f>
        <v>2</v>
      </c>
      <c r="P33" s="370">
        <v>3</v>
      </c>
      <c r="Q33" s="370">
        <v>3</v>
      </c>
      <c r="R33" s="370">
        <v>3</v>
      </c>
      <c r="S33" s="370"/>
      <c r="T33" s="370">
        <v>5</v>
      </c>
      <c r="U33" s="370">
        <v>5</v>
      </c>
      <c r="V33" s="370"/>
      <c r="W33" s="370"/>
      <c r="X33" s="370"/>
      <c r="Y33" s="370"/>
      <c r="Z33" s="310" t="s">
        <v>164</v>
      </c>
      <c r="AA33" s="149"/>
    </row>
    <row r="34" spans="2:27" ht="144">
      <c r="B34" s="121">
        <v>20</v>
      </c>
      <c r="C34" s="122" t="s">
        <v>134</v>
      </c>
      <c r="D34" s="312">
        <v>2</v>
      </c>
      <c r="E34" s="123">
        <v>45757</v>
      </c>
      <c r="F34" s="124">
        <v>0.375</v>
      </c>
      <c r="G34" s="123">
        <v>45757</v>
      </c>
      <c r="H34" s="124">
        <v>0.6875</v>
      </c>
      <c r="I34" s="199">
        <f t="shared" si="5"/>
        <v>0.3125</v>
      </c>
      <c r="J34" s="99">
        <f t="shared" si="6"/>
        <v>0.625</v>
      </c>
      <c r="K34" s="127" t="s">
        <v>165</v>
      </c>
      <c r="L34" s="127" t="s">
        <v>166</v>
      </c>
      <c r="M34" s="128" t="s">
        <v>138</v>
      </c>
      <c r="N34" s="129" t="s">
        <v>167</v>
      </c>
      <c r="O34" s="371">
        <v>1.5</v>
      </c>
      <c r="P34" s="370">
        <v>7</v>
      </c>
      <c r="Q34" s="370">
        <v>2</v>
      </c>
      <c r="R34" s="370"/>
      <c r="S34" s="370"/>
      <c r="T34" s="370"/>
      <c r="U34" s="370"/>
      <c r="V34" s="370"/>
      <c r="W34" s="370"/>
      <c r="X34" s="370">
        <v>1</v>
      </c>
      <c r="Y34" s="370"/>
      <c r="Z34" s="310" t="s">
        <v>207</v>
      </c>
      <c r="AA34" s="149"/>
    </row>
    <row r="35" spans="2:27" ht="168" customHeight="1">
      <c r="B35" s="121">
        <v>21</v>
      </c>
      <c r="C35" s="122" t="s">
        <v>134</v>
      </c>
      <c r="D35" s="312">
        <v>1</v>
      </c>
      <c r="E35" s="123">
        <v>45765</v>
      </c>
      <c r="F35" s="124">
        <v>0.4375</v>
      </c>
      <c r="G35" s="123">
        <v>45765</v>
      </c>
      <c r="H35" s="124">
        <v>0.47916666666666669</v>
      </c>
      <c r="I35" s="199">
        <f t="shared" si="5"/>
        <v>4.1666666666666685E-2</v>
      </c>
      <c r="J35" s="99">
        <f t="shared" si="6"/>
        <v>4.1666666666666685E-2</v>
      </c>
      <c r="K35" s="126">
        <v>5</v>
      </c>
      <c r="L35" s="127">
        <v>104</v>
      </c>
      <c r="M35" s="128" t="s">
        <v>138</v>
      </c>
      <c r="N35" s="129" t="s">
        <v>168</v>
      </c>
      <c r="O35" s="371">
        <v>0.5</v>
      </c>
      <c r="P35" s="370"/>
      <c r="Q35" s="370"/>
      <c r="R35" s="370"/>
      <c r="S35" s="370" t="s">
        <v>82</v>
      </c>
      <c r="T35" s="370"/>
      <c r="U35" s="370"/>
      <c r="V35" s="370"/>
      <c r="W35" s="370"/>
      <c r="X35" s="370"/>
      <c r="Y35" s="370"/>
      <c r="Z35" s="310"/>
      <c r="AA35" s="149"/>
    </row>
    <row r="36" spans="2:27" ht="96">
      <c r="B36" s="121">
        <v>22</v>
      </c>
      <c r="C36" s="122" t="s">
        <v>134</v>
      </c>
      <c r="D36" s="198">
        <v>2</v>
      </c>
      <c r="E36" s="123">
        <v>45775</v>
      </c>
      <c r="F36" s="124">
        <v>0.375</v>
      </c>
      <c r="G36" s="123">
        <v>45775</v>
      </c>
      <c r="H36" s="124">
        <v>0.69444444444444442</v>
      </c>
      <c r="I36" s="199">
        <f t="shared" si="5"/>
        <v>0.31944444444444442</v>
      </c>
      <c r="J36" s="99">
        <f t="shared" si="6"/>
        <v>0.63888888888888884</v>
      </c>
      <c r="K36" s="126">
        <v>8</v>
      </c>
      <c r="L36" s="127">
        <v>401</v>
      </c>
      <c r="M36" s="128" t="s">
        <v>138</v>
      </c>
      <c r="N36" s="129" t="s">
        <v>169</v>
      </c>
      <c r="O36" s="369">
        <v>2</v>
      </c>
      <c r="P36" s="370">
        <v>3</v>
      </c>
      <c r="Q36" s="370">
        <v>4</v>
      </c>
      <c r="R36" s="370"/>
      <c r="S36" s="370" t="s">
        <v>82</v>
      </c>
      <c r="T36" s="370"/>
      <c r="U36" s="370"/>
      <c r="V36" s="370" t="s">
        <v>82</v>
      </c>
      <c r="W36" s="370"/>
      <c r="X36" s="370"/>
      <c r="Y36" s="370"/>
      <c r="Z36" s="310" t="s">
        <v>82</v>
      </c>
      <c r="AA36" s="149"/>
    </row>
    <row r="37" spans="2:27" ht="144.75" thickBot="1">
      <c r="B37" s="121">
        <v>23</v>
      </c>
      <c r="C37" s="122" t="s">
        <v>134</v>
      </c>
      <c r="D37" s="198">
        <v>2</v>
      </c>
      <c r="E37" s="123">
        <v>45776</v>
      </c>
      <c r="F37" s="124">
        <v>0.375</v>
      </c>
      <c r="G37" s="123">
        <v>45776</v>
      </c>
      <c r="H37" s="124">
        <v>0.6875</v>
      </c>
      <c r="I37" s="199">
        <f t="shared" si="5"/>
        <v>0.3125</v>
      </c>
      <c r="J37" s="99">
        <f t="shared" si="6"/>
        <v>0.625</v>
      </c>
      <c r="K37" s="127" t="s">
        <v>170</v>
      </c>
      <c r="L37" s="127" t="s">
        <v>171</v>
      </c>
      <c r="M37" s="128" t="s">
        <v>138</v>
      </c>
      <c r="N37" s="129" t="s">
        <v>172</v>
      </c>
      <c r="O37" s="369">
        <v>2</v>
      </c>
      <c r="P37" s="372">
        <v>3</v>
      </c>
      <c r="Q37" s="370">
        <v>3</v>
      </c>
      <c r="R37" s="370">
        <v>6</v>
      </c>
      <c r="S37" s="370"/>
      <c r="T37" s="370"/>
      <c r="U37" s="370"/>
      <c r="V37" s="370"/>
      <c r="W37" s="370"/>
      <c r="X37" s="370"/>
      <c r="Y37" s="370"/>
      <c r="Z37" s="310"/>
      <c r="AA37" s="149"/>
    </row>
    <row r="38" spans="2:27" ht="144.75" thickTop="1">
      <c r="B38" s="121">
        <v>24</v>
      </c>
      <c r="C38" s="122" t="s">
        <v>134</v>
      </c>
      <c r="D38" s="198">
        <v>2</v>
      </c>
      <c r="E38" s="123">
        <v>45777</v>
      </c>
      <c r="F38" s="124">
        <v>0.375</v>
      </c>
      <c r="G38" s="123">
        <v>45777</v>
      </c>
      <c r="H38" s="124">
        <v>0.6875</v>
      </c>
      <c r="I38" s="199">
        <f t="shared" si="5"/>
        <v>0.3125</v>
      </c>
      <c r="J38" s="99">
        <f t="shared" si="6"/>
        <v>0.625</v>
      </c>
      <c r="K38" s="126" t="s">
        <v>173</v>
      </c>
      <c r="L38" s="126" t="s">
        <v>174</v>
      </c>
      <c r="M38" s="128" t="s">
        <v>138</v>
      </c>
      <c r="N38" s="129" t="s">
        <v>175</v>
      </c>
      <c r="O38" s="369">
        <v>2</v>
      </c>
      <c r="P38" s="373" t="s">
        <v>176</v>
      </c>
      <c r="Q38" s="374"/>
      <c r="R38" s="370"/>
      <c r="S38" s="370"/>
      <c r="T38" s="370"/>
      <c r="U38" s="370"/>
      <c r="V38" s="370">
        <v>1</v>
      </c>
      <c r="W38" s="370"/>
      <c r="X38" s="370"/>
      <c r="Y38" s="370">
        <v>1</v>
      </c>
      <c r="Z38" s="310" t="s">
        <v>209</v>
      </c>
      <c r="AA38" s="149"/>
    </row>
    <row r="39" spans="2:27" ht="81.75" thickBot="1">
      <c r="B39" s="121">
        <v>25</v>
      </c>
      <c r="C39" s="122" t="s">
        <v>134</v>
      </c>
      <c r="D39" s="198">
        <v>2</v>
      </c>
      <c r="E39" s="123">
        <v>45784</v>
      </c>
      <c r="F39" s="124">
        <v>0.375</v>
      </c>
      <c r="G39" s="123">
        <v>45784</v>
      </c>
      <c r="H39" s="124">
        <v>0.6875</v>
      </c>
      <c r="I39" s="199">
        <f t="shared" si="5"/>
        <v>0.3125</v>
      </c>
      <c r="J39" s="99">
        <f t="shared" si="6"/>
        <v>0.625</v>
      </c>
      <c r="K39" s="127" t="s">
        <v>177</v>
      </c>
      <c r="L39" s="127" t="s">
        <v>178</v>
      </c>
      <c r="M39" s="128" t="s">
        <v>138</v>
      </c>
      <c r="N39" s="129" t="s">
        <v>179</v>
      </c>
      <c r="O39" s="375">
        <v>2</v>
      </c>
      <c r="P39" s="376"/>
      <c r="Q39" s="374"/>
      <c r="R39" s="370"/>
      <c r="S39" s="370">
        <v>5</v>
      </c>
      <c r="T39" s="370"/>
      <c r="U39" s="370"/>
      <c r="V39" s="370">
        <v>2</v>
      </c>
      <c r="W39" s="370"/>
      <c r="X39" s="370"/>
      <c r="Y39" s="370"/>
      <c r="Z39" s="310"/>
      <c r="AA39" s="149"/>
    </row>
    <row r="40" spans="2:27" ht="120.75" thickTop="1">
      <c r="B40" s="121">
        <v>26</v>
      </c>
      <c r="C40" s="122" t="s">
        <v>134</v>
      </c>
      <c r="D40" s="198">
        <v>2</v>
      </c>
      <c r="E40" s="123">
        <v>45789</v>
      </c>
      <c r="F40" s="124">
        <v>0.375</v>
      </c>
      <c r="G40" s="123">
        <v>45789</v>
      </c>
      <c r="H40" s="124">
        <v>0.6875</v>
      </c>
      <c r="I40" s="199">
        <f t="shared" si="5"/>
        <v>0.3125</v>
      </c>
      <c r="J40" s="99">
        <f t="shared" si="6"/>
        <v>0.625</v>
      </c>
      <c r="K40" s="126">
        <v>2</v>
      </c>
      <c r="L40" s="127">
        <v>404</v>
      </c>
      <c r="M40" s="128" t="s">
        <v>138</v>
      </c>
      <c r="N40" s="201" t="s">
        <v>180</v>
      </c>
      <c r="O40" s="377">
        <v>2</v>
      </c>
      <c r="P40" s="376">
        <v>5</v>
      </c>
      <c r="Q40" s="374">
        <v>3</v>
      </c>
      <c r="R40" s="370"/>
      <c r="S40" s="370"/>
      <c r="T40" s="370"/>
      <c r="U40" s="370"/>
      <c r="V40" s="370"/>
      <c r="W40" s="370"/>
      <c r="X40" s="370"/>
      <c r="Y40" s="370"/>
      <c r="Z40" s="310" t="s">
        <v>181</v>
      </c>
      <c r="AA40" s="93"/>
    </row>
    <row r="41" spans="2:27" ht="72">
      <c r="B41" s="121">
        <v>27</v>
      </c>
      <c r="C41" s="122" t="s">
        <v>134</v>
      </c>
      <c r="D41" s="198">
        <v>2</v>
      </c>
      <c r="E41" s="123">
        <v>45790</v>
      </c>
      <c r="F41" s="124">
        <v>0.375</v>
      </c>
      <c r="G41" s="123">
        <v>45790</v>
      </c>
      <c r="H41" s="124">
        <v>0.6875</v>
      </c>
      <c r="I41" s="199">
        <f t="shared" si="5"/>
        <v>0.3125</v>
      </c>
      <c r="J41" s="99">
        <f t="shared" si="6"/>
        <v>0.625</v>
      </c>
      <c r="K41" s="126">
        <v>2</v>
      </c>
      <c r="L41" s="127">
        <v>301</v>
      </c>
      <c r="M41" s="128" t="s">
        <v>138</v>
      </c>
      <c r="N41" s="201" t="s">
        <v>182</v>
      </c>
      <c r="O41" s="378">
        <v>2</v>
      </c>
      <c r="P41" s="376"/>
      <c r="Q41" s="374">
        <v>2</v>
      </c>
      <c r="R41" s="370"/>
      <c r="S41" s="370"/>
      <c r="T41" s="370"/>
      <c r="U41" s="370"/>
      <c r="V41" s="370"/>
      <c r="W41" s="370"/>
      <c r="X41" s="370"/>
      <c r="Y41" s="370"/>
      <c r="Z41" s="310" t="s">
        <v>210</v>
      </c>
      <c r="AA41" s="93"/>
    </row>
    <row r="42" spans="2:27" ht="168" customHeight="1">
      <c r="B42" s="121">
        <v>28</v>
      </c>
      <c r="C42" s="122" t="s">
        <v>134</v>
      </c>
      <c r="D42" s="191">
        <v>2</v>
      </c>
      <c r="E42" s="123">
        <v>45792</v>
      </c>
      <c r="F42" s="124">
        <v>0.5625</v>
      </c>
      <c r="G42" s="123">
        <v>45792</v>
      </c>
      <c r="H42" s="124">
        <v>0.625</v>
      </c>
      <c r="I42" s="199">
        <f t="shared" si="5"/>
        <v>6.25E-2</v>
      </c>
      <c r="J42" s="99">
        <f t="shared" si="6"/>
        <v>0.125</v>
      </c>
      <c r="K42" s="126">
        <v>9</v>
      </c>
      <c r="L42" s="127">
        <v>306</v>
      </c>
      <c r="M42" s="128" t="s">
        <v>138</v>
      </c>
      <c r="N42" s="201" t="s">
        <v>183</v>
      </c>
      <c r="O42" s="379" t="s">
        <v>184</v>
      </c>
      <c r="P42" s="376">
        <v>7</v>
      </c>
      <c r="Q42" s="374"/>
      <c r="R42" s="370"/>
      <c r="S42" s="370"/>
      <c r="T42" s="370"/>
      <c r="U42" s="370"/>
      <c r="V42" s="370"/>
      <c r="W42" s="370"/>
      <c r="X42" s="370"/>
      <c r="Y42" s="370"/>
      <c r="Z42" s="310"/>
      <c r="AA42" s="93"/>
    </row>
    <row r="43" spans="2:27" ht="168" customHeight="1">
      <c r="B43" s="121">
        <v>29</v>
      </c>
      <c r="C43" s="122" t="s">
        <v>134</v>
      </c>
      <c r="D43" s="198">
        <v>2</v>
      </c>
      <c r="E43" s="123">
        <v>45796</v>
      </c>
      <c r="F43" s="124">
        <v>0.375</v>
      </c>
      <c r="G43" s="123">
        <v>45796</v>
      </c>
      <c r="H43" s="124">
        <v>0.6875</v>
      </c>
      <c r="I43" s="199">
        <f t="shared" si="5"/>
        <v>0.3125</v>
      </c>
      <c r="J43" s="99">
        <f t="shared" si="6"/>
        <v>0.625</v>
      </c>
      <c r="K43" s="126">
        <v>8</v>
      </c>
      <c r="L43" s="127">
        <v>209</v>
      </c>
      <c r="M43" s="128" t="s">
        <v>138</v>
      </c>
      <c r="N43" s="201" t="s">
        <v>185</v>
      </c>
      <c r="O43" s="378">
        <v>2</v>
      </c>
      <c r="P43" s="376">
        <v>4</v>
      </c>
      <c r="Q43" s="374">
        <v>4</v>
      </c>
      <c r="R43" s="370"/>
      <c r="S43" s="370"/>
      <c r="T43" s="370"/>
      <c r="U43" s="370"/>
      <c r="V43" s="370"/>
      <c r="W43" s="370"/>
      <c r="X43" s="370"/>
      <c r="Y43" s="370"/>
      <c r="Z43" s="310"/>
      <c r="AA43" s="93"/>
    </row>
    <row r="44" spans="2:27" ht="142.5" customHeight="1">
      <c r="B44" s="121">
        <v>30</v>
      </c>
      <c r="C44" s="122" t="s">
        <v>134</v>
      </c>
      <c r="D44" s="312">
        <v>2</v>
      </c>
      <c r="E44" s="123">
        <v>45797</v>
      </c>
      <c r="F44" s="124">
        <v>0.375</v>
      </c>
      <c r="G44" s="123">
        <v>45797</v>
      </c>
      <c r="H44" s="124">
        <v>0.68055555555555558</v>
      </c>
      <c r="I44" s="199">
        <f t="shared" si="5"/>
        <v>0.30555555555555558</v>
      </c>
      <c r="J44" s="99">
        <f t="shared" si="6"/>
        <v>0.61111111111111116</v>
      </c>
      <c r="K44" s="127" t="s">
        <v>186</v>
      </c>
      <c r="L44" s="127" t="s">
        <v>187</v>
      </c>
      <c r="M44" s="128" t="s">
        <v>138</v>
      </c>
      <c r="N44" s="201" t="s">
        <v>188</v>
      </c>
      <c r="O44" s="380">
        <v>1.5</v>
      </c>
      <c r="P44" s="376">
        <v>9</v>
      </c>
      <c r="Q44" s="374">
        <v>4</v>
      </c>
      <c r="R44" s="370"/>
      <c r="S44" s="370"/>
      <c r="T44" s="370"/>
      <c r="U44" s="370"/>
      <c r="V44" s="370"/>
      <c r="W44" s="370"/>
      <c r="X44" s="370"/>
      <c r="Y44" s="370"/>
      <c r="Z44" s="310"/>
      <c r="AA44" s="149"/>
    </row>
    <row r="45" spans="2:27" ht="120">
      <c r="B45" s="121">
        <v>31</v>
      </c>
      <c r="C45" s="122" t="s">
        <v>134</v>
      </c>
      <c r="D45" s="198">
        <v>2</v>
      </c>
      <c r="E45" s="123">
        <v>45806</v>
      </c>
      <c r="F45" s="124">
        <v>0.375</v>
      </c>
      <c r="G45" s="123">
        <v>45806</v>
      </c>
      <c r="H45" s="124">
        <v>0.69444444444444442</v>
      </c>
      <c r="I45" s="199">
        <f t="shared" si="5"/>
        <v>0.31944444444444442</v>
      </c>
      <c r="J45" s="99">
        <f t="shared" si="6"/>
        <v>0.63888888888888884</v>
      </c>
      <c r="K45" s="127" t="s">
        <v>189</v>
      </c>
      <c r="L45" s="127" t="s">
        <v>190</v>
      </c>
      <c r="M45" s="128" t="s">
        <v>138</v>
      </c>
      <c r="N45" s="201" t="s">
        <v>191</v>
      </c>
      <c r="O45" s="378">
        <v>2</v>
      </c>
      <c r="P45" s="376">
        <v>3</v>
      </c>
      <c r="Q45" s="374">
        <v>3</v>
      </c>
      <c r="R45" s="370">
        <v>3</v>
      </c>
      <c r="S45" s="370"/>
      <c r="T45" s="370"/>
      <c r="U45" s="370"/>
      <c r="V45" s="370"/>
      <c r="W45" s="370"/>
      <c r="X45" s="370"/>
      <c r="Y45" s="370"/>
      <c r="Z45" s="310"/>
      <c r="AA45" s="93"/>
    </row>
    <row r="46" spans="2:27" ht="120">
      <c r="B46" s="121">
        <v>32</v>
      </c>
      <c r="C46" s="122" t="s">
        <v>134</v>
      </c>
      <c r="D46" s="198">
        <v>2</v>
      </c>
      <c r="E46" s="123">
        <v>45807</v>
      </c>
      <c r="F46" s="124">
        <v>0.375</v>
      </c>
      <c r="G46" s="123">
        <v>45807</v>
      </c>
      <c r="H46" s="124">
        <v>0.67361111111111116</v>
      </c>
      <c r="I46" s="199">
        <f t="shared" si="5"/>
        <v>0.29861111111111116</v>
      </c>
      <c r="J46" s="99">
        <f t="shared" si="6"/>
        <v>0.59722222222222232</v>
      </c>
      <c r="K46" s="126">
        <v>2</v>
      </c>
      <c r="L46" s="127">
        <v>201</v>
      </c>
      <c r="M46" s="128" t="s">
        <v>138</v>
      </c>
      <c r="N46" s="201" t="s">
        <v>192</v>
      </c>
      <c r="O46" s="378">
        <v>2</v>
      </c>
      <c r="P46" s="376">
        <v>2</v>
      </c>
      <c r="Q46" s="374">
        <v>1</v>
      </c>
      <c r="R46" s="370"/>
      <c r="S46" s="370"/>
      <c r="T46" s="370"/>
      <c r="U46" s="370"/>
      <c r="V46" s="370"/>
      <c r="W46" s="370">
        <v>1</v>
      </c>
      <c r="X46" s="370"/>
      <c r="Y46" s="370"/>
      <c r="Z46" s="310"/>
      <c r="AA46" s="130"/>
    </row>
    <row r="47" spans="2:27" ht="120">
      <c r="B47" s="121">
        <v>33</v>
      </c>
      <c r="C47" s="122" t="s">
        <v>134</v>
      </c>
      <c r="D47" s="312">
        <v>2</v>
      </c>
      <c r="E47" s="123">
        <v>45824</v>
      </c>
      <c r="F47" s="124">
        <v>0.375</v>
      </c>
      <c r="G47" s="123">
        <v>45824</v>
      </c>
      <c r="H47" s="124">
        <v>0.6875</v>
      </c>
      <c r="I47" s="199">
        <f t="shared" si="5"/>
        <v>0.3125</v>
      </c>
      <c r="J47" s="99">
        <f t="shared" si="6"/>
        <v>0.625</v>
      </c>
      <c r="K47" s="127" t="s">
        <v>193</v>
      </c>
      <c r="L47" s="127" t="s">
        <v>194</v>
      </c>
      <c r="M47" s="128" t="s">
        <v>138</v>
      </c>
      <c r="N47" s="201" t="s">
        <v>195</v>
      </c>
      <c r="O47" s="380">
        <v>1.5</v>
      </c>
      <c r="P47" s="376">
        <v>5</v>
      </c>
      <c r="Q47" s="374">
        <v>2</v>
      </c>
      <c r="R47" s="370">
        <v>12</v>
      </c>
      <c r="S47" s="370"/>
      <c r="T47" s="370"/>
      <c r="U47" s="370"/>
      <c r="V47" s="370"/>
      <c r="W47" s="370"/>
      <c r="X47" s="370"/>
      <c r="Y47" s="370"/>
      <c r="Z47" s="310"/>
      <c r="AA47" s="130"/>
    </row>
    <row r="48" spans="2:27" ht="168">
      <c r="B48" s="121">
        <v>34</v>
      </c>
      <c r="C48" s="122" t="s">
        <v>134</v>
      </c>
      <c r="D48" s="198">
        <v>2</v>
      </c>
      <c r="E48" s="123">
        <v>45825</v>
      </c>
      <c r="F48" s="124">
        <v>0.375</v>
      </c>
      <c r="G48" s="123">
        <v>45825</v>
      </c>
      <c r="H48" s="124">
        <v>0.6875</v>
      </c>
      <c r="I48" s="199">
        <f t="shared" si="5"/>
        <v>0.3125</v>
      </c>
      <c r="J48" s="99">
        <f t="shared" si="6"/>
        <v>0.625</v>
      </c>
      <c r="K48" s="126">
        <v>2</v>
      </c>
      <c r="L48" s="127" t="s">
        <v>196</v>
      </c>
      <c r="M48" s="128" t="s">
        <v>138</v>
      </c>
      <c r="N48" s="201" t="s">
        <v>197</v>
      </c>
      <c r="O48" s="378">
        <v>2</v>
      </c>
      <c r="P48" s="376">
        <v>3</v>
      </c>
      <c r="Q48" s="374">
        <v>1</v>
      </c>
      <c r="R48" s="370"/>
      <c r="S48" s="370"/>
      <c r="T48" s="370"/>
      <c r="U48" s="370"/>
      <c r="V48" s="370"/>
      <c r="W48" s="370">
        <v>1</v>
      </c>
      <c r="X48" s="370"/>
      <c r="Y48" s="370"/>
      <c r="Z48" s="310"/>
      <c r="AA48" s="130"/>
    </row>
    <row r="49" spans="2:29" ht="17.25" customHeight="1" thickBot="1">
      <c r="B49" s="131" t="s">
        <v>82</v>
      </c>
      <c r="C49" s="132"/>
      <c r="D49" s="202"/>
      <c r="E49" s="133"/>
      <c r="F49" s="134"/>
      <c r="G49" s="133"/>
      <c r="H49" s="134"/>
      <c r="I49" s="203"/>
      <c r="J49" s="120"/>
      <c r="K49" s="136"/>
      <c r="L49" s="137"/>
      <c r="M49" s="137"/>
      <c r="N49" s="204"/>
      <c r="O49" s="381"/>
      <c r="P49" s="382"/>
      <c r="Q49" s="408"/>
      <c r="R49" s="383"/>
      <c r="S49" s="383"/>
      <c r="T49" s="383"/>
      <c r="U49" s="383"/>
      <c r="V49" s="383"/>
      <c r="W49" s="383"/>
      <c r="X49" s="383"/>
      <c r="Y49" s="383"/>
      <c r="Z49" s="311"/>
      <c r="AA49" s="130"/>
    </row>
    <row r="50" spans="2:29" s="329" customFormat="1" ht="69.95" customHeight="1" thickTop="1" thickBot="1">
      <c r="B50" s="576" t="s">
        <v>208</v>
      </c>
      <c r="C50" s="577"/>
      <c r="D50" s="321">
        <f>SUM(D33:D49)</f>
        <v>31</v>
      </c>
      <c r="E50" s="322"/>
      <c r="F50" s="323"/>
      <c r="G50" s="322"/>
      <c r="H50" s="323"/>
      <c r="I50" s="324"/>
      <c r="J50" s="324"/>
      <c r="K50" s="325"/>
      <c r="L50" s="326"/>
      <c r="M50" s="325"/>
      <c r="N50" s="327"/>
      <c r="O50" s="388">
        <f>SUM(O33:O39)</f>
        <v>12</v>
      </c>
      <c r="P50" s="384">
        <f>SUM(P33:P37)+0.09</f>
        <v>16.09</v>
      </c>
      <c r="Q50" s="385">
        <f t="shared" ref="Q50:Y50" si="8">SUM(Q33:Q49)</f>
        <v>32</v>
      </c>
      <c r="R50" s="385">
        <f t="shared" si="8"/>
        <v>24</v>
      </c>
      <c r="S50" s="385">
        <f t="shared" si="8"/>
        <v>5</v>
      </c>
      <c r="T50" s="385">
        <f t="shared" si="8"/>
        <v>5</v>
      </c>
      <c r="U50" s="385">
        <f t="shared" si="8"/>
        <v>5</v>
      </c>
      <c r="V50" s="385">
        <f t="shared" si="8"/>
        <v>3</v>
      </c>
      <c r="W50" s="385">
        <f t="shared" si="8"/>
        <v>2</v>
      </c>
      <c r="X50" s="385">
        <f t="shared" si="8"/>
        <v>1</v>
      </c>
      <c r="Y50" s="385">
        <f t="shared" si="8"/>
        <v>1</v>
      </c>
      <c r="Z50" s="328"/>
      <c r="AA50" s="130"/>
    </row>
    <row r="51" spans="2:29" ht="66.75" thickBot="1">
      <c r="O51" s="526">
        <v>-4</v>
      </c>
      <c r="P51" s="495" t="s">
        <v>308</v>
      </c>
    </row>
    <row r="52" spans="2:29" s="529" customFormat="1">
      <c r="B52" s="527"/>
      <c r="C52" s="527"/>
      <c r="D52" s="527"/>
      <c r="E52" s="527"/>
      <c r="F52" s="527"/>
      <c r="G52" s="527"/>
      <c r="H52" s="527"/>
      <c r="I52" s="527"/>
      <c r="J52" s="527"/>
      <c r="K52" s="527"/>
      <c r="L52" s="527"/>
      <c r="M52" s="527"/>
      <c r="N52" s="527"/>
      <c r="O52" s="527"/>
      <c r="P52" s="527"/>
      <c r="Q52" s="527"/>
      <c r="R52" s="527"/>
      <c r="S52" s="527"/>
      <c r="T52" s="527"/>
      <c r="U52" s="527"/>
      <c r="V52" s="527"/>
      <c r="W52" s="527"/>
      <c r="X52" s="527"/>
      <c r="Y52" s="527"/>
      <c r="Z52" s="527"/>
      <c r="AA52" s="531"/>
      <c r="AB52" s="527"/>
      <c r="AC52" s="527"/>
    </row>
    <row r="53" spans="2:29" s="280" customFormat="1" ht="42" thickBot="1">
      <c r="B53" s="313" t="s">
        <v>214</v>
      </c>
      <c r="C53" s="269"/>
      <c r="D53" s="190"/>
      <c r="E53" s="270"/>
      <c r="F53" s="271"/>
      <c r="G53" s="270"/>
      <c r="H53" s="271"/>
      <c r="I53" s="271"/>
      <c r="J53" s="272"/>
      <c r="K53" s="273"/>
      <c r="L53" s="273"/>
      <c r="M53" s="274"/>
      <c r="N53" s="275"/>
      <c r="O53" s="276"/>
      <c r="P53" s="277"/>
      <c r="Q53" s="277"/>
      <c r="R53" s="277"/>
      <c r="S53" s="277"/>
      <c r="T53" s="277"/>
      <c r="U53" s="277"/>
      <c r="V53" s="277"/>
      <c r="W53" s="277"/>
      <c r="X53" s="277"/>
      <c r="Y53" s="277"/>
      <c r="Z53" s="278"/>
      <c r="AA53" s="279"/>
    </row>
    <row r="54" spans="2:29" ht="166.5" thickTop="1" thickBot="1">
      <c r="B54" s="121">
        <v>24</v>
      </c>
      <c r="C54" s="128" t="s">
        <v>134</v>
      </c>
      <c r="D54" s="198"/>
      <c r="E54" s="123"/>
      <c r="F54" s="124"/>
      <c r="G54" s="123"/>
      <c r="H54" s="124"/>
      <c r="I54" s="199"/>
      <c r="J54" s="99"/>
      <c r="K54" s="126"/>
      <c r="L54" s="126"/>
      <c r="M54" s="128"/>
      <c r="N54" s="129" t="s">
        <v>175</v>
      </c>
      <c r="O54" s="417"/>
      <c r="P54" s="418">
        <f>2.91-2.62</f>
        <v>0.29000000000000004</v>
      </c>
      <c r="Q54" s="419"/>
      <c r="R54" s="419"/>
      <c r="S54" s="419"/>
      <c r="T54" s="331"/>
      <c r="U54" s="331"/>
      <c r="V54" s="331"/>
      <c r="W54" s="331"/>
      <c r="X54" s="331"/>
      <c r="Y54" s="200"/>
      <c r="Z54" s="428" t="s">
        <v>242</v>
      </c>
      <c r="AA54" s="149"/>
      <c r="AB54" s="363"/>
    </row>
    <row r="55" spans="2:29" ht="120.75" thickTop="1">
      <c r="B55" s="121">
        <v>26</v>
      </c>
      <c r="C55" s="128" t="s">
        <v>134</v>
      </c>
      <c r="D55" s="198">
        <v>2</v>
      </c>
      <c r="E55" s="123">
        <v>45789</v>
      </c>
      <c r="F55" s="124">
        <v>0.375</v>
      </c>
      <c r="G55" s="123">
        <v>45789</v>
      </c>
      <c r="H55" s="124">
        <v>0.6875</v>
      </c>
      <c r="I55" s="199">
        <f t="shared" ref="I55:I63" si="9">H55-F55</f>
        <v>0.3125</v>
      </c>
      <c r="J55" s="99">
        <f t="shared" ref="J55:J63" si="10">I55*D55</f>
        <v>0.625</v>
      </c>
      <c r="K55" s="126">
        <v>2</v>
      </c>
      <c r="L55" s="127">
        <v>404</v>
      </c>
      <c r="M55" s="128" t="s">
        <v>138</v>
      </c>
      <c r="N55" s="129" t="s">
        <v>180</v>
      </c>
      <c r="O55" s="420">
        <v>2</v>
      </c>
      <c r="P55" s="418">
        <v>5</v>
      </c>
      <c r="Q55" s="419"/>
      <c r="R55" s="419"/>
      <c r="S55" s="419"/>
      <c r="T55" s="331"/>
      <c r="U55" s="331"/>
      <c r="V55" s="331"/>
      <c r="W55" s="331"/>
      <c r="X55" s="331"/>
      <c r="Y55" s="331"/>
      <c r="Z55" s="364"/>
      <c r="AA55" s="93"/>
    </row>
    <row r="56" spans="2:29" ht="72">
      <c r="B56" s="121">
        <v>27</v>
      </c>
      <c r="C56" s="128" t="s">
        <v>134</v>
      </c>
      <c r="D56" s="198">
        <v>2</v>
      </c>
      <c r="E56" s="123">
        <v>45790</v>
      </c>
      <c r="F56" s="124">
        <v>0.375</v>
      </c>
      <c r="G56" s="123">
        <v>45790</v>
      </c>
      <c r="H56" s="124">
        <v>0.6875</v>
      </c>
      <c r="I56" s="199">
        <f t="shared" si="9"/>
        <v>0.3125</v>
      </c>
      <c r="J56" s="99">
        <f t="shared" si="10"/>
        <v>0.625</v>
      </c>
      <c r="K56" s="126">
        <v>2</v>
      </c>
      <c r="L56" s="127">
        <v>301</v>
      </c>
      <c r="M56" s="128" t="s">
        <v>138</v>
      </c>
      <c r="N56" s="129" t="s">
        <v>182</v>
      </c>
      <c r="O56" s="420">
        <v>2</v>
      </c>
      <c r="P56" s="418"/>
      <c r="Q56" s="419"/>
      <c r="R56" s="419"/>
      <c r="S56" s="419"/>
      <c r="T56" s="331"/>
      <c r="U56" s="331"/>
      <c r="V56" s="331"/>
      <c r="W56" s="331"/>
      <c r="X56" s="331"/>
      <c r="Y56" s="331"/>
      <c r="Z56" s="359"/>
      <c r="AA56" s="93"/>
    </row>
    <row r="57" spans="2:29" ht="168" customHeight="1">
      <c r="B57" s="121">
        <v>28</v>
      </c>
      <c r="C57" s="128" t="s">
        <v>134</v>
      </c>
      <c r="D57" s="191">
        <v>2</v>
      </c>
      <c r="E57" s="123">
        <v>45792</v>
      </c>
      <c r="F57" s="124">
        <v>0.5625</v>
      </c>
      <c r="G57" s="123">
        <v>45792</v>
      </c>
      <c r="H57" s="124">
        <v>0.625</v>
      </c>
      <c r="I57" s="199">
        <f t="shared" si="9"/>
        <v>6.25E-2</v>
      </c>
      <c r="J57" s="99">
        <f t="shared" si="10"/>
        <v>0.125</v>
      </c>
      <c r="K57" s="126">
        <v>9</v>
      </c>
      <c r="L57" s="127">
        <v>306</v>
      </c>
      <c r="M57" s="128" t="s">
        <v>138</v>
      </c>
      <c r="N57" s="129" t="s">
        <v>183</v>
      </c>
      <c r="O57" s="421" t="s">
        <v>184</v>
      </c>
      <c r="P57" s="418">
        <v>7</v>
      </c>
      <c r="Q57" s="419"/>
      <c r="R57" s="419"/>
      <c r="S57" s="419"/>
      <c r="T57" s="331"/>
      <c r="U57" s="331"/>
      <c r="V57" s="331"/>
      <c r="W57" s="331"/>
      <c r="X57" s="331"/>
      <c r="Y57" s="331"/>
      <c r="Z57" s="359"/>
      <c r="AA57" s="93"/>
    </row>
    <row r="58" spans="2:29" ht="168" customHeight="1">
      <c r="B58" s="121">
        <v>29</v>
      </c>
      <c r="C58" s="128" t="s">
        <v>134</v>
      </c>
      <c r="D58" s="198">
        <v>2</v>
      </c>
      <c r="E58" s="123">
        <v>45796</v>
      </c>
      <c r="F58" s="124">
        <v>0.375</v>
      </c>
      <c r="G58" s="123">
        <v>45796</v>
      </c>
      <c r="H58" s="124">
        <v>0.6875</v>
      </c>
      <c r="I58" s="199">
        <f t="shared" si="9"/>
        <v>0.3125</v>
      </c>
      <c r="J58" s="99">
        <f t="shared" si="10"/>
        <v>0.625</v>
      </c>
      <c r="K58" s="126">
        <v>8</v>
      </c>
      <c r="L58" s="127">
        <v>209</v>
      </c>
      <c r="M58" s="128" t="s">
        <v>138</v>
      </c>
      <c r="N58" s="129" t="s">
        <v>185</v>
      </c>
      <c r="O58" s="420">
        <v>2</v>
      </c>
      <c r="P58" s="418">
        <v>4</v>
      </c>
      <c r="Q58" s="419"/>
      <c r="R58" s="419"/>
      <c r="S58" s="419"/>
      <c r="T58" s="331"/>
      <c r="U58" s="331"/>
      <c r="V58" s="331"/>
      <c r="W58" s="331"/>
      <c r="X58" s="331"/>
      <c r="Y58" s="331"/>
      <c r="Z58" s="359"/>
      <c r="AA58" s="93"/>
    </row>
    <row r="59" spans="2:29" ht="142.5" customHeight="1">
      <c r="B59" s="121">
        <v>30</v>
      </c>
      <c r="C59" s="128" t="s">
        <v>134</v>
      </c>
      <c r="D59" s="312">
        <v>2</v>
      </c>
      <c r="E59" s="123">
        <v>45797</v>
      </c>
      <c r="F59" s="124">
        <v>0.375</v>
      </c>
      <c r="G59" s="123">
        <v>45797</v>
      </c>
      <c r="H59" s="124">
        <v>0.68055555555555558</v>
      </c>
      <c r="I59" s="199">
        <f t="shared" si="9"/>
        <v>0.30555555555555558</v>
      </c>
      <c r="J59" s="99">
        <f t="shared" si="10"/>
        <v>0.61111111111111116</v>
      </c>
      <c r="K59" s="127" t="s">
        <v>186</v>
      </c>
      <c r="L59" s="127" t="s">
        <v>187</v>
      </c>
      <c r="M59" s="128" t="s">
        <v>138</v>
      </c>
      <c r="N59" s="129" t="s">
        <v>188</v>
      </c>
      <c r="O59" s="422">
        <v>1.5</v>
      </c>
      <c r="P59" s="418">
        <v>9</v>
      </c>
      <c r="Q59" s="419"/>
      <c r="R59" s="419"/>
      <c r="S59" s="419"/>
      <c r="T59" s="331"/>
      <c r="U59" s="331"/>
      <c r="V59" s="331"/>
      <c r="W59" s="331"/>
      <c r="X59" s="331"/>
      <c r="Y59" s="331"/>
      <c r="Z59" s="359"/>
      <c r="AA59" s="149"/>
    </row>
    <row r="60" spans="2:29" ht="120">
      <c r="B60" s="121">
        <v>31</v>
      </c>
      <c r="C60" s="128" t="s">
        <v>134</v>
      </c>
      <c r="D60" s="198">
        <v>2</v>
      </c>
      <c r="E60" s="123">
        <v>45806</v>
      </c>
      <c r="F60" s="124">
        <v>0.375</v>
      </c>
      <c r="G60" s="123">
        <v>45806</v>
      </c>
      <c r="H60" s="124">
        <v>0.69444444444444442</v>
      </c>
      <c r="I60" s="199">
        <f t="shared" si="9"/>
        <v>0.31944444444444442</v>
      </c>
      <c r="J60" s="99">
        <f t="shared" si="10"/>
        <v>0.63888888888888884</v>
      </c>
      <c r="K60" s="127" t="s">
        <v>189</v>
      </c>
      <c r="L60" s="127" t="s">
        <v>190</v>
      </c>
      <c r="M60" s="128" t="s">
        <v>138</v>
      </c>
      <c r="N60" s="129" t="s">
        <v>191</v>
      </c>
      <c r="O60" s="420">
        <v>2</v>
      </c>
      <c r="P60" s="418">
        <v>3</v>
      </c>
      <c r="Q60" s="419"/>
      <c r="R60" s="419"/>
      <c r="S60" s="419"/>
      <c r="T60" s="331"/>
      <c r="U60" s="331"/>
      <c r="V60" s="331"/>
      <c r="W60" s="331"/>
      <c r="X60" s="331"/>
      <c r="Y60" s="331"/>
      <c r="Z60" s="359"/>
      <c r="AA60" s="93"/>
    </row>
    <row r="61" spans="2:29" ht="120">
      <c r="B61" s="121">
        <v>32</v>
      </c>
      <c r="C61" s="128" t="s">
        <v>134</v>
      </c>
      <c r="D61" s="198">
        <v>2</v>
      </c>
      <c r="E61" s="123">
        <v>45807</v>
      </c>
      <c r="F61" s="124">
        <v>0.375</v>
      </c>
      <c r="G61" s="123">
        <v>45807</v>
      </c>
      <c r="H61" s="124">
        <v>0.67361111111111116</v>
      </c>
      <c r="I61" s="199">
        <f t="shared" si="9"/>
        <v>0.29861111111111116</v>
      </c>
      <c r="J61" s="99">
        <f t="shared" si="10"/>
        <v>0.59722222222222232</v>
      </c>
      <c r="K61" s="126">
        <v>2</v>
      </c>
      <c r="L61" s="127">
        <v>201</v>
      </c>
      <c r="M61" s="128" t="s">
        <v>138</v>
      </c>
      <c r="N61" s="129" t="s">
        <v>192</v>
      </c>
      <c r="O61" s="420">
        <v>2</v>
      </c>
      <c r="P61" s="418">
        <v>2</v>
      </c>
      <c r="Q61" s="419"/>
      <c r="R61" s="419"/>
      <c r="S61" s="419"/>
      <c r="T61" s="331"/>
      <c r="U61" s="331"/>
      <c r="V61" s="331"/>
      <c r="W61" s="331"/>
      <c r="X61" s="331"/>
      <c r="Y61" s="331"/>
      <c r="Z61" s="359"/>
      <c r="AA61" s="130"/>
    </row>
    <row r="62" spans="2:29" ht="120">
      <c r="B62" s="121">
        <v>33</v>
      </c>
      <c r="C62" s="128" t="s">
        <v>134</v>
      </c>
      <c r="D62" s="312">
        <v>2</v>
      </c>
      <c r="E62" s="123">
        <v>45824</v>
      </c>
      <c r="F62" s="124">
        <v>0.375</v>
      </c>
      <c r="G62" s="123">
        <v>45824</v>
      </c>
      <c r="H62" s="124">
        <v>0.6875</v>
      </c>
      <c r="I62" s="199">
        <f t="shared" si="9"/>
        <v>0.3125</v>
      </c>
      <c r="J62" s="99">
        <f t="shared" si="10"/>
        <v>0.625</v>
      </c>
      <c r="K62" s="127" t="s">
        <v>193</v>
      </c>
      <c r="L62" s="127" t="s">
        <v>194</v>
      </c>
      <c r="M62" s="128" t="s">
        <v>138</v>
      </c>
      <c r="N62" s="129" t="s">
        <v>195</v>
      </c>
      <c r="O62" s="422">
        <v>1.5</v>
      </c>
      <c r="P62" s="418">
        <v>5</v>
      </c>
      <c r="Q62" s="419"/>
      <c r="R62" s="419"/>
      <c r="S62" s="419"/>
      <c r="T62" s="331"/>
      <c r="U62" s="331"/>
      <c r="V62" s="331"/>
      <c r="W62" s="331"/>
      <c r="X62" s="331"/>
      <c r="Y62" s="331"/>
      <c r="Z62" s="359"/>
      <c r="AA62" s="130"/>
    </row>
    <row r="63" spans="2:29" ht="168.75" thickBot="1">
      <c r="B63" s="360">
        <v>34</v>
      </c>
      <c r="C63" s="332" t="s">
        <v>134</v>
      </c>
      <c r="D63" s="333">
        <v>2</v>
      </c>
      <c r="E63" s="334">
        <v>45825</v>
      </c>
      <c r="F63" s="335">
        <v>0.375</v>
      </c>
      <c r="G63" s="334">
        <v>45825</v>
      </c>
      <c r="H63" s="335">
        <v>0.6875</v>
      </c>
      <c r="I63" s="336">
        <f t="shared" si="9"/>
        <v>0.3125</v>
      </c>
      <c r="J63" s="337">
        <f t="shared" si="10"/>
        <v>0.625</v>
      </c>
      <c r="K63" s="338">
        <v>2</v>
      </c>
      <c r="L63" s="339" t="s">
        <v>196</v>
      </c>
      <c r="M63" s="332" t="s">
        <v>138</v>
      </c>
      <c r="N63" s="340" t="s">
        <v>197</v>
      </c>
      <c r="O63" s="423">
        <v>2</v>
      </c>
      <c r="P63" s="424">
        <v>3</v>
      </c>
      <c r="Q63" s="425"/>
      <c r="R63" s="425"/>
      <c r="S63" s="425"/>
      <c r="T63" s="341"/>
      <c r="U63" s="341"/>
      <c r="V63" s="341"/>
      <c r="W63" s="341"/>
      <c r="X63" s="341"/>
      <c r="Y63" s="341"/>
      <c r="Z63" s="361"/>
      <c r="AA63" s="130"/>
    </row>
    <row r="64" spans="2:29" s="329" customFormat="1" ht="69.95" customHeight="1" thickBot="1">
      <c r="B64" s="574" t="s">
        <v>208</v>
      </c>
      <c r="C64" s="575"/>
      <c r="D64" s="389">
        <f>SUM(D54:D63)</f>
        <v>18</v>
      </c>
      <c r="E64" s="390"/>
      <c r="F64" s="391"/>
      <c r="G64" s="390"/>
      <c r="H64" s="391"/>
      <c r="I64" s="392"/>
      <c r="J64" s="392"/>
      <c r="K64" s="393"/>
      <c r="L64" s="394"/>
      <c r="M64" s="393"/>
      <c r="N64" s="395"/>
      <c r="O64" s="427">
        <f>SUM(O55:O63)</f>
        <v>15</v>
      </c>
      <c r="P64" s="426">
        <f t="shared" ref="P64:Y64" si="11">SUM(P54:P63)</f>
        <v>38.29</v>
      </c>
      <c r="Q64" s="396">
        <f t="shared" si="11"/>
        <v>0</v>
      </c>
      <c r="R64" s="396">
        <f t="shared" si="11"/>
        <v>0</v>
      </c>
      <c r="S64" s="396">
        <f t="shared" si="11"/>
        <v>0</v>
      </c>
      <c r="T64" s="396">
        <f t="shared" si="11"/>
        <v>0</v>
      </c>
      <c r="U64" s="396">
        <f t="shared" si="11"/>
        <v>0</v>
      </c>
      <c r="V64" s="396">
        <f t="shared" si="11"/>
        <v>0</v>
      </c>
      <c r="W64" s="396">
        <f t="shared" si="11"/>
        <v>0</v>
      </c>
      <c r="X64" s="396">
        <f t="shared" si="11"/>
        <v>0</v>
      </c>
      <c r="Y64" s="396">
        <f t="shared" si="11"/>
        <v>0</v>
      </c>
      <c r="Z64" s="397"/>
      <c r="AA64" s="130"/>
    </row>
    <row r="65" spans="2:27" ht="66.75" thickBot="1">
      <c r="O65" s="526">
        <f>O64-D64</f>
        <v>-3</v>
      </c>
      <c r="P65" s="495" t="s">
        <v>308</v>
      </c>
    </row>
    <row r="66" spans="2:27" ht="50.1" customHeight="1" thickBot="1"/>
    <row r="67" spans="2:27" s="280" customFormat="1" ht="41.25">
      <c r="B67" s="476" t="s">
        <v>243</v>
      </c>
      <c r="C67" s="348"/>
      <c r="D67" s="349"/>
      <c r="E67" s="350"/>
      <c r="F67" s="351"/>
      <c r="G67" s="350"/>
      <c r="H67" s="351"/>
      <c r="I67" s="351"/>
      <c r="J67" s="352"/>
      <c r="K67" s="353"/>
      <c r="L67" s="353"/>
      <c r="M67" s="354"/>
      <c r="N67" s="355"/>
      <c r="O67" s="356"/>
      <c r="P67" s="357"/>
      <c r="Q67" s="357"/>
      <c r="R67" s="357"/>
      <c r="S67" s="357"/>
      <c r="T67" s="357"/>
      <c r="U67" s="357"/>
      <c r="V67" s="357"/>
      <c r="W67" s="357"/>
      <c r="X67" s="357"/>
      <c r="Y67" s="357"/>
      <c r="Z67" s="358"/>
      <c r="AA67" s="279"/>
    </row>
    <row r="68" spans="2:27" ht="168">
      <c r="B68" s="121">
        <v>35</v>
      </c>
      <c r="C68" s="122" t="s">
        <v>134</v>
      </c>
      <c r="D68" s="472">
        <v>2</v>
      </c>
      <c r="E68" s="123">
        <v>45852</v>
      </c>
      <c r="F68" s="124">
        <v>0.375</v>
      </c>
      <c r="G68" s="123">
        <v>45852</v>
      </c>
      <c r="H68" s="124">
        <v>0.68055555555555558</v>
      </c>
      <c r="I68" s="125">
        <f t="shared" ref="I68:I79" si="12">H68-F68</f>
        <v>0.30555555555555558</v>
      </c>
      <c r="J68" s="99">
        <f t="shared" ref="J68:J79" si="13">I68*D68</f>
        <v>0.61111111111111116</v>
      </c>
      <c r="K68" s="126" t="s">
        <v>215</v>
      </c>
      <c r="L68" s="127" t="s">
        <v>216</v>
      </c>
      <c r="M68" s="128" t="s">
        <v>138</v>
      </c>
      <c r="N68" s="129" t="s">
        <v>217</v>
      </c>
      <c r="O68" s="469">
        <f t="shared" ref="O68" si="14">D68</f>
        <v>2</v>
      </c>
      <c r="P68" s="496">
        <v>1</v>
      </c>
      <c r="Q68" s="496">
        <v>5</v>
      </c>
      <c r="R68" s="496" t="s">
        <v>82</v>
      </c>
      <c r="S68" s="496"/>
      <c r="T68" s="474" t="s">
        <v>82</v>
      </c>
      <c r="U68" s="416" t="s">
        <v>82</v>
      </c>
      <c r="V68" s="416"/>
      <c r="W68" s="416" t="s">
        <v>82</v>
      </c>
      <c r="X68" s="399" t="s">
        <v>82</v>
      </c>
      <c r="Y68" s="398"/>
      <c r="Z68" s="409"/>
    </row>
    <row r="69" spans="2:27" ht="144">
      <c r="B69" s="121">
        <v>36</v>
      </c>
      <c r="C69" s="122" t="s">
        <v>134</v>
      </c>
      <c r="D69" s="473">
        <v>2</v>
      </c>
      <c r="E69" s="123">
        <v>45853</v>
      </c>
      <c r="F69" s="124">
        <v>0.375</v>
      </c>
      <c r="G69" s="123">
        <v>45853</v>
      </c>
      <c r="H69" s="124">
        <v>0.6875</v>
      </c>
      <c r="I69" s="125">
        <f t="shared" si="12"/>
        <v>0.3125</v>
      </c>
      <c r="J69" s="99">
        <f t="shared" si="13"/>
        <v>0.625</v>
      </c>
      <c r="K69" s="400" t="s">
        <v>218</v>
      </c>
      <c r="L69" s="127" t="s">
        <v>219</v>
      </c>
      <c r="M69" s="128" t="s">
        <v>138</v>
      </c>
      <c r="N69" s="129" t="s">
        <v>220</v>
      </c>
      <c r="O69" s="533">
        <v>1.5</v>
      </c>
      <c r="P69" s="496">
        <v>7</v>
      </c>
      <c r="Q69" s="496">
        <v>4</v>
      </c>
      <c r="R69" s="496">
        <v>3</v>
      </c>
      <c r="S69" s="496"/>
      <c r="T69" s="474"/>
      <c r="U69" s="416"/>
      <c r="V69" s="416"/>
      <c r="W69" s="416"/>
      <c r="X69" s="398"/>
      <c r="Y69" s="398"/>
      <c r="Z69" s="410"/>
    </row>
    <row r="70" spans="2:27" ht="45">
      <c r="B70" s="121">
        <v>37</v>
      </c>
      <c r="C70" s="122" t="s">
        <v>134</v>
      </c>
      <c r="D70" s="473">
        <v>2</v>
      </c>
      <c r="E70" s="123">
        <v>45854</v>
      </c>
      <c r="F70" s="124">
        <v>0.375</v>
      </c>
      <c r="G70" s="123">
        <v>45854</v>
      </c>
      <c r="H70" s="124">
        <v>0.68055555555555558</v>
      </c>
      <c r="I70" s="125">
        <f t="shared" si="12"/>
        <v>0.30555555555555558</v>
      </c>
      <c r="J70" s="99">
        <f t="shared" si="13"/>
        <v>0.61111111111111116</v>
      </c>
      <c r="K70" s="126">
        <v>9</v>
      </c>
      <c r="L70" s="127">
        <v>204</v>
      </c>
      <c r="M70" s="128" t="s">
        <v>138</v>
      </c>
      <c r="N70" s="129" t="s">
        <v>183</v>
      </c>
      <c r="O70" s="532" t="s">
        <v>184</v>
      </c>
      <c r="P70" s="496">
        <v>7</v>
      </c>
      <c r="Q70" s="496" t="s">
        <v>82</v>
      </c>
      <c r="R70" s="496" t="s">
        <v>82</v>
      </c>
      <c r="S70" s="496"/>
      <c r="T70" s="474" t="s">
        <v>82</v>
      </c>
      <c r="U70" s="416" t="s">
        <v>82</v>
      </c>
      <c r="V70" s="416"/>
      <c r="W70" s="416" t="s">
        <v>82</v>
      </c>
      <c r="X70" s="399" t="s">
        <v>82</v>
      </c>
      <c r="Y70" s="398"/>
      <c r="Z70" s="410"/>
    </row>
    <row r="71" spans="2:27" ht="81">
      <c r="B71" s="121">
        <v>38</v>
      </c>
      <c r="C71" s="122" t="s">
        <v>134</v>
      </c>
      <c r="D71" s="472">
        <v>2</v>
      </c>
      <c r="E71" s="123">
        <v>45855</v>
      </c>
      <c r="F71" s="124">
        <v>0.375</v>
      </c>
      <c r="G71" s="123">
        <v>45855</v>
      </c>
      <c r="H71" s="124">
        <v>0.6875</v>
      </c>
      <c r="I71" s="125">
        <f t="shared" si="12"/>
        <v>0.3125</v>
      </c>
      <c r="J71" s="99">
        <f t="shared" si="13"/>
        <v>0.625</v>
      </c>
      <c r="K71" s="126" t="s">
        <v>221</v>
      </c>
      <c r="L71" s="127" t="s">
        <v>222</v>
      </c>
      <c r="M71" s="128" t="s">
        <v>138</v>
      </c>
      <c r="N71" s="129" t="s">
        <v>223</v>
      </c>
      <c r="O71" s="469">
        <f t="shared" ref="O71" si="15">D71</f>
        <v>2</v>
      </c>
      <c r="P71" s="496">
        <v>3</v>
      </c>
      <c r="Q71" s="496" t="s">
        <v>82</v>
      </c>
      <c r="R71" s="496" t="s">
        <v>82</v>
      </c>
      <c r="S71" s="496"/>
      <c r="T71" s="474" t="s">
        <v>82</v>
      </c>
      <c r="U71" s="416" t="s">
        <v>82</v>
      </c>
      <c r="V71" s="416"/>
      <c r="W71" s="416" t="s">
        <v>82</v>
      </c>
      <c r="X71" s="399" t="s">
        <v>82</v>
      </c>
      <c r="Y71" s="398"/>
      <c r="Z71" s="410"/>
    </row>
    <row r="72" spans="2:27" ht="120">
      <c r="B72" s="121">
        <v>39</v>
      </c>
      <c r="C72" s="122" t="s">
        <v>134</v>
      </c>
      <c r="D72" s="472">
        <v>2</v>
      </c>
      <c r="E72" s="123">
        <v>45856</v>
      </c>
      <c r="F72" s="124">
        <v>0.375</v>
      </c>
      <c r="G72" s="123">
        <v>45856</v>
      </c>
      <c r="H72" s="124">
        <v>0.68055555555555558</v>
      </c>
      <c r="I72" s="125">
        <f t="shared" si="12"/>
        <v>0.30555555555555558</v>
      </c>
      <c r="J72" s="99">
        <f t="shared" si="13"/>
        <v>0.61111111111111116</v>
      </c>
      <c r="K72" s="400" t="s">
        <v>224</v>
      </c>
      <c r="L72" s="127" t="s">
        <v>225</v>
      </c>
      <c r="M72" s="128" t="s">
        <v>138</v>
      </c>
      <c r="N72" s="129" t="s">
        <v>226</v>
      </c>
      <c r="O72" s="469">
        <v>2</v>
      </c>
      <c r="P72" s="496">
        <v>4</v>
      </c>
      <c r="Q72" s="496" t="s">
        <v>82</v>
      </c>
      <c r="R72" s="496"/>
      <c r="S72" s="496"/>
      <c r="T72" s="474"/>
      <c r="U72" s="416"/>
      <c r="V72" s="416"/>
      <c r="W72" s="416"/>
      <c r="X72" s="398"/>
      <c r="Y72" s="398"/>
      <c r="Z72" s="410"/>
    </row>
    <row r="73" spans="2:27" ht="120">
      <c r="B73" s="121">
        <v>40</v>
      </c>
      <c r="C73" s="122" t="s">
        <v>134</v>
      </c>
      <c r="D73" s="472">
        <v>2</v>
      </c>
      <c r="E73" s="123">
        <v>45859</v>
      </c>
      <c r="F73" s="124">
        <v>0.375</v>
      </c>
      <c r="G73" s="123">
        <v>45859</v>
      </c>
      <c r="H73" s="124">
        <v>0.6875</v>
      </c>
      <c r="I73" s="125">
        <f t="shared" si="12"/>
        <v>0.3125</v>
      </c>
      <c r="J73" s="99">
        <f t="shared" si="13"/>
        <v>0.625</v>
      </c>
      <c r="K73" s="400" t="s">
        <v>227</v>
      </c>
      <c r="L73" s="127" t="s">
        <v>228</v>
      </c>
      <c r="M73" s="128" t="s">
        <v>138</v>
      </c>
      <c r="N73" s="129" t="s">
        <v>229</v>
      </c>
      <c r="O73" s="469">
        <v>2</v>
      </c>
      <c r="P73" s="496">
        <v>2</v>
      </c>
      <c r="Q73" s="496" t="s">
        <v>82</v>
      </c>
      <c r="R73" s="496"/>
      <c r="S73" s="496"/>
      <c r="T73" s="474"/>
      <c r="U73" s="416"/>
      <c r="V73" s="416"/>
      <c r="W73" s="416"/>
      <c r="X73" s="398"/>
      <c r="Y73" s="398"/>
      <c r="Z73" s="410"/>
    </row>
    <row r="74" spans="2:27" ht="96">
      <c r="B74" s="121">
        <v>41</v>
      </c>
      <c r="C74" s="122" t="s">
        <v>134</v>
      </c>
      <c r="D74" s="472">
        <v>2</v>
      </c>
      <c r="E74" s="123">
        <v>45860</v>
      </c>
      <c r="F74" s="124">
        <v>0.375</v>
      </c>
      <c r="G74" s="123">
        <v>45860</v>
      </c>
      <c r="H74" s="124">
        <v>0.68055555555555558</v>
      </c>
      <c r="I74" s="125">
        <f t="shared" si="12"/>
        <v>0.30555555555555558</v>
      </c>
      <c r="J74" s="99">
        <f t="shared" si="13"/>
        <v>0.61111111111111116</v>
      </c>
      <c r="K74" s="400" t="s">
        <v>230</v>
      </c>
      <c r="L74" s="127" t="s">
        <v>231</v>
      </c>
      <c r="M74" s="128" t="s">
        <v>138</v>
      </c>
      <c r="N74" s="129" t="s">
        <v>232</v>
      </c>
      <c r="O74" s="469">
        <v>2</v>
      </c>
      <c r="P74" s="496" t="s">
        <v>82</v>
      </c>
      <c r="Q74" s="496">
        <v>2</v>
      </c>
      <c r="R74" s="496"/>
      <c r="S74" s="496">
        <v>1</v>
      </c>
      <c r="T74" s="474"/>
      <c r="U74" s="416"/>
      <c r="V74" s="416"/>
      <c r="W74" s="416"/>
      <c r="X74" s="398"/>
      <c r="Y74" s="398"/>
      <c r="Z74" s="410"/>
    </row>
    <row r="75" spans="2:27" ht="40.5" customHeight="1">
      <c r="B75" s="121">
        <v>42</v>
      </c>
      <c r="C75" s="122" t="s">
        <v>134</v>
      </c>
      <c r="D75" s="473">
        <v>1</v>
      </c>
      <c r="E75" s="123">
        <v>45881</v>
      </c>
      <c r="F75" s="124">
        <v>0.625</v>
      </c>
      <c r="G75" s="123">
        <v>45881</v>
      </c>
      <c r="H75" s="124">
        <v>0.64236111111111116</v>
      </c>
      <c r="I75" s="125">
        <f t="shared" si="12"/>
        <v>1.736111111111116E-2</v>
      </c>
      <c r="J75" s="99">
        <f t="shared" si="13"/>
        <v>1.736111111111116E-2</v>
      </c>
      <c r="K75" s="126">
        <v>7</v>
      </c>
      <c r="L75" s="127">
        <v>107</v>
      </c>
      <c r="M75" s="128" t="s">
        <v>138</v>
      </c>
      <c r="N75" s="129" t="s">
        <v>233</v>
      </c>
      <c r="O75" s="470" t="s">
        <v>184</v>
      </c>
      <c r="P75" s="496" t="s">
        <v>82</v>
      </c>
      <c r="Q75" s="496" t="s">
        <v>82</v>
      </c>
      <c r="R75" s="496" t="s">
        <v>82</v>
      </c>
      <c r="S75" s="496"/>
      <c r="T75" s="474" t="s">
        <v>82</v>
      </c>
      <c r="U75" s="416" t="s">
        <v>82</v>
      </c>
      <c r="V75" s="416"/>
      <c r="W75" s="416" t="s">
        <v>82</v>
      </c>
      <c r="X75" s="399" t="s">
        <v>82</v>
      </c>
      <c r="Y75" s="398"/>
      <c r="Z75" s="410"/>
    </row>
    <row r="76" spans="2:27" ht="81">
      <c r="B76" s="121">
        <v>43</v>
      </c>
      <c r="C76" s="122" t="s">
        <v>134</v>
      </c>
      <c r="D76" s="472">
        <v>2</v>
      </c>
      <c r="E76" s="123">
        <v>45887</v>
      </c>
      <c r="F76" s="124">
        <v>0.375</v>
      </c>
      <c r="G76" s="123">
        <v>45887</v>
      </c>
      <c r="H76" s="124">
        <v>0.68055555555555558</v>
      </c>
      <c r="I76" s="125">
        <f t="shared" si="12"/>
        <v>0.30555555555555558</v>
      </c>
      <c r="J76" s="99">
        <f t="shared" si="13"/>
        <v>0.61111111111111116</v>
      </c>
      <c r="K76" s="126" t="s">
        <v>234</v>
      </c>
      <c r="L76" s="127" t="s">
        <v>235</v>
      </c>
      <c r="M76" s="128" t="s">
        <v>138</v>
      </c>
      <c r="N76" s="129" t="s">
        <v>236</v>
      </c>
      <c r="O76" s="469">
        <f t="shared" ref="O76:O79" si="16">D76</f>
        <v>2</v>
      </c>
      <c r="P76" s="496" t="s">
        <v>82</v>
      </c>
      <c r="Q76" s="496" t="s">
        <v>82</v>
      </c>
      <c r="R76" s="496" t="s">
        <v>82</v>
      </c>
      <c r="S76" s="496"/>
      <c r="T76" s="474" t="s">
        <v>82</v>
      </c>
      <c r="U76" s="416" t="s">
        <v>82</v>
      </c>
      <c r="V76" s="416"/>
      <c r="W76" s="416" t="s">
        <v>82</v>
      </c>
      <c r="X76" s="399" t="s">
        <v>82</v>
      </c>
      <c r="Y76" s="398"/>
      <c r="Z76" s="410"/>
    </row>
    <row r="77" spans="2:27" ht="41.25">
      <c r="B77" s="121">
        <v>44</v>
      </c>
      <c r="C77" s="122" t="s">
        <v>134</v>
      </c>
      <c r="D77" s="472">
        <v>2</v>
      </c>
      <c r="E77" s="123">
        <v>45889</v>
      </c>
      <c r="F77" s="124">
        <v>0.375</v>
      </c>
      <c r="G77" s="123">
        <v>45889</v>
      </c>
      <c r="H77" s="124">
        <v>0.6875</v>
      </c>
      <c r="I77" s="125">
        <f t="shared" si="12"/>
        <v>0.3125</v>
      </c>
      <c r="J77" s="99">
        <f t="shared" si="13"/>
        <v>0.625</v>
      </c>
      <c r="K77" s="126">
        <v>5</v>
      </c>
      <c r="L77" s="127" t="s">
        <v>237</v>
      </c>
      <c r="M77" s="128" t="s">
        <v>138</v>
      </c>
      <c r="N77" s="129" t="s">
        <v>238</v>
      </c>
      <c r="O77" s="469">
        <f t="shared" si="16"/>
        <v>2</v>
      </c>
      <c r="P77" s="496" t="s">
        <v>82</v>
      </c>
      <c r="Q77" s="496" t="s">
        <v>82</v>
      </c>
      <c r="R77" s="496" t="s">
        <v>82</v>
      </c>
      <c r="S77" s="496"/>
      <c r="T77" s="474" t="s">
        <v>82</v>
      </c>
      <c r="U77" s="416" t="s">
        <v>82</v>
      </c>
      <c r="V77" s="416"/>
      <c r="W77" s="416" t="s">
        <v>82</v>
      </c>
      <c r="X77" s="399" t="s">
        <v>82</v>
      </c>
      <c r="Y77" s="398"/>
      <c r="Z77" s="410"/>
    </row>
    <row r="78" spans="2:27" ht="81">
      <c r="B78" s="121">
        <v>45</v>
      </c>
      <c r="C78" s="122" t="s">
        <v>134</v>
      </c>
      <c r="D78" s="472">
        <v>2</v>
      </c>
      <c r="E78" s="123">
        <v>45890</v>
      </c>
      <c r="F78" s="124">
        <v>0.375</v>
      </c>
      <c r="G78" s="123">
        <v>45890</v>
      </c>
      <c r="H78" s="124">
        <v>0.6875</v>
      </c>
      <c r="I78" s="125">
        <f t="shared" si="12"/>
        <v>0.3125</v>
      </c>
      <c r="J78" s="99">
        <f t="shared" si="13"/>
        <v>0.625</v>
      </c>
      <c r="K78" s="126" t="s">
        <v>83</v>
      </c>
      <c r="L78" s="127" t="s">
        <v>239</v>
      </c>
      <c r="M78" s="128" t="s">
        <v>138</v>
      </c>
      <c r="N78" s="129" t="s">
        <v>240</v>
      </c>
      <c r="O78" s="469">
        <f t="shared" si="16"/>
        <v>2</v>
      </c>
      <c r="P78" s="496" t="s">
        <v>82</v>
      </c>
      <c r="Q78" s="496">
        <v>6</v>
      </c>
      <c r="R78" s="496" t="s">
        <v>82</v>
      </c>
      <c r="S78" s="496"/>
      <c r="T78" s="474" t="s">
        <v>82</v>
      </c>
      <c r="U78" s="416" t="s">
        <v>82</v>
      </c>
      <c r="V78" s="416"/>
      <c r="W78" s="416" t="s">
        <v>82</v>
      </c>
      <c r="X78" s="399" t="s">
        <v>82</v>
      </c>
      <c r="Y78" s="398"/>
      <c r="Z78" s="410"/>
    </row>
    <row r="79" spans="2:27" ht="42" thickBot="1">
      <c r="B79" s="121">
        <v>46</v>
      </c>
      <c r="C79" s="122" t="s">
        <v>134</v>
      </c>
      <c r="D79" s="472">
        <v>2</v>
      </c>
      <c r="E79" s="123">
        <v>45891</v>
      </c>
      <c r="F79" s="124">
        <v>0.375</v>
      </c>
      <c r="G79" s="123">
        <v>45891</v>
      </c>
      <c r="H79" s="124">
        <v>0.69444444444444442</v>
      </c>
      <c r="I79" s="125">
        <f t="shared" si="12"/>
        <v>0.31944444444444442</v>
      </c>
      <c r="J79" s="99">
        <f t="shared" si="13"/>
        <v>0.63888888888888884</v>
      </c>
      <c r="K79" s="126">
        <v>5</v>
      </c>
      <c r="L79" s="127" t="s">
        <v>237</v>
      </c>
      <c r="M79" s="128" t="s">
        <v>138</v>
      </c>
      <c r="N79" s="129" t="s">
        <v>241</v>
      </c>
      <c r="O79" s="469">
        <f t="shared" si="16"/>
        <v>2</v>
      </c>
      <c r="P79" s="474" t="s">
        <v>82</v>
      </c>
      <c r="Q79" s="474" t="s">
        <v>82</v>
      </c>
      <c r="R79" s="474" t="s">
        <v>82</v>
      </c>
      <c r="S79" s="474"/>
      <c r="T79" s="474" t="s">
        <v>82</v>
      </c>
      <c r="U79" s="399" t="s">
        <v>82</v>
      </c>
      <c r="V79" s="398"/>
      <c r="W79" s="399" t="s">
        <v>82</v>
      </c>
      <c r="X79" s="399" t="s">
        <v>82</v>
      </c>
      <c r="Y79" s="398"/>
      <c r="Z79" s="410"/>
    </row>
    <row r="80" spans="2:27" ht="67.5" thickBot="1">
      <c r="B80" s="570" t="s">
        <v>208</v>
      </c>
      <c r="C80" s="571"/>
      <c r="D80" s="471">
        <f>SUM(D68:D79)</f>
        <v>23</v>
      </c>
      <c r="E80" s="342"/>
      <c r="F80" s="343"/>
      <c r="G80" s="342"/>
      <c r="H80" s="343"/>
      <c r="I80" s="392"/>
      <c r="J80" s="392"/>
      <c r="K80" s="344"/>
      <c r="L80" s="345"/>
      <c r="M80" s="344"/>
      <c r="N80" s="346"/>
      <c r="O80" s="471">
        <f>SUM(O68:O79)</f>
        <v>19.5</v>
      </c>
      <c r="P80" s="540">
        <f>SUM(P68:P79)-3.73</f>
        <v>20.27</v>
      </c>
      <c r="Q80" s="540">
        <f t="shared" ref="Q80:V80" si="17">SUM(Q68:Q79)</f>
        <v>17</v>
      </c>
      <c r="R80" s="540">
        <f t="shared" si="17"/>
        <v>3</v>
      </c>
      <c r="S80" s="540">
        <f t="shared" si="17"/>
        <v>1</v>
      </c>
      <c r="T80" s="414">
        <f t="shared" si="17"/>
        <v>0</v>
      </c>
      <c r="U80" s="414">
        <f t="shared" si="17"/>
        <v>0</v>
      </c>
      <c r="V80" s="414">
        <f t="shared" si="17"/>
        <v>0</v>
      </c>
      <c r="W80" s="347">
        <f>SUM(W79:W79)</f>
        <v>0</v>
      </c>
      <c r="X80" s="347">
        <f>SUM(X79:X79)</f>
        <v>0</v>
      </c>
      <c r="Y80" s="347">
        <f>SUM(Y79:Y79)</f>
        <v>0</v>
      </c>
      <c r="Z80" s="539" t="s">
        <v>314</v>
      </c>
      <c r="AA80" s="130"/>
    </row>
    <row r="81" spans="2:27" ht="66.75" thickBot="1">
      <c r="O81" s="526">
        <f>O80-D80</f>
        <v>-3.5</v>
      </c>
      <c r="P81" s="495" t="s">
        <v>308</v>
      </c>
    </row>
    <row r="82" spans="2:27" ht="15" customHeight="1" thickBot="1">
      <c r="B82" s="436"/>
      <c r="C82" s="437"/>
      <c r="D82" s="438"/>
      <c r="E82" s="439"/>
      <c r="F82" s="440"/>
      <c r="G82" s="439"/>
      <c r="H82" s="440"/>
      <c r="I82" s="441"/>
      <c r="J82" s="442"/>
      <c r="K82" s="443"/>
      <c r="L82" s="444"/>
      <c r="M82" s="437"/>
      <c r="N82" s="445"/>
      <c r="O82" s="446"/>
      <c r="P82" s="447"/>
      <c r="Q82" s="446"/>
      <c r="R82" s="446"/>
      <c r="S82" s="446"/>
      <c r="T82" s="446"/>
      <c r="U82" s="446"/>
      <c r="V82" s="447"/>
      <c r="W82" s="446"/>
      <c r="X82" s="446"/>
      <c r="Y82" s="447"/>
      <c r="Z82" s="448"/>
    </row>
    <row r="83" spans="2:27" s="280" customFormat="1" ht="41.25">
      <c r="B83" s="534" t="s">
        <v>306</v>
      </c>
      <c r="C83" s="348"/>
      <c r="D83" s="349"/>
      <c r="E83" s="350"/>
      <c r="F83" s="351"/>
      <c r="G83" s="350"/>
      <c r="H83" s="351"/>
      <c r="I83" s="351"/>
      <c r="J83" s="352"/>
      <c r="K83" s="353"/>
      <c r="L83" s="353"/>
      <c r="M83" s="354"/>
      <c r="N83" s="355"/>
      <c r="O83" s="356"/>
      <c r="P83" s="357"/>
      <c r="Q83" s="357"/>
      <c r="R83" s="357"/>
      <c r="S83" s="357"/>
      <c r="T83" s="357"/>
      <c r="U83" s="357"/>
      <c r="V83" s="357"/>
      <c r="W83" s="357"/>
      <c r="X83" s="357"/>
      <c r="Y83" s="357"/>
      <c r="Z83" s="358"/>
      <c r="AA83" s="279"/>
    </row>
    <row r="84" spans="2:27" ht="41.25">
      <c r="B84" s="121"/>
      <c r="C84" s="122"/>
      <c r="D84" s="435"/>
      <c r="E84" s="123"/>
      <c r="F84" s="124"/>
      <c r="G84" s="123"/>
      <c r="H84" s="124"/>
      <c r="I84" s="125"/>
      <c r="J84" s="99"/>
      <c r="K84" s="126"/>
      <c r="L84" s="127"/>
      <c r="M84" s="128"/>
      <c r="N84" s="129"/>
      <c r="O84" s="433"/>
      <c r="P84" s="474"/>
      <c r="Q84" s="474"/>
      <c r="R84" s="434"/>
      <c r="S84" s="416"/>
      <c r="T84" s="416"/>
      <c r="U84" s="416"/>
      <c r="V84" s="416"/>
      <c r="W84" s="416"/>
      <c r="X84" s="416"/>
      <c r="Y84" s="398"/>
      <c r="Z84" s="410"/>
    </row>
    <row r="85" spans="2:27" ht="94.5">
      <c r="B85" s="121">
        <v>47</v>
      </c>
      <c r="C85" s="122" t="s">
        <v>257</v>
      </c>
      <c r="D85" s="435">
        <v>2</v>
      </c>
      <c r="E85" s="123">
        <v>45895</v>
      </c>
      <c r="F85" s="124">
        <v>0.375</v>
      </c>
      <c r="G85" s="123">
        <v>45895</v>
      </c>
      <c r="H85" s="124">
        <v>0.6875</v>
      </c>
      <c r="I85" s="125">
        <v>0.3125</v>
      </c>
      <c r="J85" s="99">
        <v>0.625</v>
      </c>
      <c r="K85" s="126" t="s">
        <v>258</v>
      </c>
      <c r="L85" s="127" t="s">
        <v>259</v>
      </c>
      <c r="M85" s="128" t="s">
        <v>260</v>
      </c>
      <c r="N85" s="129" t="s">
        <v>261</v>
      </c>
      <c r="O85" s="469">
        <v>2</v>
      </c>
      <c r="P85" s="474" t="s">
        <v>262</v>
      </c>
      <c r="Q85" s="496">
        <v>2</v>
      </c>
      <c r="R85" s="496" t="s">
        <v>262</v>
      </c>
      <c r="S85" s="416"/>
      <c r="T85" s="416" t="s">
        <v>262</v>
      </c>
      <c r="U85" s="416" t="s">
        <v>262</v>
      </c>
      <c r="V85" s="416"/>
      <c r="W85" s="477"/>
      <c r="X85" s="416"/>
      <c r="Y85" s="398"/>
      <c r="Z85" s="542" t="s">
        <v>307</v>
      </c>
    </row>
    <row r="86" spans="2:27" ht="96">
      <c r="B86" s="121">
        <v>48</v>
      </c>
      <c r="C86" s="122" t="s">
        <v>257</v>
      </c>
      <c r="D86" s="435">
        <v>2</v>
      </c>
      <c r="E86" s="123">
        <v>45896</v>
      </c>
      <c r="F86" s="124">
        <v>0.375</v>
      </c>
      <c r="G86" s="123">
        <v>45896</v>
      </c>
      <c r="H86" s="124">
        <v>0.6875</v>
      </c>
      <c r="I86" s="125">
        <v>0.3125</v>
      </c>
      <c r="J86" s="99">
        <v>0.625</v>
      </c>
      <c r="K86" s="126">
        <v>102</v>
      </c>
      <c r="L86" s="127">
        <v>506</v>
      </c>
      <c r="M86" s="128" t="s">
        <v>260</v>
      </c>
      <c r="N86" s="129" t="s">
        <v>263</v>
      </c>
      <c r="O86" s="469">
        <v>2</v>
      </c>
      <c r="P86" s="537">
        <v>3</v>
      </c>
      <c r="Q86" s="496">
        <v>2</v>
      </c>
      <c r="R86" s="496">
        <v>12</v>
      </c>
      <c r="S86" s="416"/>
      <c r="T86" s="416"/>
      <c r="U86" s="416"/>
      <c r="V86" s="416"/>
      <c r="W86" s="416" t="s">
        <v>262</v>
      </c>
      <c r="X86" s="416"/>
      <c r="Y86" s="398"/>
      <c r="Z86" s="410"/>
    </row>
    <row r="87" spans="2:27" ht="144">
      <c r="B87" s="121">
        <v>49</v>
      </c>
      <c r="C87" s="122" t="s">
        <v>257</v>
      </c>
      <c r="D87" s="435">
        <v>2</v>
      </c>
      <c r="E87" s="123">
        <v>45897</v>
      </c>
      <c r="F87" s="124">
        <v>0.375</v>
      </c>
      <c r="G87" s="123">
        <v>45897</v>
      </c>
      <c r="H87" s="124">
        <v>0.6875</v>
      </c>
      <c r="I87" s="125">
        <v>0.3125</v>
      </c>
      <c r="J87" s="99">
        <v>0.625</v>
      </c>
      <c r="K87" s="126" t="s">
        <v>264</v>
      </c>
      <c r="L87" s="127" t="s">
        <v>265</v>
      </c>
      <c r="M87" s="128" t="s">
        <v>260</v>
      </c>
      <c r="N87" s="129" t="s">
        <v>266</v>
      </c>
      <c r="O87" s="469">
        <v>2</v>
      </c>
      <c r="P87" s="537">
        <v>4</v>
      </c>
      <c r="Q87" s="496">
        <v>4</v>
      </c>
      <c r="R87" s="496"/>
      <c r="S87" s="416"/>
      <c r="T87" s="416"/>
      <c r="U87" s="416"/>
      <c r="V87" s="416"/>
      <c r="W87" s="416" t="s">
        <v>262</v>
      </c>
      <c r="X87" s="416"/>
      <c r="Y87" s="398"/>
      <c r="Z87" s="410"/>
    </row>
    <row r="88" spans="2:27" ht="144">
      <c r="B88" s="121">
        <v>50</v>
      </c>
      <c r="C88" s="122" t="s">
        <v>257</v>
      </c>
      <c r="D88" s="435">
        <v>2</v>
      </c>
      <c r="E88" s="123">
        <v>45898</v>
      </c>
      <c r="F88" s="124">
        <v>0.375</v>
      </c>
      <c r="G88" s="123">
        <v>45898</v>
      </c>
      <c r="H88" s="124">
        <v>0.6875</v>
      </c>
      <c r="I88" s="125">
        <v>0.3125</v>
      </c>
      <c r="J88" s="99">
        <v>0.625</v>
      </c>
      <c r="K88" s="126" t="s">
        <v>267</v>
      </c>
      <c r="L88" s="127" t="s">
        <v>268</v>
      </c>
      <c r="M88" s="128" t="s">
        <v>260</v>
      </c>
      <c r="N88" s="129" t="s">
        <v>269</v>
      </c>
      <c r="O88" s="469">
        <v>2</v>
      </c>
      <c r="P88" s="537">
        <v>3</v>
      </c>
      <c r="Q88" s="496">
        <v>4</v>
      </c>
      <c r="R88" s="496"/>
      <c r="S88" s="416"/>
      <c r="T88" s="416"/>
      <c r="U88" s="416"/>
      <c r="V88" s="416"/>
      <c r="W88" s="416" t="s">
        <v>262</v>
      </c>
      <c r="X88" s="416"/>
      <c r="Y88" s="398"/>
      <c r="Z88" s="410"/>
    </row>
    <row r="89" spans="2:27" ht="144">
      <c r="B89" s="121">
        <v>51</v>
      </c>
      <c r="C89" s="122" t="s">
        <v>257</v>
      </c>
      <c r="D89" s="435">
        <v>2</v>
      </c>
      <c r="E89" s="123">
        <v>45901</v>
      </c>
      <c r="F89" s="124">
        <v>0.375</v>
      </c>
      <c r="G89" s="123">
        <v>45901</v>
      </c>
      <c r="H89" s="124">
        <v>0.6875</v>
      </c>
      <c r="I89" s="125">
        <v>0.3125</v>
      </c>
      <c r="J89" s="99">
        <v>0.625</v>
      </c>
      <c r="K89" s="126" t="s">
        <v>270</v>
      </c>
      <c r="L89" s="127" t="s">
        <v>271</v>
      </c>
      <c r="M89" s="128" t="s">
        <v>260</v>
      </c>
      <c r="N89" s="129" t="s">
        <v>272</v>
      </c>
      <c r="O89" s="469">
        <v>2</v>
      </c>
      <c r="P89" s="496">
        <v>4</v>
      </c>
      <c r="Q89" s="496">
        <v>2</v>
      </c>
      <c r="R89" s="496">
        <v>16</v>
      </c>
      <c r="S89" s="416"/>
      <c r="T89" s="416"/>
      <c r="U89" s="416"/>
      <c r="V89" s="416"/>
      <c r="W89" s="416" t="s">
        <v>262</v>
      </c>
      <c r="X89" s="416"/>
      <c r="Y89" s="398"/>
      <c r="Z89" s="410"/>
    </row>
    <row r="90" spans="2:27" ht="96">
      <c r="B90" s="121">
        <v>52</v>
      </c>
      <c r="C90" s="122" t="s">
        <v>257</v>
      </c>
      <c r="D90" s="435">
        <v>2</v>
      </c>
      <c r="E90" s="123">
        <v>45902</v>
      </c>
      <c r="F90" s="124">
        <v>0.375</v>
      </c>
      <c r="G90" s="123">
        <v>45902</v>
      </c>
      <c r="H90" s="124">
        <v>0.6875</v>
      </c>
      <c r="I90" s="125">
        <v>0.3125</v>
      </c>
      <c r="J90" s="99">
        <v>0.625</v>
      </c>
      <c r="K90" s="126" t="s">
        <v>273</v>
      </c>
      <c r="L90" s="127" t="s">
        <v>274</v>
      </c>
      <c r="M90" s="128" t="s">
        <v>260</v>
      </c>
      <c r="N90" s="129" t="s">
        <v>275</v>
      </c>
      <c r="O90" s="469">
        <v>2</v>
      </c>
      <c r="P90" s="496">
        <v>2</v>
      </c>
      <c r="Q90" s="496">
        <v>2</v>
      </c>
      <c r="R90" s="496"/>
      <c r="S90" s="416"/>
      <c r="T90" s="416"/>
      <c r="U90" s="416"/>
      <c r="V90" s="416"/>
      <c r="W90" s="416" t="s">
        <v>262</v>
      </c>
      <c r="X90" s="416"/>
      <c r="Y90" s="398"/>
      <c r="Z90" s="410"/>
    </row>
    <row r="91" spans="2:27" ht="192">
      <c r="B91" s="121">
        <v>53</v>
      </c>
      <c r="C91" s="122" t="s">
        <v>257</v>
      </c>
      <c r="D91" s="435">
        <v>2</v>
      </c>
      <c r="E91" s="123">
        <v>45903</v>
      </c>
      <c r="F91" s="124">
        <v>0.375</v>
      </c>
      <c r="G91" s="123">
        <v>45903</v>
      </c>
      <c r="H91" s="124">
        <v>0.6875</v>
      </c>
      <c r="I91" s="125">
        <v>0.3125</v>
      </c>
      <c r="J91" s="99">
        <v>0.625</v>
      </c>
      <c r="K91" s="126" t="s">
        <v>276</v>
      </c>
      <c r="L91" s="127" t="s">
        <v>277</v>
      </c>
      <c r="M91" s="128" t="s">
        <v>260</v>
      </c>
      <c r="N91" s="129" t="s">
        <v>278</v>
      </c>
      <c r="O91" s="469">
        <v>2</v>
      </c>
      <c r="P91" s="496">
        <v>3</v>
      </c>
      <c r="Q91" s="496">
        <v>4</v>
      </c>
      <c r="R91" s="496"/>
      <c r="S91" s="416"/>
      <c r="T91" s="416"/>
      <c r="U91" s="416"/>
      <c r="V91" s="416"/>
      <c r="W91" s="416" t="s">
        <v>262</v>
      </c>
      <c r="X91" s="416"/>
      <c r="Y91" s="398"/>
      <c r="Z91" s="410"/>
    </row>
    <row r="92" spans="2:27" ht="122.25" thickBot="1">
      <c r="B92" s="121">
        <v>54</v>
      </c>
      <c r="C92" s="122" t="s">
        <v>257</v>
      </c>
      <c r="D92" s="435">
        <v>2</v>
      </c>
      <c r="E92" s="123">
        <v>45904</v>
      </c>
      <c r="F92" s="124">
        <v>0.375</v>
      </c>
      <c r="G92" s="123">
        <v>45904</v>
      </c>
      <c r="H92" s="124">
        <v>0.68055555555555558</v>
      </c>
      <c r="I92" s="125">
        <v>0.30555555555555558</v>
      </c>
      <c r="J92" s="99">
        <v>0.61111111111111116</v>
      </c>
      <c r="K92" s="126" t="s">
        <v>279</v>
      </c>
      <c r="L92" s="127" t="s">
        <v>280</v>
      </c>
      <c r="M92" s="128" t="s">
        <v>260</v>
      </c>
      <c r="N92" s="129" t="s">
        <v>281</v>
      </c>
      <c r="O92" s="469">
        <v>2</v>
      </c>
      <c r="P92" s="474" t="s">
        <v>262</v>
      </c>
      <c r="Q92" s="474" t="s">
        <v>262</v>
      </c>
      <c r="R92" s="474"/>
      <c r="S92" s="416"/>
      <c r="T92" s="416"/>
      <c r="U92" s="416"/>
      <c r="V92" s="416"/>
      <c r="W92" s="416" t="s">
        <v>262</v>
      </c>
      <c r="X92" s="416"/>
      <c r="Y92" s="398"/>
      <c r="Z92" s="410"/>
    </row>
    <row r="93" spans="2:27" ht="63.75" thickBot="1">
      <c r="B93" s="572" t="s">
        <v>208</v>
      </c>
      <c r="C93" s="573"/>
      <c r="D93" s="471">
        <f>SUM(D84:D92)</f>
        <v>16</v>
      </c>
      <c r="E93" s="342"/>
      <c r="F93" s="343"/>
      <c r="G93" s="342"/>
      <c r="H93" s="343"/>
      <c r="I93" s="493"/>
      <c r="J93" s="411"/>
      <c r="K93" s="344"/>
      <c r="L93" s="345"/>
      <c r="M93" s="344"/>
      <c r="N93" s="346"/>
      <c r="O93" s="536">
        <f>SUM(O85:O92)</f>
        <v>16</v>
      </c>
      <c r="P93" s="541">
        <f>SUM(P89:P92)</f>
        <v>9</v>
      </c>
      <c r="Q93" s="541">
        <f>SUM(Q84:Q92)</f>
        <v>20</v>
      </c>
      <c r="R93" s="541">
        <f>SUM(R84:R92)</f>
        <v>28</v>
      </c>
      <c r="S93" s="414"/>
      <c r="T93" s="412"/>
      <c r="U93" s="412"/>
      <c r="V93" s="412"/>
      <c r="W93" s="347"/>
      <c r="X93" s="347"/>
      <c r="Y93" s="347"/>
      <c r="Z93" s="538" t="s">
        <v>309</v>
      </c>
      <c r="AA93" s="130"/>
    </row>
    <row r="94" spans="2:27" ht="66.75" thickBot="1">
      <c r="O94" s="502" t="s">
        <v>184</v>
      </c>
      <c r="P94" s="495" t="s">
        <v>308</v>
      </c>
    </row>
    <row r="95" spans="2:27" s="497" customFormat="1" ht="27" customHeight="1" thickBot="1">
      <c r="B95" s="503"/>
      <c r="C95" s="503"/>
      <c r="D95" s="503"/>
      <c r="E95" s="503"/>
      <c r="F95" s="503"/>
      <c r="G95" s="503"/>
      <c r="H95" s="503"/>
      <c r="I95" s="503"/>
      <c r="J95" s="503"/>
      <c r="K95" s="503"/>
      <c r="L95" s="503"/>
      <c r="M95" s="503"/>
      <c r="N95" s="503"/>
      <c r="O95" s="504"/>
      <c r="P95" s="505"/>
      <c r="Q95" s="503"/>
      <c r="R95" s="503"/>
      <c r="S95" s="503"/>
      <c r="T95" s="503"/>
      <c r="U95" s="503"/>
      <c r="V95" s="503"/>
      <c r="W95" s="503"/>
      <c r="X95" s="503"/>
      <c r="Y95" s="503"/>
    </row>
    <row r="96" spans="2:27" s="280" customFormat="1" ht="41.25">
      <c r="B96" s="535" t="s">
        <v>313</v>
      </c>
      <c r="C96" s="348"/>
      <c r="D96" s="349"/>
      <c r="E96" s="350"/>
      <c r="F96" s="351"/>
      <c r="G96" s="350"/>
      <c r="H96" s="351"/>
      <c r="I96" s="351"/>
      <c r="J96" s="352"/>
      <c r="K96" s="353"/>
      <c r="L96" s="353"/>
      <c r="M96" s="354"/>
      <c r="N96" s="355"/>
      <c r="O96" s="356"/>
      <c r="P96" s="357"/>
      <c r="Q96" s="357"/>
      <c r="R96" s="357"/>
      <c r="S96" s="357"/>
      <c r="T96" s="357"/>
      <c r="U96" s="357"/>
      <c r="V96" s="357"/>
      <c r="W96" s="357"/>
      <c r="X96" s="357"/>
      <c r="Y96" s="357"/>
      <c r="Z96" s="358"/>
      <c r="AA96" s="279"/>
    </row>
    <row r="97" spans="2:26" ht="41.25">
      <c r="B97" s="121">
        <v>55</v>
      </c>
      <c r="C97" s="122" t="s">
        <v>257</v>
      </c>
      <c r="D97" s="435">
        <v>1</v>
      </c>
      <c r="E97" s="123">
        <v>45909</v>
      </c>
      <c r="F97" s="124">
        <v>0.54166666666666663</v>
      </c>
      <c r="G97" s="123">
        <v>45909</v>
      </c>
      <c r="H97" s="124">
        <v>0.67361111111111116</v>
      </c>
      <c r="I97" s="125">
        <v>0.13194444444444453</v>
      </c>
      <c r="J97" s="99">
        <v>0.13194444444444453</v>
      </c>
      <c r="K97" s="126">
        <v>9</v>
      </c>
      <c r="L97" s="127">
        <v>506</v>
      </c>
      <c r="M97" s="128" t="s">
        <v>260</v>
      </c>
      <c r="N97" s="129" t="s">
        <v>282</v>
      </c>
      <c r="O97" s="545" t="s">
        <v>184</v>
      </c>
      <c r="P97" s="496">
        <v>7</v>
      </c>
      <c r="Q97" s="496" t="s">
        <v>262</v>
      </c>
      <c r="R97" s="496" t="s">
        <v>262</v>
      </c>
      <c r="S97" s="416"/>
      <c r="T97" s="416" t="s">
        <v>262</v>
      </c>
      <c r="U97" s="416" t="s">
        <v>262</v>
      </c>
      <c r="V97" s="416"/>
      <c r="W97" s="416" t="s">
        <v>262</v>
      </c>
      <c r="X97" s="416"/>
      <c r="Y97" s="398"/>
      <c r="Z97" s="410"/>
    </row>
    <row r="98" spans="2:26" ht="41.25">
      <c r="B98" s="121">
        <v>56</v>
      </c>
      <c r="C98" s="122" t="s">
        <v>257</v>
      </c>
      <c r="D98" s="435">
        <v>1</v>
      </c>
      <c r="E98" s="123">
        <v>45910</v>
      </c>
      <c r="F98" s="124">
        <v>0.58333333333333337</v>
      </c>
      <c r="G98" s="123">
        <v>45910</v>
      </c>
      <c r="H98" s="124">
        <v>0.68055555555555558</v>
      </c>
      <c r="I98" s="125">
        <v>9.722222222222221E-2</v>
      </c>
      <c r="J98" s="99">
        <v>9.722222222222221E-2</v>
      </c>
      <c r="K98" s="126">
        <v>5</v>
      </c>
      <c r="L98" s="127">
        <v>504</v>
      </c>
      <c r="M98" s="128" t="s">
        <v>260</v>
      </c>
      <c r="N98" s="129" t="s">
        <v>283</v>
      </c>
      <c r="O98" s="545" t="s">
        <v>184</v>
      </c>
      <c r="P98" s="496">
        <v>5</v>
      </c>
      <c r="Q98" s="496" t="s">
        <v>262</v>
      </c>
      <c r="R98" s="496" t="s">
        <v>262</v>
      </c>
      <c r="S98" s="416"/>
      <c r="T98" s="416" t="s">
        <v>262</v>
      </c>
      <c r="U98" s="416" t="s">
        <v>262</v>
      </c>
      <c r="V98" s="416"/>
      <c r="W98" s="416" t="s">
        <v>262</v>
      </c>
      <c r="X98" s="416"/>
      <c r="Y98" s="398"/>
      <c r="Z98" s="410"/>
    </row>
    <row r="99" spans="2:26" ht="81">
      <c r="B99" s="121">
        <v>57</v>
      </c>
      <c r="C99" s="122" t="s">
        <v>257</v>
      </c>
      <c r="D99" s="435">
        <v>2</v>
      </c>
      <c r="E99" s="123">
        <v>45912</v>
      </c>
      <c r="F99" s="124">
        <v>0.375</v>
      </c>
      <c r="G99" s="123">
        <v>45912</v>
      </c>
      <c r="H99" s="124">
        <v>0.6875</v>
      </c>
      <c r="I99" s="125">
        <v>0.3125</v>
      </c>
      <c r="J99" s="99">
        <v>0.625</v>
      </c>
      <c r="K99" s="126" t="s">
        <v>284</v>
      </c>
      <c r="L99" s="127" t="s">
        <v>285</v>
      </c>
      <c r="M99" s="128" t="s">
        <v>260</v>
      </c>
      <c r="N99" s="129" t="s">
        <v>286</v>
      </c>
      <c r="O99" s="433">
        <v>2</v>
      </c>
      <c r="P99" s="496" t="s">
        <v>262</v>
      </c>
      <c r="Q99" s="496" t="s">
        <v>262</v>
      </c>
      <c r="R99" s="496" t="s">
        <v>262</v>
      </c>
      <c r="S99" s="416"/>
      <c r="T99" s="416" t="s">
        <v>262</v>
      </c>
      <c r="U99" s="416" t="s">
        <v>262</v>
      </c>
      <c r="V99" s="416"/>
      <c r="W99" s="416" t="s">
        <v>262</v>
      </c>
      <c r="X99" s="416"/>
      <c r="Y99" s="398"/>
      <c r="Z99" s="410"/>
    </row>
    <row r="100" spans="2:26" ht="81">
      <c r="B100" s="121">
        <v>58</v>
      </c>
      <c r="C100" s="122" t="s">
        <v>257</v>
      </c>
      <c r="D100" s="435">
        <v>1</v>
      </c>
      <c r="E100" s="123">
        <v>45915</v>
      </c>
      <c r="F100" s="124">
        <v>0.375</v>
      </c>
      <c r="G100" s="123">
        <v>45915</v>
      </c>
      <c r="H100" s="124">
        <v>0.6875</v>
      </c>
      <c r="I100" s="125">
        <v>0.3125</v>
      </c>
      <c r="J100" s="99">
        <v>0.3125</v>
      </c>
      <c r="K100" s="126" t="s">
        <v>284</v>
      </c>
      <c r="L100" s="127" t="s">
        <v>285</v>
      </c>
      <c r="M100" s="128" t="s">
        <v>260</v>
      </c>
      <c r="N100" s="129" t="s">
        <v>287</v>
      </c>
      <c r="O100" s="433">
        <v>1</v>
      </c>
      <c r="P100" s="496" t="s">
        <v>262</v>
      </c>
      <c r="Q100" s="496">
        <v>1</v>
      </c>
      <c r="R100" s="496" t="s">
        <v>262</v>
      </c>
      <c r="S100" s="416"/>
      <c r="T100" s="416" t="s">
        <v>262</v>
      </c>
      <c r="U100" s="416" t="s">
        <v>262</v>
      </c>
      <c r="V100" s="416"/>
      <c r="W100" s="416" t="s">
        <v>262</v>
      </c>
      <c r="X100" s="416"/>
      <c r="Y100" s="398"/>
      <c r="Z100" s="410"/>
    </row>
    <row r="101" spans="2:26" ht="41.25">
      <c r="B101" s="479">
        <v>59</v>
      </c>
      <c r="C101" s="482" t="s">
        <v>257</v>
      </c>
      <c r="D101" s="483">
        <v>0</v>
      </c>
      <c r="E101" s="484">
        <v>45916</v>
      </c>
      <c r="F101" s="485">
        <v>0.375</v>
      </c>
      <c r="G101" s="484">
        <v>45916</v>
      </c>
      <c r="H101" s="485">
        <v>0.69097222222222221</v>
      </c>
      <c r="I101" s="486">
        <v>0.31597222222222221</v>
      </c>
      <c r="J101" s="487">
        <v>0</v>
      </c>
      <c r="K101" s="488">
        <v>102</v>
      </c>
      <c r="L101" s="489" t="s">
        <v>288</v>
      </c>
      <c r="M101" s="490" t="s">
        <v>260</v>
      </c>
      <c r="N101" s="491" t="s">
        <v>289</v>
      </c>
      <c r="O101" s="546"/>
      <c r="P101" s="507"/>
      <c r="Q101" s="507"/>
      <c r="R101" s="507"/>
      <c r="S101" s="480" t="s">
        <v>290</v>
      </c>
      <c r="T101" s="480"/>
      <c r="U101" s="480"/>
      <c r="V101" s="480"/>
      <c r="W101" s="480" t="s">
        <v>290</v>
      </c>
      <c r="X101" s="480"/>
      <c r="Y101" s="480"/>
      <c r="Z101" s="481" t="s">
        <v>290</v>
      </c>
    </row>
    <row r="102" spans="2:26" ht="41.25">
      <c r="B102" s="479">
        <v>60</v>
      </c>
      <c r="C102" s="482" t="s">
        <v>257</v>
      </c>
      <c r="D102" s="483">
        <v>0</v>
      </c>
      <c r="E102" s="484">
        <v>45917</v>
      </c>
      <c r="F102" s="485">
        <v>0.375</v>
      </c>
      <c r="G102" s="484">
        <v>45917</v>
      </c>
      <c r="H102" s="485">
        <v>0.6875</v>
      </c>
      <c r="I102" s="486">
        <v>0.3125</v>
      </c>
      <c r="J102" s="487">
        <v>0</v>
      </c>
      <c r="K102" s="488">
        <v>102</v>
      </c>
      <c r="L102" s="489" t="s">
        <v>288</v>
      </c>
      <c r="M102" s="490" t="s">
        <v>260</v>
      </c>
      <c r="N102" s="491" t="s">
        <v>289</v>
      </c>
      <c r="O102" s="546"/>
      <c r="P102" s="507"/>
      <c r="Q102" s="507"/>
      <c r="R102" s="507"/>
      <c r="S102" s="480" t="s">
        <v>290</v>
      </c>
      <c r="T102" s="480"/>
      <c r="U102" s="480"/>
      <c r="V102" s="480"/>
      <c r="W102" s="480" t="s">
        <v>290</v>
      </c>
      <c r="X102" s="480"/>
      <c r="Y102" s="480"/>
      <c r="Z102" s="481" t="s">
        <v>290</v>
      </c>
    </row>
    <row r="103" spans="2:26" ht="41.25">
      <c r="B103" s="479">
        <v>61</v>
      </c>
      <c r="C103" s="482" t="s">
        <v>257</v>
      </c>
      <c r="D103" s="483">
        <v>0</v>
      </c>
      <c r="E103" s="484">
        <v>45918</v>
      </c>
      <c r="F103" s="485">
        <v>0.375</v>
      </c>
      <c r="G103" s="484">
        <v>45918</v>
      </c>
      <c r="H103" s="485">
        <v>0.68055555555555558</v>
      </c>
      <c r="I103" s="486">
        <v>0.30555555555555558</v>
      </c>
      <c r="J103" s="487">
        <v>0</v>
      </c>
      <c r="K103" s="488">
        <v>102</v>
      </c>
      <c r="L103" s="489" t="s">
        <v>288</v>
      </c>
      <c r="M103" s="490" t="s">
        <v>260</v>
      </c>
      <c r="N103" s="491" t="s">
        <v>291</v>
      </c>
      <c r="O103" s="546"/>
      <c r="P103" s="507"/>
      <c r="Q103" s="507"/>
      <c r="R103" s="507"/>
      <c r="S103" s="480" t="s">
        <v>290</v>
      </c>
      <c r="T103" s="480"/>
      <c r="U103" s="480"/>
      <c r="V103" s="480"/>
      <c r="W103" s="480" t="s">
        <v>290</v>
      </c>
      <c r="X103" s="480"/>
      <c r="Y103" s="480"/>
      <c r="Z103" s="481" t="s">
        <v>290</v>
      </c>
    </row>
    <row r="104" spans="2:26" ht="41.25">
      <c r="B104" s="121">
        <v>62</v>
      </c>
      <c r="C104" s="122" t="s">
        <v>257</v>
      </c>
      <c r="D104" s="435">
        <v>1</v>
      </c>
      <c r="E104" s="123">
        <v>45923</v>
      </c>
      <c r="F104" s="124">
        <v>0.375</v>
      </c>
      <c r="G104" s="123">
        <v>45923</v>
      </c>
      <c r="H104" s="124">
        <v>0.6875</v>
      </c>
      <c r="I104" s="125">
        <v>0.3125</v>
      </c>
      <c r="J104" s="99">
        <v>0.3125</v>
      </c>
      <c r="K104" s="126" t="s">
        <v>292</v>
      </c>
      <c r="L104" s="127" t="s">
        <v>293</v>
      </c>
      <c r="M104" s="128" t="s">
        <v>260</v>
      </c>
      <c r="N104" s="129" t="s">
        <v>294</v>
      </c>
      <c r="O104" s="433">
        <v>1</v>
      </c>
      <c r="P104" s="496" t="s">
        <v>262</v>
      </c>
      <c r="Q104" s="496" t="s">
        <v>262</v>
      </c>
      <c r="R104" s="496" t="s">
        <v>262</v>
      </c>
      <c r="S104" s="416"/>
      <c r="T104" s="416"/>
      <c r="U104" s="416"/>
      <c r="V104" s="416"/>
      <c r="W104" s="416" t="s">
        <v>262</v>
      </c>
      <c r="X104" s="416"/>
      <c r="Y104" s="398"/>
      <c r="Z104" s="410"/>
    </row>
    <row r="105" spans="2:26" ht="41.25">
      <c r="B105" s="121">
        <v>63</v>
      </c>
      <c r="C105" s="122" t="s">
        <v>257</v>
      </c>
      <c r="D105" s="435">
        <v>2</v>
      </c>
      <c r="E105" s="123">
        <v>45930</v>
      </c>
      <c r="F105" s="124">
        <v>0.375</v>
      </c>
      <c r="G105" s="123">
        <v>45930</v>
      </c>
      <c r="H105" s="124">
        <v>0.66666666666666663</v>
      </c>
      <c r="I105" s="125">
        <v>0.29166666666666663</v>
      </c>
      <c r="J105" s="99">
        <v>0.58333333333333326</v>
      </c>
      <c r="K105" s="126" t="s">
        <v>292</v>
      </c>
      <c r="L105" s="127" t="s">
        <v>293</v>
      </c>
      <c r="M105" s="128" t="s">
        <v>260</v>
      </c>
      <c r="N105" s="129" t="s">
        <v>295</v>
      </c>
      <c r="O105" s="433">
        <v>2</v>
      </c>
      <c r="P105" s="496" t="s">
        <v>262</v>
      </c>
      <c r="Q105" s="496" t="s">
        <v>262</v>
      </c>
      <c r="R105" s="496"/>
      <c r="S105" s="416"/>
      <c r="T105" s="416"/>
      <c r="U105" s="416"/>
      <c r="V105" s="416"/>
      <c r="W105" s="416" t="s">
        <v>262</v>
      </c>
      <c r="X105" s="416"/>
      <c r="Y105" s="398"/>
      <c r="Z105" s="410"/>
    </row>
    <row r="106" spans="2:26" ht="72">
      <c r="B106" s="121">
        <v>64</v>
      </c>
      <c r="C106" s="122" t="s">
        <v>257</v>
      </c>
      <c r="D106" s="435">
        <v>2</v>
      </c>
      <c r="E106" s="123">
        <v>45943</v>
      </c>
      <c r="F106" s="124">
        <v>0.375</v>
      </c>
      <c r="G106" s="123">
        <v>45943</v>
      </c>
      <c r="H106" s="124">
        <v>0.6875</v>
      </c>
      <c r="I106" s="125">
        <v>0.3125</v>
      </c>
      <c r="J106" s="99">
        <v>0.625</v>
      </c>
      <c r="K106" s="126" t="s">
        <v>296</v>
      </c>
      <c r="L106" s="127" t="s">
        <v>297</v>
      </c>
      <c r="M106" s="128" t="s">
        <v>260</v>
      </c>
      <c r="N106" s="129" t="s">
        <v>298</v>
      </c>
      <c r="O106" s="433">
        <v>2</v>
      </c>
      <c r="P106" s="496">
        <v>3</v>
      </c>
      <c r="Q106" s="496" t="s">
        <v>262</v>
      </c>
      <c r="R106" s="496"/>
      <c r="S106" s="416"/>
      <c r="T106" s="416"/>
      <c r="U106" s="416"/>
      <c r="V106" s="416"/>
      <c r="W106" s="416" t="s">
        <v>262</v>
      </c>
      <c r="X106" s="416"/>
      <c r="Y106" s="398"/>
      <c r="Z106" s="410"/>
    </row>
    <row r="107" spans="2:26" ht="144">
      <c r="B107" s="121">
        <v>65</v>
      </c>
      <c r="C107" s="122" t="s">
        <v>257</v>
      </c>
      <c r="D107" s="435">
        <v>2</v>
      </c>
      <c r="E107" s="123">
        <v>45944</v>
      </c>
      <c r="F107" s="124">
        <v>0.375</v>
      </c>
      <c r="G107" s="123">
        <v>45944</v>
      </c>
      <c r="H107" s="124">
        <v>0.68055555555555558</v>
      </c>
      <c r="I107" s="125">
        <v>0.30555555555555558</v>
      </c>
      <c r="J107" s="99">
        <v>0.61111111111111116</v>
      </c>
      <c r="K107" s="126" t="s">
        <v>299</v>
      </c>
      <c r="L107" s="127" t="s">
        <v>300</v>
      </c>
      <c r="M107" s="128" t="s">
        <v>260</v>
      </c>
      <c r="N107" s="129" t="s">
        <v>301</v>
      </c>
      <c r="O107" s="433">
        <v>2</v>
      </c>
      <c r="P107" s="496">
        <v>2</v>
      </c>
      <c r="Q107" s="496">
        <v>4</v>
      </c>
      <c r="R107" s="496"/>
      <c r="S107" s="416" t="s">
        <v>262</v>
      </c>
      <c r="T107" s="416"/>
      <c r="U107" s="416"/>
      <c r="V107" s="416"/>
      <c r="W107" s="416" t="s">
        <v>262</v>
      </c>
      <c r="X107" s="416"/>
      <c r="Y107" s="398"/>
      <c r="Z107" s="410"/>
    </row>
    <row r="108" spans="2:26" ht="120">
      <c r="B108" s="121">
        <v>66</v>
      </c>
      <c r="C108" s="122" t="s">
        <v>257</v>
      </c>
      <c r="D108" s="435">
        <v>2</v>
      </c>
      <c r="E108" s="123">
        <v>45945</v>
      </c>
      <c r="F108" s="124">
        <v>0.375</v>
      </c>
      <c r="G108" s="123">
        <v>45945</v>
      </c>
      <c r="H108" s="124">
        <v>0.6875</v>
      </c>
      <c r="I108" s="125">
        <v>0.3125</v>
      </c>
      <c r="J108" s="99">
        <v>0.625</v>
      </c>
      <c r="K108" s="126" t="s">
        <v>302</v>
      </c>
      <c r="L108" s="127" t="s">
        <v>303</v>
      </c>
      <c r="M108" s="128" t="s">
        <v>260</v>
      </c>
      <c r="N108" s="129" t="s">
        <v>304</v>
      </c>
      <c r="O108" s="433">
        <v>2</v>
      </c>
      <c r="P108" s="496" t="s">
        <v>262</v>
      </c>
      <c r="Q108" s="496">
        <v>2</v>
      </c>
      <c r="R108" s="496">
        <v>12</v>
      </c>
      <c r="S108" s="416"/>
      <c r="T108" s="416" t="s">
        <v>262</v>
      </c>
      <c r="U108" s="416" t="s">
        <v>262</v>
      </c>
      <c r="V108" s="416"/>
      <c r="W108" s="416" t="s">
        <v>262</v>
      </c>
      <c r="X108" s="416"/>
      <c r="Y108" s="398"/>
      <c r="Z108" s="410"/>
    </row>
    <row r="109" spans="2:26" ht="168">
      <c r="B109" s="121">
        <v>67</v>
      </c>
      <c r="C109" s="122" t="s">
        <v>257</v>
      </c>
      <c r="D109" s="435">
        <v>2</v>
      </c>
      <c r="E109" s="123">
        <v>45946</v>
      </c>
      <c r="F109" s="124">
        <v>0.375</v>
      </c>
      <c r="G109" s="123">
        <v>45946</v>
      </c>
      <c r="H109" s="124">
        <v>0.68055555555555558</v>
      </c>
      <c r="I109" s="125">
        <v>0.30555555555555558</v>
      </c>
      <c r="J109" s="99">
        <v>0.61111111111111116</v>
      </c>
      <c r="K109" s="126">
        <v>102</v>
      </c>
      <c r="L109" s="127">
        <v>206</v>
      </c>
      <c r="M109" s="128" t="s">
        <v>260</v>
      </c>
      <c r="N109" s="129" t="s">
        <v>305</v>
      </c>
      <c r="O109" s="547">
        <v>1</v>
      </c>
      <c r="P109" s="496">
        <v>14</v>
      </c>
      <c r="Q109" s="496">
        <v>1</v>
      </c>
      <c r="R109" s="496">
        <v>1</v>
      </c>
      <c r="S109" s="416"/>
      <c r="T109" s="416" t="s">
        <v>262</v>
      </c>
      <c r="U109" s="416" t="s">
        <v>262</v>
      </c>
      <c r="V109" s="416"/>
      <c r="W109" s="416" t="s">
        <v>262</v>
      </c>
      <c r="X109" s="416"/>
      <c r="Y109" s="398"/>
      <c r="Z109" s="410"/>
    </row>
    <row r="110" spans="2:26" ht="56.25" customHeight="1">
      <c r="B110" s="121">
        <v>68</v>
      </c>
      <c r="C110" s="122" t="s">
        <v>257</v>
      </c>
      <c r="D110" s="472">
        <v>2</v>
      </c>
      <c r="E110" s="123">
        <v>45950</v>
      </c>
      <c r="F110" s="124">
        <v>0.375</v>
      </c>
      <c r="G110" s="123">
        <v>45950</v>
      </c>
      <c r="H110" s="124">
        <v>0.68055555555555558</v>
      </c>
      <c r="I110" s="125">
        <v>0.30555555555555558</v>
      </c>
      <c r="J110" s="99">
        <v>0.61111111111111116</v>
      </c>
      <c r="K110" s="126">
        <v>1</v>
      </c>
      <c r="L110" s="127" t="s">
        <v>317</v>
      </c>
      <c r="M110" s="128" t="s">
        <v>260</v>
      </c>
      <c r="N110" s="129" t="s">
        <v>318</v>
      </c>
      <c r="O110" s="433">
        <v>2</v>
      </c>
      <c r="P110" s="478" t="s">
        <v>262</v>
      </c>
      <c r="Q110" s="478" t="s">
        <v>262</v>
      </c>
      <c r="R110" s="478" t="s">
        <v>262</v>
      </c>
      <c r="S110" s="478"/>
      <c r="T110" s="474" t="s">
        <v>262</v>
      </c>
      <c r="U110" s="416" t="s">
        <v>262</v>
      </c>
      <c r="V110" s="416"/>
      <c r="W110" s="477" t="s">
        <v>319</v>
      </c>
      <c r="X110" s="399"/>
      <c r="Y110" s="398"/>
      <c r="Z110" s="410"/>
    </row>
    <row r="111" spans="2:26" ht="56.25" customHeight="1">
      <c r="B111" s="121">
        <v>69</v>
      </c>
      <c r="C111" s="122" t="s">
        <v>257</v>
      </c>
      <c r="D111" s="472">
        <v>2</v>
      </c>
      <c r="E111" s="123">
        <v>45951</v>
      </c>
      <c r="F111" s="124">
        <v>0.375</v>
      </c>
      <c r="G111" s="123">
        <v>45951</v>
      </c>
      <c r="H111" s="124">
        <v>0.6875</v>
      </c>
      <c r="I111" s="125">
        <v>0.3125</v>
      </c>
      <c r="J111" s="99">
        <v>0.625</v>
      </c>
      <c r="K111" s="126">
        <v>9</v>
      </c>
      <c r="L111" s="127" t="s">
        <v>320</v>
      </c>
      <c r="M111" s="128" t="s">
        <v>260</v>
      </c>
      <c r="N111" s="129" t="s">
        <v>321</v>
      </c>
      <c r="O111" s="433">
        <v>2</v>
      </c>
      <c r="P111" s="478" t="s">
        <v>262</v>
      </c>
      <c r="Q111" s="478" t="s">
        <v>262</v>
      </c>
      <c r="R111" s="478" t="s">
        <v>262</v>
      </c>
      <c r="S111" s="478"/>
      <c r="T111" s="474"/>
      <c r="U111" s="416"/>
      <c r="V111" s="416"/>
      <c r="W111" s="477" t="s">
        <v>322</v>
      </c>
      <c r="X111" s="399"/>
      <c r="Y111" s="398"/>
      <c r="Z111" s="410"/>
    </row>
    <row r="112" spans="2:26" ht="56.25" customHeight="1">
      <c r="B112" s="121">
        <v>70</v>
      </c>
      <c r="C112" s="122" t="s">
        <v>257</v>
      </c>
      <c r="D112" s="472">
        <v>1</v>
      </c>
      <c r="E112" s="123">
        <v>45952</v>
      </c>
      <c r="F112" s="124">
        <v>0.375</v>
      </c>
      <c r="G112" s="123">
        <v>45952</v>
      </c>
      <c r="H112" s="124">
        <v>0.6875</v>
      </c>
      <c r="I112" s="125">
        <v>0.3125</v>
      </c>
      <c r="J112" s="99">
        <v>0.3125</v>
      </c>
      <c r="K112" s="126" t="s">
        <v>323</v>
      </c>
      <c r="L112" s="127" t="s">
        <v>324</v>
      </c>
      <c r="M112" s="128" t="s">
        <v>260</v>
      </c>
      <c r="N112" s="129" t="s">
        <v>337</v>
      </c>
      <c r="O112" s="433">
        <v>1</v>
      </c>
      <c r="P112" s="478" t="s">
        <v>262</v>
      </c>
      <c r="Q112" s="478" t="s">
        <v>262</v>
      </c>
      <c r="R112" s="478" t="s">
        <v>262</v>
      </c>
      <c r="S112" s="478"/>
      <c r="T112" s="474" t="s">
        <v>262</v>
      </c>
      <c r="U112" s="416" t="s">
        <v>262</v>
      </c>
      <c r="V112" s="416"/>
      <c r="W112" s="477" t="s">
        <v>262</v>
      </c>
      <c r="X112" s="399"/>
      <c r="Y112" s="398"/>
      <c r="Z112" s="410"/>
    </row>
    <row r="113" spans="2:27" ht="56.25" customHeight="1" thickBot="1">
      <c r="B113" s="121">
        <v>71</v>
      </c>
      <c r="C113" s="122" t="s">
        <v>257</v>
      </c>
      <c r="D113" s="472">
        <v>1</v>
      </c>
      <c r="E113" s="123">
        <v>45953</v>
      </c>
      <c r="F113" s="124">
        <v>0.375</v>
      </c>
      <c r="G113" s="123">
        <v>45953</v>
      </c>
      <c r="H113" s="124">
        <v>0.70138888888888884</v>
      </c>
      <c r="I113" s="125">
        <v>0.32638888888888884</v>
      </c>
      <c r="J113" s="99">
        <v>0.32638888888888884</v>
      </c>
      <c r="K113" s="126" t="s">
        <v>325</v>
      </c>
      <c r="L113" s="127" t="s">
        <v>326</v>
      </c>
      <c r="M113" s="128" t="s">
        <v>260</v>
      </c>
      <c r="N113" s="129" t="s">
        <v>327</v>
      </c>
      <c r="O113" s="433">
        <v>1</v>
      </c>
      <c r="P113" s="478" t="s">
        <v>262</v>
      </c>
      <c r="Q113" s="478" t="s">
        <v>262</v>
      </c>
      <c r="R113" s="478" t="s">
        <v>262</v>
      </c>
      <c r="S113" s="478"/>
      <c r="T113" s="474" t="s">
        <v>262</v>
      </c>
      <c r="U113" s="416" t="s">
        <v>262</v>
      </c>
      <c r="V113" s="416"/>
      <c r="W113" s="416" t="s">
        <v>262</v>
      </c>
      <c r="X113" s="399"/>
      <c r="Y113" s="398"/>
      <c r="Z113" s="410"/>
    </row>
    <row r="114" spans="2:27" ht="95.1" customHeight="1" thickBot="1">
      <c r="B114" s="568" t="s">
        <v>208</v>
      </c>
      <c r="C114" s="569"/>
      <c r="D114" s="471">
        <f>SUM(D97:D113)</f>
        <v>22</v>
      </c>
      <c r="E114" s="342"/>
      <c r="F114" s="343"/>
      <c r="G114" s="342"/>
      <c r="H114" s="343"/>
      <c r="I114" s="493"/>
      <c r="J114" s="411"/>
      <c r="K114" s="344"/>
      <c r="L114" s="345"/>
      <c r="M114" s="344"/>
      <c r="N114" s="346"/>
      <c r="O114" s="549">
        <f>SUM(O97:O113)</f>
        <v>19</v>
      </c>
      <c r="P114" s="508">
        <f>SUM(P97:P113)</f>
        <v>31</v>
      </c>
      <c r="Q114" s="508">
        <f>SUM(Q97:Q113)</f>
        <v>8</v>
      </c>
      <c r="R114" s="508">
        <f>SUM(R97:R113)</f>
        <v>13</v>
      </c>
      <c r="S114" s="414"/>
      <c r="T114" s="412"/>
      <c r="U114" s="412"/>
      <c r="V114" s="412"/>
      <c r="W114" s="347"/>
      <c r="X114" s="347"/>
      <c r="Y114" s="347"/>
      <c r="Z114" s="492"/>
      <c r="AA114" s="130"/>
    </row>
    <row r="115" spans="2:27" ht="66.75" thickBot="1">
      <c r="O115" s="498">
        <f>O114-D114</f>
        <v>-3</v>
      </c>
      <c r="P115" s="495" t="s">
        <v>308</v>
      </c>
    </row>
    <row r="124" spans="2:27" ht="17.25" thickBot="1"/>
    <row r="125" spans="2:27" s="280" customFormat="1" ht="41.25">
      <c r="B125" s="499" t="s">
        <v>311</v>
      </c>
      <c r="C125" s="348"/>
      <c r="D125" s="349"/>
      <c r="E125" s="350"/>
      <c r="F125" s="351"/>
      <c r="G125" s="350"/>
      <c r="H125" s="351"/>
      <c r="I125" s="351"/>
      <c r="J125" s="352"/>
      <c r="K125" s="353"/>
      <c r="L125" s="353"/>
      <c r="M125" s="354"/>
      <c r="N125" s="355"/>
      <c r="O125" s="356"/>
      <c r="P125" s="357"/>
      <c r="Q125" s="357"/>
      <c r="R125" s="357"/>
      <c r="S125" s="357"/>
      <c r="T125" s="357"/>
      <c r="U125" s="357"/>
      <c r="V125" s="357"/>
      <c r="W125" s="357"/>
      <c r="X125" s="357"/>
      <c r="Y125" s="357"/>
      <c r="Z125" s="358"/>
      <c r="AA125" s="279"/>
    </row>
    <row r="126" spans="2:27" ht="41.25">
      <c r="B126" s="121"/>
      <c r="C126" s="122"/>
      <c r="D126" s="435"/>
      <c r="E126" s="123"/>
      <c r="F126" s="124"/>
      <c r="G126" s="123"/>
      <c r="H126" s="124"/>
      <c r="I126" s="125"/>
      <c r="J126" s="99"/>
      <c r="K126" s="126"/>
      <c r="L126" s="127"/>
      <c r="M126" s="128"/>
      <c r="N126" s="129"/>
      <c r="O126" s="500"/>
      <c r="P126" s="416"/>
      <c r="Q126" s="416"/>
      <c r="R126" s="416"/>
      <c r="S126" s="416"/>
      <c r="T126" s="416"/>
      <c r="U126" s="416"/>
      <c r="V126" s="416"/>
      <c r="W126" s="416"/>
      <c r="X126" s="416"/>
      <c r="Y126" s="398"/>
      <c r="Z126" s="410"/>
    </row>
    <row r="127" spans="2:27" ht="41.25">
      <c r="B127" s="121"/>
      <c r="C127" s="122"/>
      <c r="D127" s="435"/>
      <c r="E127" s="123"/>
      <c r="F127" s="124"/>
      <c r="G127" s="123"/>
      <c r="H127" s="124"/>
      <c r="I127" s="125"/>
      <c r="J127" s="99"/>
      <c r="K127" s="126"/>
      <c r="L127" s="127"/>
      <c r="M127" s="128"/>
      <c r="N127" s="129"/>
      <c r="O127" s="500"/>
      <c r="P127" s="416"/>
      <c r="Q127" s="416"/>
      <c r="R127" s="416"/>
      <c r="S127" s="416"/>
      <c r="T127" s="416"/>
      <c r="U127" s="416"/>
      <c r="V127" s="416"/>
      <c r="W127" s="416"/>
      <c r="X127" s="416"/>
      <c r="Y127" s="398"/>
      <c r="Z127" s="410"/>
    </row>
    <row r="128" spans="2:27" ht="41.25">
      <c r="B128" s="121"/>
      <c r="C128" s="122"/>
      <c r="D128" s="435"/>
      <c r="E128" s="123"/>
      <c r="F128" s="124"/>
      <c r="G128" s="123"/>
      <c r="H128" s="124"/>
      <c r="I128" s="125"/>
      <c r="J128" s="99"/>
      <c r="K128" s="126"/>
      <c r="L128" s="127"/>
      <c r="M128" s="128"/>
      <c r="N128" s="129"/>
      <c r="O128" s="500"/>
      <c r="P128" s="416"/>
      <c r="Q128" s="416"/>
      <c r="R128" s="416"/>
      <c r="S128" s="416"/>
      <c r="T128" s="416"/>
      <c r="U128" s="416"/>
      <c r="V128" s="416"/>
      <c r="W128" s="416"/>
      <c r="X128" s="416"/>
      <c r="Y128" s="398"/>
      <c r="Z128" s="410"/>
    </row>
    <row r="129" spans="2:27" ht="41.25">
      <c r="B129" s="121"/>
      <c r="C129" s="122"/>
      <c r="D129" s="435"/>
      <c r="E129" s="123"/>
      <c r="F129" s="124"/>
      <c r="G129" s="123"/>
      <c r="H129" s="124"/>
      <c r="I129" s="125"/>
      <c r="J129" s="99"/>
      <c r="K129" s="126"/>
      <c r="L129" s="127"/>
      <c r="M129" s="128"/>
      <c r="N129" s="129"/>
      <c r="O129" s="500"/>
      <c r="P129" s="416"/>
      <c r="Q129" s="416"/>
      <c r="R129" s="416"/>
      <c r="S129" s="416"/>
      <c r="T129" s="416"/>
      <c r="U129" s="416"/>
      <c r="V129" s="416"/>
      <c r="W129" s="416"/>
      <c r="X129" s="416"/>
      <c r="Y129" s="398"/>
      <c r="Z129" s="410"/>
    </row>
    <row r="130" spans="2:27" ht="41.25">
      <c r="B130" s="479"/>
      <c r="C130" s="482"/>
      <c r="D130" s="483"/>
      <c r="E130" s="484"/>
      <c r="F130" s="485"/>
      <c r="G130" s="484"/>
      <c r="H130" s="485"/>
      <c r="I130" s="486"/>
      <c r="J130" s="487"/>
      <c r="K130" s="488"/>
      <c r="L130" s="489"/>
      <c r="M130" s="490"/>
      <c r="N130" s="491"/>
      <c r="O130" s="500"/>
      <c r="P130" s="416"/>
      <c r="Q130" s="416"/>
      <c r="R130" s="416"/>
      <c r="S130" s="416"/>
      <c r="T130" s="416"/>
      <c r="U130" s="416"/>
      <c r="V130" s="416"/>
      <c r="W130" s="416"/>
      <c r="X130" s="480"/>
      <c r="Y130" s="480"/>
      <c r="Z130" s="481"/>
    </row>
    <row r="131" spans="2:27" ht="41.25">
      <c r="B131" s="479"/>
      <c r="C131" s="482"/>
      <c r="D131" s="483"/>
      <c r="E131" s="484"/>
      <c r="F131" s="485"/>
      <c r="G131" s="484"/>
      <c r="H131" s="485"/>
      <c r="I131" s="486"/>
      <c r="J131" s="487"/>
      <c r="K131" s="488"/>
      <c r="L131" s="489"/>
      <c r="M131" s="490"/>
      <c r="N131" s="491"/>
      <c r="O131" s="500"/>
      <c r="P131" s="416"/>
      <c r="Q131" s="416"/>
      <c r="R131" s="416"/>
      <c r="S131" s="416"/>
      <c r="T131" s="416"/>
      <c r="U131" s="416"/>
      <c r="V131" s="416"/>
      <c r="W131" s="416"/>
      <c r="X131" s="480"/>
      <c r="Y131" s="480"/>
      <c r="Z131" s="481"/>
    </row>
    <row r="132" spans="2:27" ht="41.25">
      <c r="B132" s="479"/>
      <c r="C132" s="482"/>
      <c r="D132" s="483"/>
      <c r="E132" s="484"/>
      <c r="F132" s="485"/>
      <c r="G132" s="484"/>
      <c r="H132" s="485"/>
      <c r="I132" s="486"/>
      <c r="J132" s="487"/>
      <c r="K132" s="488"/>
      <c r="L132" s="489"/>
      <c r="M132" s="490"/>
      <c r="N132" s="491"/>
      <c r="O132" s="500"/>
      <c r="P132" s="416"/>
      <c r="Q132" s="416"/>
      <c r="R132" s="416"/>
      <c r="S132" s="416"/>
      <c r="T132" s="416"/>
      <c r="U132" s="416"/>
      <c r="V132" s="416"/>
      <c r="W132" s="416"/>
      <c r="X132" s="480"/>
      <c r="Y132" s="480"/>
      <c r="Z132" s="481"/>
    </row>
    <row r="133" spans="2:27" ht="41.25">
      <c r="B133" s="121"/>
      <c r="C133" s="122"/>
      <c r="D133" s="435"/>
      <c r="E133" s="123"/>
      <c r="F133" s="124"/>
      <c r="G133" s="123"/>
      <c r="H133" s="124"/>
      <c r="I133" s="125"/>
      <c r="J133" s="99"/>
      <c r="K133" s="126"/>
      <c r="L133" s="127"/>
      <c r="M133" s="128"/>
      <c r="N133" s="129"/>
      <c r="O133" s="500"/>
      <c r="P133" s="416"/>
      <c r="Q133" s="416"/>
      <c r="R133" s="416"/>
      <c r="S133" s="416"/>
      <c r="T133" s="416"/>
      <c r="U133" s="416"/>
      <c r="V133" s="416"/>
      <c r="W133" s="416"/>
      <c r="X133" s="416"/>
      <c r="Y133" s="398"/>
      <c r="Z133" s="410"/>
    </row>
    <row r="134" spans="2:27" ht="41.25">
      <c r="B134" s="121"/>
      <c r="C134" s="122"/>
      <c r="D134" s="435"/>
      <c r="E134" s="123"/>
      <c r="F134" s="124"/>
      <c r="G134" s="123"/>
      <c r="H134" s="124"/>
      <c r="I134" s="125"/>
      <c r="J134" s="99"/>
      <c r="K134" s="126"/>
      <c r="L134" s="127"/>
      <c r="M134" s="128"/>
      <c r="N134" s="129"/>
      <c r="O134" s="500"/>
      <c r="P134" s="416"/>
      <c r="Q134" s="416"/>
      <c r="R134" s="416"/>
      <c r="S134" s="416"/>
      <c r="T134" s="416"/>
      <c r="U134" s="416"/>
      <c r="V134" s="416"/>
      <c r="W134" s="416"/>
      <c r="X134" s="416"/>
      <c r="Y134" s="398"/>
      <c r="Z134" s="410"/>
    </row>
    <row r="135" spans="2:27" ht="41.25">
      <c r="B135" s="121"/>
      <c r="C135" s="122"/>
      <c r="D135" s="435"/>
      <c r="E135" s="123"/>
      <c r="F135" s="124"/>
      <c r="G135" s="123"/>
      <c r="H135" s="124"/>
      <c r="I135" s="125"/>
      <c r="J135" s="99"/>
      <c r="K135" s="126"/>
      <c r="L135" s="127"/>
      <c r="M135" s="128"/>
      <c r="N135" s="129"/>
      <c r="O135" s="500"/>
      <c r="P135" s="416"/>
      <c r="Q135" s="416"/>
      <c r="R135" s="416"/>
      <c r="S135" s="416"/>
      <c r="T135" s="416"/>
      <c r="U135" s="416"/>
      <c r="V135" s="416"/>
      <c r="W135" s="416"/>
      <c r="X135" s="416"/>
      <c r="Y135" s="398"/>
      <c r="Z135" s="410"/>
    </row>
    <row r="136" spans="2:27" ht="41.25">
      <c r="B136" s="121"/>
      <c r="C136" s="122"/>
      <c r="D136" s="435"/>
      <c r="E136" s="123"/>
      <c r="F136" s="124"/>
      <c r="G136" s="123"/>
      <c r="H136" s="124"/>
      <c r="I136" s="125"/>
      <c r="J136" s="99"/>
      <c r="K136" s="126"/>
      <c r="L136" s="127"/>
      <c r="M136" s="128"/>
      <c r="N136" s="129"/>
      <c r="O136" s="500"/>
      <c r="P136" s="416"/>
      <c r="Q136" s="416"/>
      <c r="R136" s="416"/>
      <c r="S136" s="416"/>
      <c r="T136" s="416"/>
      <c r="U136" s="416"/>
      <c r="V136" s="416"/>
      <c r="W136" s="416"/>
      <c r="X136" s="416"/>
      <c r="Y136" s="398"/>
      <c r="Z136" s="410"/>
    </row>
    <row r="137" spans="2:27" ht="41.25">
      <c r="B137" s="121"/>
      <c r="C137" s="122"/>
      <c r="D137" s="435"/>
      <c r="E137" s="123"/>
      <c r="F137" s="124"/>
      <c r="G137" s="123"/>
      <c r="H137" s="124"/>
      <c r="I137" s="125"/>
      <c r="J137" s="99"/>
      <c r="K137" s="126"/>
      <c r="L137" s="127"/>
      <c r="M137" s="128"/>
      <c r="N137" s="129"/>
      <c r="O137" s="500"/>
      <c r="P137" s="416"/>
      <c r="Q137" s="416"/>
      <c r="R137" s="416"/>
      <c r="S137" s="416"/>
      <c r="T137" s="416"/>
      <c r="U137" s="416"/>
      <c r="V137" s="416"/>
      <c r="W137" s="416"/>
      <c r="X137" s="416"/>
      <c r="Y137" s="398"/>
      <c r="Z137" s="410"/>
    </row>
    <row r="138" spans="2:27" ht="41.25">
      <c r="B138" s="121"/>
      <c r="C138" s="122"/>
      <c r="D138" s="435"/>
      <c r="E138" s="123"/>
      <c r="F138" s="124"/>
      <c r="G138" s="123"/>
      <c r="H138" s="124"/>
      <c r="I138" s="125"/>
      <c r="J138" s="99"/>
      <c r="K138" s="126"/>
      <c r="L138" s="127"/>
      <c r="M138" s="128"/>
      <c r="N138" s="129"/>
      <c r="O138" s="500"/>
      <c r="P138" s="416"/>
      <c r="Q138" s="416"/>
      <c r="R138" s="416"/>
      <c r="S138" s="416"/>
      <c r="T138" s="416"/>
      <c r="U138" s="416"/>
      <c r="V138" s="416"/>
      <c r="W138" s="416"/>
      <c r="X138" s="416"/>
      <c r="Y138" s="398"/>
      <c r="Z138" s="410"/>
    </row>
    <row r="139" spans="2:27" ht="56.25" customHeight="1">
      <c r="B139" s="121"/>
      <c r="C139" s="122"/>
      <c r="D139" s="472"/>
      <c r="E139" s="123"/>
      <c r="F139" s="124"/>
      <c r="G139" s="123"/>
      <c r="H139" s="124"/>
      <c r="I139" s="125"/>
      <c r="J139" s="99"/>
      <c r="K139" s="126"/>
      <c r="L139" s="127"/>
      <c r="M139" s="128"/>
      <c r="N139" s="129"/>
      <c r="O139" s="500"/>
      <c r="P139" s="416"/>
      <c r="Q139" s="416"/>
      <c r="R139" s="416"/>
      <c r="S139" s="416"/>
      <c r="T139" s="416"/>
      <c r="U139" s="416"/>
      <c r="V139" s="416"/>
      <c r="W139" s="416"/>
      <c r="X139" s="399"/>
      <c r="Y139" s="398"/>
      <c r="Z139" s="410"/>
    </row>
    <row r="140" spans="2:27" ht="56.25" customHeight="1">
      <c r="B140" s="121"/>
      <c r="C140" s="122"/>
      <c r="D140" s="472"/>
      <c r="E140" s="123"/>
      <c r="F140" s="124"/>
      <c r="G140" s="123"/>
      <c r="H140" s="124"/>
      <c r="I140" s="125"/>
      <c r="J140" s="99"/>
      <c r="K140" s="126"/>
      <c r="L140" s="127"/>
      <c r="M140" s="128"/>
      <c r="N140" s="129"/>
      <c r="O140" s="500"/>
      <c r="P140" s="416"/>
      <c r="Q140" s="416"/>
      <c r="R140" s="416"/>
      <c r="S140" s="416"/>
      <c r="T140" s="416"/>
      <c r="U140" s="416"/>
      <c r="V140" s="416"/>
      <c r="W140" s="416"/>
      <c r="X140" s="399"/>
      <c r="Y140" s="398"/>
      <c r="Z140" s="410"/>
    </row>
    <row r="141" spans="2:27" ht="56.25" customHeight="1">
      <c r="B141" s="121"/>
      <c r="C141" s="122"/>
      <c r="D141" s="472"/>
      <c r="E141" s="123"/>
      <c r="F141" s="124"/>
      <c r="G141" s="123"/>
      <c r="H141" s="124"/>
      <c r="I141" s="125"/>
      <c r="J141" s="99"/>
      <c r="K141" s="126"/>
      <c r="L141" s="127"/>
      <c r="M141" s="128"/>
      <c r="N141" s="129"/>
      <c r="O141" s="469"/>
      <c r="P141" s="416"/>
      <c r="Q141" s="416"/>
      <c r="R141" s="416"/>
      <c r="S141" s="416"/>
      <c r="T141" s="416"/>
      <c r="U141" s="416"/>
      <c r="V141" s="416"/>
      <c r="W141" s="416"/>
      <c r="X141" s="399"/>
      <c r="Y141" s="398"/>
      <c r="Z141" s="410"/>
    </row>
    <row r="142" spans="2:27" ht="56.25" customHeight="1" thickBot="1">
      <c r="B142" s="121"/>
      <c r="C142" s="122"/>
      <c r="D142" s="435"/>
      <c r="E142" s="123"/>
      <c r="F142" s="124"/>
      <c r="G142" s="123"/>
      <c r="H142" s="124"/>
      <c r="I142" s="125"/>
      <c r="J142" s="99"/>
      <c r="K142" s="126"/>
      <c r="L142" s="127"/>
      <c r="M142" s="128"/>
      <c r="N142" s="129"/>
      <c r="O142" s="433"/>
      <c r="P142" s="474"/>
      <c r="Q142" s="474"/>
      <c r="R142" s="474"/>
      <c r="S142" s="416"/>
      <c r="T142" s="416"/>
      <c r="U142" s="416"/>
      <c r="V142" s="416"/>
      <c r="W142" s="416"/>
      <c r="X142" s="416"/>
      <c r="Y142" s="398"/>
      <c r="Z142" s="410"/>
    </row>
    <row r="143" spans="2:27" ht="95.1" customHeight="1" thickBot="1">
      <c r="B143" s="568" t="s">
        <v>208</v>
      </c>
      <c r="C143" s="569"/>
      <c r="D143" s="471">
        <f>SUM(D126:D138)</f>
        <v>0</v>
      </c>
      <c r="E143" s="342"/>
      <c r="F143" s="343"/>
      <c r="G143" s="342"/>
      <c r="H143" s="343"/>
      <c r="I143" s="493"/>
      <c r="J143" s="411"/>
      <c r="K143" s="344"/>
      <c r="L143" s="345"/>
      <c r="M143" s="344"/>
      <c r="N143" s="346"/>
      <c r="O143" s="501">
        <f>SUM(O126:O142)</f>
        <v>0</v>
      </c>
      <c r="P143" s="506">
        <f>SUM(P126:P142)</f>
        <v>0</v>
      </c>
      <c r="Q143" s="506">
        <f>SUM(Q126:Q142)</f>
        <v>0</v>
      </c>
      <c r="R143" s="506">
        <f>SUM(R126:R142)</f>
        <v>0</v>
      </c>
      <c r="S143" s="414"/>
      <c r="T143" s="412"/>
      <c r="U143" s="412"/>
      <c r="V143" s="412"/>
      <c r="W143" s="347"/>
      <c r="X143" s="347"/>
      <c r="Y143" s="347"/>
      <c r="Z143" s="492"/>
      <c r="AA143" s="130"/>
    </row>
    <row r="144" spans="2:27" ht="66.75" thickBot="1">
      <c r="O144" s="498">
        <f>O143-D143</f>
        <v>0</v>
      </c>
      <c r="P144" s="495" t="s">
        <v>308</v>
      </c>
    </row>
  </sheetData>
  <mergeCells count="20">
    <mergeCell ref="Z3:Z4"/>
    <mergeCell ref="B3:B4"/>
    <mergeCell ref="C3:C4"/>
    <mergeCell ref="D3:D4"/>
    <mergeCell ref="E3:F3"/>
    <mergeCell ref="G3:H3"/>
    <mergeCell ref="K3:K4"/>
    <mergeCell ref="P3:Y3"/>
    <mergeCell ref="L3:L4"/>
    <mergeCell ref="M3:M4"/>
    <mergeCell ref="N3:N4"/>
    <mergeCell ref="O3:O4"/>
    <mergeCell ref="B114:C114"/>
    <mergeCell ref="B18:C18"/>
    <mergeCell ref="B80:C80"/>
    <mergeCell ref="B93:C93"/>
    <mergeCell ref="B143:C143"/>
    <mergeCell ref="B64:C64"/>
    <mergeCell ref="B50:C50"/>
    <mergeCell ref="B29:C29"/>
  </mergeCells>
  <phoneticPr fontId="9" type="noConversion"/>
  <pageMargins left="0.7" right="0.7" top="0.75" bottom="0.75" header="0.3" footer="0.3"/>
  <pageSetup paperSize="9" scale="36"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33AC2-FC1D-4A34-B1A2-F333A92CD90D}">
  <dimension ref="A3:O32"/>
  <sheetViews>
    <sheetView zoomScale="68" zoomScaleNormal="68" workbookViewId="0">
      <selection activeCell="A36" sqref="A36"/>
    </sheetView>
  </sheetViews>
  <sheetFormatPr defaultRowHeight="16.5"/>
  <sheetData>
    <row r="3" spans="1:15">
      <c r="A3" s="543" t="s">
        <v>332</v>
      </c>
      <c r="C3" t="s">
        <v>82</v>
      </c>
      <c r="H3" s="543" t="s">
        <v>331</v>
      </c>
      <c r="O3" t="s">
        <v>330</v>
      </c>
    </row>
    <row r="32" spans="1:8">
      <c r="A32" t="s">
        <v>329</v>
      </c>
      <c r="H32" t="s">
        <v>328</v>
      </c>
    </row>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내역서(표준단가)-7차</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2025-10-28T06:10:35Z</dcterms:modified>
</cp:coreProperties>
</file>