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36 사택 8동 우수 맨홀 침하 보수 작업\"/>
    </mc:Choice>
  </mc:AlternateContent>
  <xr:revisionPtr revIDLastSave="0" documentId="13_ncr:1_{A935817C-3434-4149-9EC3-30F03613A99A}" xr6:coauthVersionLast="47" xr6:coauthVersionMax="47" xr10:uidLastSave="{00000000-0000-0000-0000-000000000000}"/>
  <bookViews>
    <workbookView xWindow="14355" yWindow="0" windowWidth="14490" windowHeight="16245" firstSheet="2" activeTab="2" xr2:uid="{00000000-000D-0000-FFFF-FFFF00000000}"/>
  </bookViews>
  <sheets>
    <sheet name="갑지" sheetId="5" r:id="rId1"/>
    <sheet name="내역서(표준단가)" sheetId="4" r:id="rId2"/>
    <sheet name="upload" sheetId="7" r:id="rId3"/>
    <sheet name="시중가 근거서류" sheetId="8" r:id="rId4"/>
    <sheet name="Upload_PO" sheetId="1" r:id="rId5"/>
    <sheet name="위치" sheetId="9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4" l="1"/>
  <c r="Q11" i="4"/>
  <c r="Q12" i="4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7" i="4" l="1"/>
  <c r="S7" i="4"/>
  <c r="Q7" i="4"/>
  <c r="O7" i="4"/>
  <c r="A7" i="4"/>
  <c r="A4" i="1" s="1"/>
  <c r="V7" i="4" l="1"/>
  <c r="U12" i="4" l="1"/>
  <c r="S12" i="4"/>
  <c r="O12" i="4"/>
  <c r="A12" i="4"/>
  <c r="A9" i="1" s="1"/>
  <c r="U11" i="4"/>
  <c r="S11" i="4"/>
  <c r="V11" i="4"/>
  <c r="A11" i="4"/>
  <c r="A8" i="1" s="1"/>
  <c r="U10" i="4"/>
  <c r="S10" i="4"/>
  <c r="O10" i="4"/>
  <c r="A10" i="4"/>
  <c r="A7" i="1" s="1"/>
  <c r="U9" i="4"/>
  <c r="S9" i="4"/>
  <c r="Q9" i="4"/>
  <c r="O9" i="4"/>
  <c r="A9" i="4"/>
  <c r="A6" i="1" s="1"/>
  <c r="V10" i="4" l="1"/>
  <c r="V12" i="4"/>
  <c r="V9" i="4"/>
  <c r="A8" i="4" l="1"/>
  <c r="A5" i="1" s="1"/>
  <c r="A6" i="4"/>
  <c r="A3" i="1" s="1"/>
  <c r="U13" i="4"/>
  <c r="S13" i="4"/>
  <c r="Q13" i="4"/>
  <c r="O13" i="4"/>
  <c r="V13" i="4" l="1"/>
  <c r="U14" i="4"/>
  <c r="S14" i="4"/>
  <c r="Q14" i="4"/>
  <c r="O14" i="4"/>
  <c r="V14" i="4" l="1"/>
  <c r="U8" i="4" l="1"/>
  <c r="S8" i="4"/>
  <c r="Q8" i="4"/>
  <c r="O8" i="4"/>
  <c r="U6" i="4"/>
  <c r="S6" i="4"/>
  <c r="Q6" i="4"/>
  <c r="O6" i="4"/>
  <c r="V6" i="4" l="1"/>
  <c r="V8" i="4"/>
  <c r="U5" i="4" l="1"/>
  <c r="S5" i="4"/>
  <c r="Q5" i="4"/>
  <c r="O5" i="4"/>
  <c r="A5" i="4"/>
  <c r="O15" i="4" l="1"/>
  <c r="F16" i="5" s="1"/>
  <c r="Q15" i="4"/>
  <c r="F17" i="5" s="1"/>
  <c r="S15" i="4"/>
  <c r="V5" i="4"/>
  <c r="U15" i="4"/>
  <c r="F2" i="1"/>
  <c r="E2" i="1"/>
  <c r="D2" i="1"/>
  <c r="C2" i="1"/>
  <c r="B2" i="1"/>
  <c r="F25" i="5" l="1"/>
  <c r="F26" i="5"/>
  <c r="F24" i="5"/>
  <c r="F22" i="5"/>
  <c r="F23" i="5" s="1"/>
  <c r="F21" i="5"/>
  <c r="F18" i="5"/>
  <c r="F19" i="5" s="1"/>
  <c r="V15" i="4"/>
  <c r="F27" i="5" l="1"/>
  <c r="A2" i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<sst xmlns="http://schemas.openxmlformats.org/spreadsheetml/2006/main" count="166" uniqueCount="142">
  <si>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</si>
  <si>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</si>
  <si>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</si>
  <si>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</si>
  <si>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</si>
  <si>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</si>
  <si>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</si>
  <si>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</si>
  <si>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</si>
  <si>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</si>
  <si>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</si>
  <si>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</si>
  <si>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</si>
  <si>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</si>
  <si>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</si>
  <si>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</si>
  <si>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</si>
  <si>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</si>
  <si>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</si>
  <si>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</si>
  <si>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</si>
  <si>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</si>
  <si>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</si>
  <si>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</si>
  <si>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</si>
  <si>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</si>
  <si>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</si>
  <si>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</si>
  <si>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</si>
  <si>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</si>
  <si>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</si>
  <si>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</si>
  <si>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</si>
  <si>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</si>
  <si>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</si>
  <si>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</si>
  <si>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★ 작성방법</t>
    <phoneticPr fontId="11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</si>
  <si>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</si>
  <si>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</si>
  <si>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</si>
  <si>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</si>
  <si>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</si>
  <si>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</si>
  <si>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</si>
  <si>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</si>
  <si>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</si>
  <si>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</si>
  <si>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</si>
  <si>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</si>
  <si>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</si>
  <si>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</si>
  <si>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</si>
  <si>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</si>
  <si>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</si>
  <si>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</si>
  <si>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</si>
  <si>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</si>
  <si>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</si>
  <si>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</si>
  <si>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</si>
  <si>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</si>
  <si>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</si>
  <si>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</si>
  <si>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</si>
  <si>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</si>
  <si>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</si>
  <si>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</si>
  <si>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</si>
  <si>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</si>
  <si>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</si>
  <si>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</si>
  <si>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</si>
  <si>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</si>
  <si>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</si>
  <si>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</si>
  <si>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</si>
  <si>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</si>
  <si>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1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</si>
  <si>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</si>
  <si>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3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</si>
  <si>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</si>
  <si>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단위</t>
  </si>
  <si>
    <t>인</t>
    <phoneticPr fontId="11" type="noConversion"/>
  </si>
  <si>
    <t>L003</t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</si>
  <si>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</si>
  <si>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</si>
  <si>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</si>
  <si>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</si>
  <si>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</si>
  <si>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</si>
  <si>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</si>
  <si>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</si>
  <si>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</si>
  <si>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</si>
  <si>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</si>
  <si>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</si>
  <si>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</si>
  <si>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</si>
  <si>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</si>
  <si>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</si>
  <si>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</si>
  <si>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포</t>
  </si>
  <si>
    <t>일</t>
    <phoneticPr fontId="11" type="noConversion"/>
  </si>
  <si>
    <r>
      <t>시중가.</t>
    </r>
    <r>
      <rPr>
        <sz val="10"/>
        <color rgb="FFFF0000"/>
        <rFont val="Malgun Gothic"/>
        <family val="3"/>
        <charset val="129"/>
      </rPr>
      <t xml:space="preserve"> 세금계산서 첨부 예정</t>
    </r>
    <phoneticPr fontId="11" type="noConversion"/>
  </si>
  <si>
    <t>L002</t>
    <phoneticPr fontId="11" type="noConversion"/>
  </si>
  <si>
    <t>대</t>
    <phoneticPr fontId="11" type="noConversion"/>
  </si>
  <si>
    <t xml:space="preserve"> 공사명 : 사택 지반 침하 보수작업</t>
    <phoneticPr fontId="17" type="noConversion"/>
  </si>
  <si>
    <r>
      <t xml:space="preserve">침하부위 커팅 및 제거,  모르터 타설, 양생후 아스콘 포설 </t>
    </r>
    <r>
      <rPr>
        <sz val="10"/>
        <color rgb="FFFF0000"/>
        <rFont val="Malgun Gothic"/>
        <family val="3"/>
        <charset val="129"/>
      </rPr>
      <t>,2명*3일 작업</t>
    </r>
    <phoneticPr fontId="11" type="noConversion"/>
  </si>
  <si>
    <r>
      <t>신호수 ,</t>
    </r>
    <r>
      <rPr>
        <sz val="10"/>
        <color rgb="FFFF0000"/>
        <rFont val="Malgun Gothic"/>
        <family val="3"/>
        <charset val="129"/>
      </rPr>
      <t>1명*3일 작업</t>
    </r>
    <phoneticPr fontId="11" type="noConversion"/>
  </si>
  <si>
    <r>
      <t>시중가.</t>
    </r>
    <r>
      <rPr>
        <sz val="10"/>
        <color rgb="FFFF0000"/>
        <rFont val="Malgun Gothic"/>
        <family val="3"/>
        <charset val="129"/>
      </rPr>
      <t xml:space="preserve"> 건문업체 견적서 참조, 세금계산서 첨부 예정</t>
    </r>
    <phoneticPr fontId="11" type="noConversion"/>
  </si>
  <si>
    <t>시중노임단가, 특별인부</t>
    <phoneticPr fontId="11" type="noConversion"/>
  </si>
  <si>
    <t>시중노임단가, 보통인부</t>
    <phoneticPr fontId="11" type="noConversion"/>
  </si>
  <si>
    <t>아스콘 콤팩트 렌탈,  1일</t>
    <phoneticPr fontId="11" type="noConversion"/>
  </si>
  <si>
    <t>아스콘 다짐 콤팩트 렌탈 1일</t>
    <phoneticPr fontId="11" type="noConversion"/>
  </si>
  <si>
    <t>그레이팅 하부보강용 각관제작, 설치</t>
    <phoneticPr fontId="11" type="noConversion"/>
  </si>
  <si>
    <t>SET</t>
    <phoneticPr fontId="11" type="noConversion"/>
  </si>
  <si>
    <t>시중가. 세금계산서 첨부 예정</t>
    <phoneticPr fontId="11" type="noConversion"/>
  </si>
  <si>
    <t>시중가. 건문업체 견적서 참조, 세금계산서 첨부 예정</t>
    <phoneticPr fontId="11" type="noConversion"/>
  </si>
  <si>
    <t> (재료비+노무비)*3.11%</t>
    <phoneticPr fontId="19" type="noConversion"/>
  </si>
  <si>
    <t>E00000801011510201</t>
  </si>
  <si>
    <t>건출물 현장정리</t>
  </si>
  <si>
    <t>철근콘크리트조·철골·철근콘크리트조</t>
  </si>
  <si>
    <t>(연면적 ㎡ 당)</t>
  </si>
  <si>
    <t>M020806810430101</t>
  </si>
  <si>
    <t>산업폐기물처리비</t>
  </si>
  <si>
    <t>STEEL CONCORE PANEL 기준, (소운반비별도)</t>
  </si>
  <si>
    <t>Ton</t>
  </si>
  <si>
    <t>M015333017540101</t>
  </si>
  <si>
    <t>상온아스콘(긴급도로보수용)</t>
  </si>
  <si>
    <t>CAPS CON(20kg)</t>
  </si>
  <si>
    <t>M010550114750101</t>
  </si>
  <si>
    <t>REMICOAT, 일반용</t>
  </si>
  <si>
    <t>조적용 레미탈, 시멘트벽돌, 블록 조적용</t>
  </si>
  <si>
    <t>40㎏/포</t>
  </si>
  <si>
    <t>L009</t>
  </si>
  <si>
    <t>시중노임단가, 철공</t>
    <phoneticPr fontId="11" type="noConversion"/>
  </si>
  <si>
    <r>
      <t>그레이팅 하부보강용 설치,</t>
    </r>
    <r>
      <rPr>
        <sz val="10"/>
        <color rgb="FFFF0000"/>
        <rFont val="Malgun Gothic"/>
        <family val="3"/>
        <charset val="129"/>
      </rPr>
      <t xml:space="preserve"> 1일 작업</t>
    </r>
    <phoneticPr fontId="11" type="noConversion"/>
  </si>
  <si>
    <t>M01525GR10610101</t>
  </si>
  <si>
    <t>멀티코트 B</t>
  </si>
  <si>
    <t>아스팔트 프라이머</t>
  </si>
  <si>
    <t>Can</t>
  </si>
  <si>
    <t xml:space="preserve"> 견적일 : 2025년  07월  09일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</si>
</sst>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_-* #,##0.0_-;\-* #,##0.0_-;_-* &quot;-&quot;_-;_-@_-"/>
    <numFmt numFmtId="185" formatCode="#,###,###,###"/>
    <numFmt numFmtId="186" formatCode="0.0_);[Red]\(0.0\)"/>
  </numFmts>
  <fonts count="5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name val="Malgun Gothic"/>
      <family val="3"/>
      <charset val="129"/>
    </font>
    <font>
      <sz val="10"/>
      <color rgb="FFFF0000"/>
      <name val="Malgun Gothic"/>
      <family val="3"/>
      <charset val="129"/>
    </font>
    <font>
      <sz val="10"/>
      <name val="Arial"/>
      <family val="2"/>
    </font>
    <font>
      <sz val="10"/>
      <color indexed="8"/>
      <name val="Malgun Gothic"/>
      <family val="3"/>
      <charset val="129"/>
    </font>
    <font>
      <sz val="10"/>
      <color rgb="FF00000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2"/>
      <scheme val="minor"/>
    </font>
    <font>
      <sz val="9"/>
      <color theme="1"/>
      <name val="돋움"/>
      <family val="3"/>
      <charset val="129"/>
    </font>
    <font>
      <b/>
      <sz val="10"/>
      <color rgb="FF00000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31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9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9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4" fillId="0" borderId="0"/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8">
    <xf numFmtId="0" fontId="0" fillId="0" borderId="0" xfId="0">
      <alignment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8" fillId="0" borderId="7" xfId="6" applyFont="1" applyBorder="1" applyAlignment="1">
      <alignment horizontal="right" vertical="center"/>
    </xf>
    <xf numFmtId="49" fontId="20" fillId="2" borderId="0" xfId="0" applyNumberFormat="1" applyFont="1" applyFill="1" applyAlignment="1">
      <alignment horizontal="center" vertical="center" wrapText="1"/>
    </xf>
    <xf numFmtId="0" fontId="25" fillId="0" borderId="0" xfId="6" applyFont="1" applyAlignment="1">
      <alignment vertical="center"/>
    </xf>
    <xf numFmtId="0" fontId="26" fillId="0" borderId="0" xfId="3" applyFont="1"/>
    <xf numFmtId="0" fontId="27" fillId="0" borderId="0" xfId="3" applyFont="1"/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28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9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8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9" fillId="0" borderId="7" xfId="6" applyFont="1" applyBorder="1" applyAlignment="1">
      <alignment vertical="center"/>
    </xf>
    <xf numFmtId="179" fontId="28" fillId="0" borderId="7" xfId="6" applyNumberFormat="1" applyFont="1" applyBorder="1" applyAlignment="1">
      <alignment vertical="center"/>
    </xf>
    <xf numFmtId="0" fontId="28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30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30" fillId="0" borderId="12" xfId="6" applyFont="1" applyBorder="1" applyAlignment="1">
      <alignment vertical="center"/>
    </xf>
    <xf numFmtId="1" fontId="30" fillId="0" borderId="12" xfId="6" applyNumberFormat="1" applyFont="1" applyBorder="1" applyAlignment="1">
      <alignment horizontal="center" vertical="center"/>
    </xf>
    <xf numFmtId="180" fontId="30" fillId="0" borderId="12" xfId="7" applyFont="1" applyBorder="1" applyAlignment="1">
      <alignment horizontal="right" vertical="center"/>
    </xf>
    <xf numFmtId="0" fontId="30" fillId="0" borderId="13" xfId="6" applyFont="1" applyBorder="1" applyAlignment="1">
      <alignment vertical="center"/>
    </xf>
    <xf numFmtId="0" fontId="30" fillId="0" borderId="14" xfId="6" applyFont="1" applyBorder="1" applyAlignment="1">
      <alignment horizontal="center" vertical="center"/>
    </xf>
    <xf numFmtId="0" fontId="30" fillId="0" borderId="15" xfId="6" applyFont="1" applyBorder="1" applyAlignment="1">
      <alignment horizontal="center" vertical="center"/>
    </xf>
    <xf numFmtId="0" fontId="30" fillId="0" borderId="15" xfId="3" applyFont="1" applyBorder="1" applyAlignment="1">
      <alignment horizontal="center" vertical="center"/>
    </xf>
    <xf numFmtId="1" fontId="30" fillId="0" borderId="15" xfId="6" applyNumberFormat="1" applyFont="1" applyBorder="1" applyAlignment="1">
      <alignment horizontal="center" vertical="center"/>
    </xf>
    <xf numFmtId="180" fontId="30" fillId="0" borderId="15" xfId="7" applyFont="1" applyBorder="1" applyAlignment="1">
      <alignment horizontal="right" vertical="center"/>
    </xf>
    <xf numFmtId="0" fontId="30" fillId="0" borderId="16" xfId="6" quotePrefix="1" applyFont="1" applyBorder="1" applyAlignment="1">
      <alignment vertical="center"/>
    </xf>
    <xf numFmtId="0" fontId="30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30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vertical="center"/>
    </xf>
    <xf numFmtId="0" fontId="30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30" fillId="5" borderId="16" xfId="6" applyFont="1" applyFill="1" applyBorder="1" applyAlignment="1">
      <alignment vertical="center"/>
    </xf>
    <xf numFmtId="0" fontId="30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30" fillId="0" borderId="15" xfId="3" applyNumberFormat="1" applyFont="1" applyBorder="1" applyAlignment="1">
      <alignment horizontal="right" vertical="center"/>
    </xf>
    <xf numFmtId="1" fontId="30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30" fillId="0" borderId="15" xfId="3" applyFont="1" applyBorder="1" applyAlignment="1">
      <alignment vertical="center"/>
    </xf>
    <xf numFmtId="180" fontId="30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30" fillId="0" borderId="19" xfId="6" applyFont="1" applyBorder="1" applyAlignment="1">
      <alignment vertical="center"/>
    </xf>
    <xf numFmtId="0" fontId="30" fillId="0" borderId="19" xfId="6" applyFont="1" applyBorder="1" applyAlignment="1">
      <alignment horizontal="right" vertical="center"/>
    </xf>
    <xf numFmtId="0" fontId="30" fillId="0" borderId="20" xfId="6" applyFont="1" applyBorder="1" applyAlignment="1">
      <alignment vertical="center"/>
    </xf>
    <xf numFmtId="0" fontId="18" fillId="0" borderId="0" xfId="10" applyFont="1"/>
    <xf numFmtId="0" fontId="31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82" fontId="31" fillId="3" borderId="0" xfId="2" applyNumberFormat="1" applyFont="1" applyFill="1" applyAlignment="1">
      <alignment horizontal="center" vertical="center"/>
    </xf>
    <xf numFmtId="0" fontId="31" fillId="9" borderId="24" xfId="0" applyFont="1" applyFill="1" applyBorder="1">
      <alignment vertical="center"/>
    </xf>
    <xf numFmtId="0" fontId="31" fillId="9" borderId="21" xfId="0" applyFont="1" applyFill="1" applyBorder="1">
      <alignment vertical="center"/>
    </xf>
    <xf numFmtId="0" fontId="31" fillId="4" borderId="22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177" fontId="31" fillId="4" borderId="3" xfId="4" applyFont="1" applyFill="1" applyBorder="1" applyAlignment="1">
      <alignment horizontal="center" vertical="center"/>
    </xf>
    <xf numFmtId="178" fontId="31" fillId="4" borderId="3" xfId="5" applyFont="1" applyFill="1" applyBorder="1" applyAlignment="1">
      <alignment horizontal="center" vertical="center"/>
    </xf>
    <xf numFmtId="0" fontId="32" fillId="6" borderId="22" xfId="0" applyFont="1" applyFill="1" applyBorder="1" applyAlignment="1">
      <alignment horizontal="center" vertical="center"/>
    </xf>
    <xf numFmtId="49" fontId="34" fillId="7" borderId="3" xfId="0" applyNumberFormat="1" applyFont="1" applyFill="1" applyBorder="1" applyAlignment="1">
      <alignment horizontal="center" vertical="center" wrapText="1"/>
    </xf>
    <xf numFmtId="49" fontId="34" fillId="5" borderId="3" xfId="0" applyNumberFormat="1" applyFont="1" applyFill="1" applyBorder="1" applyAlignment="1">
      <alignment horizontal="center" vertical="center" wrapText="1"/>
    </xf>
    <xf numFmtId="177" fontId="32" fillId="6" borderId="3" xfId="1" applyFont="1" applyFill="1" applyBorder="1" applyAlignment="1">
      <alignment horizontal="center" vertical="center" wrapText="1"/>
    </xf>
    <xf numFmtId="177" fontId="32" fillId="0" borderId="3" xfId="1" applyFont="1" applyFill="1" applyBorder="1" applyAlignment="1">
      <alignment horizontal="center" vertical="center" wrapText="1"/>
    </xf>
    <xf numFmtId="177" fontId="32" fillId="5" borderId="3" xfId="1" applyFont="1" applyFill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7" fillId="10" borderId="0" xfId="0" applyFont="1" applyFill="1">
      <alignment vertical="center"/>
    </xf>
    <xf numFmtId="0" fontId="37" fillId="0" borderId="0" xfId="0" applyFont="1">
      <alignment vertical="center"/>
    </xf>
    <xf numFmtId="177" fontId="38" fillId="10" borderId="0" xfId="0" applyNumberFormat="1" applyFont="1" applyFill="1">
      <alignment vertical="center"/>
    </xf>
    <xf numFmtId="0" fontId="38" fillId="0" borderId="0" xfId="0" applyFont="1">
      <alignment vertical="center"/>
    </xf>
    <xf numFmtId="177" fontId="38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0" fontId="31" fillId="5" borderId="0" xfId="0" applyFont="1" applyFill="1">
      <alignment vertical="center"/>
    </xf>
    <xf numFmtId="177" fontId="32" fillId="0" borderId="0" xfId="0" applyNumberFormat="1" applyFont="1">
      <alignment vertical="center"/>
    </xf>
    <xf numFmtId="0" fontId="39" fillId="0" borderId="0" xfId="0" applyFont="1">
      <alignment vertical="center"/>
    </xf>
    <xf numFmtId="181" fontId="28" fillId="7" borderId="1" xfId="1" applyNumberFormat="1" applyFont="1" applyFill="1" applyBorder="1" applyAlignment="1">
      <alignment horizontal="center" vertical="center"/>
    </xf>
    <xf numFmtId="181" fontId="28" fillId="0" borderId="1" xfId="1" applyNumberFormat="1" applyFont="1" applyBorder="1" applyAlignment="1">
      <alignment horizontal="center" vertical="center"/>
    </xf>
    <xf numFmtId="181" fontId="28" fillId="0" borderId="0" xfId="1" applyNumberFormat="1" applyFont="1" applyAlignment="1">
      <alignment horizontal="center" vertical="center"/>
    </xf>
    <xf numFmtId="185" fontId="34" fillId="5" borderId="3" xfId="0" applyNumberFormat="1" applyFont="1" applyFill="1" applyBorder="1" applyAlignment="1">
      <alignment horizontal="right" vertical="center" wrapText="1"/>
    </xf>
    <xf numFmtId="49" fontId="10" fillId="2" borderId="33" xfId="0" applyNumberFormat="1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0" fontId="45" fillId="5" borderId="3" xfId="3" applyFont="1" applyFill="1" applyBorder="1" applyAlignment="1">
      <alignment horizontal="center" vertical="center" shrinkToFit="1"/>
    </xf>
    <xf numFmtId="177" fontId="46" fillId="5" borderId="3" xfId="1" applyFont="1" applyFill="1" applyBorder="1" applyAlignment="1">
      <alignment horizontal="center" vertical="center"/>
    </xf>
    <xf numFmtId="177" fontId="36" fillId="5" borderId="3" xfId="1" applyFont="1" applyFill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183" fontId="34" fillId="5" borderId="3" xfId="0" applyNumberFormat="1" applyFont="1" applyFill="1" applyBorder="1" applyAlignment="1">
      <alignment horizontal="right" vertical="center" wrapText="1"/>
    </xf>
    <xf numFmtId="9" fontId="32" fillId="0" borderId="3" xfId="0" applyNumberFormat="1" applyFont="1" applyBorder="1" applyAlignment="1">
      <alignment horizontal="center" vertical="center"/>
    </xf>
    <xf numFmtId="177" fontId="34" fillId="5" borderId="3" xfId="1" applyFont="1" applyFill="1" applyBorder="1" applyAlignment="1">
      <alignment horizontal="center" vertical="center" wrapText="1"/>
    </xf>
    <xf numFmtId="49" fontId="43" fillId="5" borderId="3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>
      <alignment vertical="center"/>
    </xf>
    <xf numFmtId="49" fontId="34" fillId="5" borderId="1" xfId="0" applyNumberFormat="1" applyFont="1" applyFill="1" applyBorder="1" applyAlignment="1">
      <alignment horizontal="center" vertical="center" wrapText="1"/>
    </xf>
    <xf numFmtId="184" fontId="32" fillId="0" borderId="1" xfId="1" applyNumberFormat="1" applyFont="1" applyFill="1" applyBorder="1" applyAlignment="1">
      <alignment horizontal="center" vertical="center"/>
    </xf>
    <xf numFmtId="177" fontId="44" fillId="0" borderId="1" xfId="1" applyFont="1" applyBorder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>
      <alignment vertical="center"/>
    </xf>
    <xf numFmtId="49" fontId="40" fillId="0" borderId="1" xfId="0" applyNumberFormat="1" applyFont="1" applyBorder="1" applyAlignment="1">
      <alignment horizontal="center" vertical="center" wrapText="1"/>
    </xf>
    <xf numFmtId="184" fontId="42" fillId="0" borderId="1" xfId="1" applyNumberFormat="1" applyFont="1" applyFill="1" applyBorder="1" applyAlignment="1">
      <alignment horizontal="center" vertical="center"/>
    </xf>
    <xf numFmtId="177" fontId="40" fillId="0" borderId="1" xfId="1" applyFont="1" applyBorder="1" applyAlignment="1">
      <alignment horizontal="center" vertical="center" wrapText="1"/>
    </xf>
    <xf numFmtId="49" fontId="41" fillId="5" borderId="3" xfId="0" applyNumberFormat="1" applyFont="1" applyFill="1" applyBorder="1" applyAlignment="1">
      <alignment horizontal="center" vertical="center" wrapText="1"/>
    </xf>
    <xf numFmtId="49" fontId="40" fillId="5" borderId="1" xfId="0" applyNumberFormat="1" applyFont="1" applyFill="1" applyBorder="1" applyAlignment="1">
      <alignment horizontal="center" vertical="center" wrapText="1"/>
    </xf>
    <xf numFmtId="49" fontId="40" fillId="5" borderId="3" xfId="0" applyNumberFormat="1" applyFont="1" applyFill="1" applyBorder="1" applyAlignment="1">
      <alignment horizontal="center" vertical="center" wrapText="1"/>
    </xf>
    <xf numFmtId="0" fontId="32" fillId="5" borderId="3" xfId="0" applyFont="1" applyFill="1" applyBorder="1">
      <alignment vertical="center"/>
    </xf>
    <xf numFmtId="186" fontId="42" fillId="5" borderId="3" xfId="1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43" fillId="7" borderId="3" xfId="0" applyFont="1" applyFill="1" applyBorder="1" applyAlignment="1">
      <alignment horizontal="center" vertical="center"/>
    </xf>
    <xf numFmtId="0" fontId="0" fillId="5" borderId="3" xfId="0" applyFill="1" applyBorder="1">
      <alignment vertical="center"/>
    </xf>
    <xf numFmtId="177" fontId="0" fillId="5" borderId="3" xfId="1" applyFont="1" applyFill="1" applyBorder="1" applyAlignment="1">
      <alignment vertical="center"/>
    </xf>
    <xf numFmtId="0" fontId="48" fillId="5" borderId="3" xfId="0" applyFont="1" applyFill="1" applyBorder="1" applyAlignment="1">
      <alignment horizontal="center" vertical="center"/>
    </xf>
    <xf numFmtId="186" fontId="32" fillId="5" borderId="3" xfId="1" applyNumberFormat="1" applyFont="1" applyFill="1" applyBorder="1" applyAlignment="1">
      <alignment vertical="center"/>
    </xf>
    <xf numFmtId="0" fontId="31" fillId="7" borderId="4" xfId="0" applyFont="1" applyFill="1" applyBorder="1" applyAlignment="1">
      <alignment horizontal="center" vertical="center"/>
    </xf>
    <xf numFmtId="49" fontId="34" fillId="5" borderId="6" xfId="0" applyNumberFormat="1" applyFont="1" applyFill="1" applyBorder="1" applyAlignment="1">
      <alignment horizontal="center" vertical="center" wrapText="1"/>
    </xf>
    <xf numFmtId="49" fontId="10" fillId="7" borderId="3" xfId="0" applyNumberFormat="1" applyFont="1" applyFill="1" applyBorder="1" applyAlignment="1">
      <alignment horizontal="center" vertical="center" wrapText="1"/>
    </xf>
    <xf numFmtId="0" fontId="25" fillId="0" borderId="0" xfId="6" applyFont="1" applyAlignment="1">
      <alignment horizontal="center" vertical="center"/>
    </xf>
    <xf numFmtId="0" fontId="29" fillId="0" borderId="0" xfId="6" applyFont="1" applyAlignment="1">
      <alignment vertical="center"/>
    </xf>
    <xf numFmtId="0" fontId="28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49" fillId="0" borderId="31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9" borderId="30" xfId="0" applyFont="1" applyFill="1" applyBorder="1" applyAlignment="1">
      <alignment horizontal="center" vertical="center"/>
    </xf>
    <xf numFmtId="0" fontId="31" fillId="9" borderId="4" xfId="0" applyFont="1" applyFill="1" applyBorder="1" applyAlignment="1">
      <alignment horizontal="center" vertical="center"/>
    </xf>
    <xf numFmtId="177" fontId="31" fillId="4" borderId="21" xfId="4" applyFont="1" applyFill="1" applyBorder="1" applyAlignment="1">
      <alignment horizontal="center" vertical="center"/>
    </xf>
    <xf numFmtId="178" fontId="31" fillId="4" borderId="21" xfId="5" applyFont="1" applyFill="1" applyBorder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28575</xdr:colOff>
      <xdr:row>13</xdr:row>
      <xdr:rowOff>152400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A42E8A7-AEC3-411C-BF24-ED6EA7CCA788}"/>
            </a:ext>
          </a:extLst>
        </xdr:cNvPr>
        <xdr:cNvSpPr/>
      </xdr:nvSpPr>
      <xdr:spPr>
        <a:xfrm>
          <a:off x="0" y="125730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아스콘 콤팩트 임대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근거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-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6</xdr:col>
      <xdr:colOff>57150</xdr:colOff>
      <xdr:row>9</xdr:row>
      <xdr:rowOff>9524</xdr:rowOff>
    </xdr:from>
    <xdr:to>
      <xdr:col>6</xdr:col>
      <xdr:colOff>485775</xdr:colOff>
      <xdr:row>9</xdr:row>
      <xdr:rowOff>171449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7BD4A11-91E5-4982-9A5A-BC007BDB28BA}"/>
            </a:ext>
          </a:extLst>
        </xdr:cNvPr>
        <xdr:cNvSpPr/>
      </xdr:nvSpPr>
      <xdr:spPr>
        <a:xfrm flipV="1">
          <a:off x="4638675" y="1895474"/>
          <a:ext cx="428625" cy="161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0</xdr:col>
      <xdr:colOff>0</xdr:colOff>
      <xdr:row>16</xdr:row>
      <xdr:rowOff>19050</xdr:rowOff>
    </xdr:from>
    <xdr:ext cx="10131707" cy="2352675"/>
    <xdr:pic>
      <xdr:nvPicPr>
        <xdr:cNvPr id="7" name="그림 6">
          <a:extLst>
            <a:ext uri="{FF2B5EF4-FFF2-40B4-BE49-F238E27FC236}">
              <a16:creationId xmlns:a16="http://schemas.microsoft.com/office/drawing/2014/main" id="{B0D5403A-0978-4161-A7EB-3E9F591E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1850"/>
          <a:ext cx="10131707" cy="23526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30</xdr:row>
      <xdr:rowOff>0</xdr:rowOff>
    </xdr:from>
    <xdr:to>
      <xdr:col>8</xdr:col>
      <xdr:colOff>28575</xdr:colOff>
      <xdr:row>61</xdr:row>
      <xdr:rowOff>190500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1B3EE6-21CE-4801-8BC9-9B567856C74B}"/>
            </a:ext>
          </a:extLst>
        </xdr:cNvPr>
        <xdr:cNvSpPr/>
      </xdr:nvSpPr>
      <xdr:spPr>
        <a:xfrm>
          <a:off x="0" y="6286500"/>
          <a:ext cx="5981700" cy="66865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그레이팅 후레임 제작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거래명세표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세금계산서 첨부예정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76200</xdr:colOff>
      <xdr:row>31</xdr:row>
      <xdr:rowOff>123825</xdr:rowOff>
    </xdr:from>
    <xdr:to>
      <xdr:col>6</xdr:col>
      <xdr:colOff>456665</xdr:colOff>
      <xdr:row>60</xdr:row>
      <xdr:rowOff>199256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C03D868-0643-45CA-B1B0-23B908EC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6619875"/>
          <a:ext cx="4276190" cy="6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130</xdr:col>
      <xdr:colOff>323173</xdr:colOff>
      <xdr:row>279</xdr:row>
      <xdr:rowOff>100695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EA306DB-E49E-4863-AF2E-8D1B4C19E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7" t="4110" r="1798" b="6696"/>
        <a:stretch>
          <a:fillRect/>
        </a:stretch>
      </xdr:blipFill>
      <xdr:spPr>
        <a:xfrm>
          <a:off x="0" y="0"/>
          <a:ext cx="87000673" cy="53250195"/>
        </a:xfrm>
        <a:prstGeom prst="rect">
          <a:avLst/>
        </a:prstGeom>
      </xdr:spPr>
    </xdr:pic>
    <xdr:clientData/>
  </xdr:twoCellAnchor>
  <xdr:twoCellAnchor>
    <xdr:from>
      <xdr:col>3</xdr:col>
      <xdr:colOff>497633</xdr:colOff>
      <xdr:row>128</xdr:row>
      <xdr:rowOff>132947</xdr:rowOff>
    </xdr:from>
    <xdr:to>
      <xdr:col>13</xdr:col>
      <xdr:colOff>421684</xdr:colOff>
      <xdr:row>154</xdr:row>
      <xdr:rowOff>12392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F01D07-33FA-410A-ABA9-23A4032F4A61}"/>
            </a:ext>
          </a:extLst>
        </xdr:cNvPr>
        <xdr:cNvSpPr txBox="1"/>
      </xdr:nvSpPr>
      <xdr:spPr>
        <a:xfrm>
          <a:off x="2497883" y="24516947"/>
          <a:ext cx="6591551" cy="4832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30000" kern="1200">
              <a:solidFill>
                <a:schemeClr val="bg1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8</a:t>
          </a:r>
          <a:r>
            <a:rPr lang="ko-KR" altLang="en-US" sz="30000" kern="1200">
              <a:solidFill>
                <a:schemeClr val="bg1"/>
              </a:solidFill>
              <a:latin typeface="휴먼둥근헤드라인" panose="02030504000101010101" pitchFamily="18" charset="-127"/>
              <a:ea typeface="휴먼둥근헤드라인" panose="02030504000101010101" pitchFamily="18" charset="-127"/>
            </a:rPr>
            <a:t>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2" zoomScale="85" zoomScaleNormal="85" workbookViewId="0">
      <selection activeCell="E14" sqref="E14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4.75" style="5" customWidth="1"/>
    <col min="8" max="8" width="11.25" style="5" customWidth="1"/>
    <col min="9" max="9" width="9" style="5"/>
    <col min="10" max="16384" width="9" style="6"/>
  </cols>
  <sheetData>
    <row r="2" spans="1:9" ht="33">
      <c r="A2" s="138" t="s">
        <v>6</v>
      </c>
      <c r="B2" s="138"/>
      <c r="C2" s="138"/>
      <c r="D2" s="138"/>
      <c r="E2" s="138"/>
      <c r="F2" s="138"/>
      <c r="G2" s="138"/>
      <c r="H2" s="4"/>
    </row>
    <row r="3" spans="1:9" ht="14.25">
      <c r="A3" s="7"/>
      <c r="B3" s="7"/>
      <c r="C3" s="7"/>
      <c r="D3" s="7"/>
      <c r="E3" s="7"/>
      <c r="F3" s="7"/>
      <c r="G3" s="7"/>
      <c r="H3" s="7"/>
    </row>
    <row r="4" spans="1:9" ht="14.25">
      <c r="A4" s="7"/>
      <c r="B4" s="7"/>
      <c r="C4" s="7"/>
      <c r="D4" s="7"/>
      <c r="E4" s="7"/>
      <c r="H4" s="7"/>
    </row>
    <row r="5" spans="1:9" ht="27" customHeight="1">
      <c r="A5" s="8" t="s">
        <v>48</v>
      </c>
      <c r="B5" s="9"/>
      <c r="C5" s="10"/>
      <c r="D5" s="7"/>
      <c r="E5" s="7"/>
      <c r="F5" s="11" t="s">
        <v>39</v>
      </c>
      <c r="G5" s="12" t="s">
        <v>52</v>
      </c>
      <c r="H5" s="7"/>
    </row>
    <row r="6" spans="1:9" ht="27" customHeight="1">
      <c r="A6" s="7"/>
      <c r="B6" s="7"/>
      <c r="C6" s="7"/>
      <c r="D6" s="7"/>
      <c r="E6" s="7"/>
      <c r="F6" s="13" t="s">
        <v>42</v>
      </c>
      <c r="G6" s="14" t="s">
        <v>53</v>
      </c>
      <c r="H6" s="7"/>
    </row>
    <row r="7" spans="1:9" ht="27" customHeight="1">
      <c r="A7" s="144" t="s">
        <v>106</v>
      </c>
      <c r="B7" s="145"/>
      <c r="C7" s="146"/>
      <c r="D7" s="7"/>
      <c r="E7" s="15"/>
      <c r="F7" s="16" t="s">
        <v>43</v>
      </c>
      <c r="G7" s="14" t="s">
        <v>54</v>
      </c>
      <c r="H7" s="7"/>
    </row>
    <row r="8" spans="1:9" ht="27" customHeight="1">
      <c r="A8" s="7"/>
      <c r="B8" s="7"/>
      <c r="C8" s="7"/>
      <c r="D8" s="7"/>
      <c r="E8" s="7"/>
      <c r="F8" s="13" t="s">
        <v>44</v>
      </c>
      <c r="G8" s="14" t="s">
        <v>55</v>
      </c>
      <c r="H8" s="7"/>
    </row>
    <row r="9" spans="1:9" ht="27" customHeight="1">
      <c r="A9" s="141" t="s">
        <v>141</v>
      </c>
      <c r="B9" s="142"/>
      <c r="C9" s="143"/>
      <c r="D9" s="7"/>
      <c r="E9" s="7"/>
      <c r="F9" s="13" t="s">
        <v>45</v>
      </c>
      <c r="G9" s="14" t="s">
        <v>56</v>
      </c>
      <c r="H9" s="7"/>
    </row>
    <row r="10" spans="1:9" ht="27" customHeight="1">
      <c r="A10" s="7"/>
      <c r="B10" s="7"/>
      <c r="C10" s="7"/>
      <c r="D10" s="7"/>
      <c r="E10" s="7"/>
      <c r="F10" s="17" t="s">
        <v>40</v>
      </c>
      <c r="G10" s="18" t="s">
        <v>57</v>
      </c>
      <c r="H10" s="7"/>
      <c r="I10" s="7"/>
    </row>
    <row r="11" spans="1:9" ht="27" customHeight="1">
      <c r="A11" s="139"/>
      <c r="B11" s="140"/>
      <c r="C11" s="140"/>
      <c r="D11" s="7"/>
      <c r="E11" s="19"/>
      <c r="F11" s="20" t="s">
        <v>41</v>
      </c>
      <c r="G11" s="21" t="s">
        <v>58</v>
      </c>
      <c r="H11" s="19"/>
    </row>
    <row r="12" spans="1:9" ht="18.75" thickBot="1">
      <c r="A12" s="22" t="s">
        <v>7</v>
      </c>
      <c r="B12" s="22" t="str">
        <f>NUMBERSTRING(F31,1)</f>
        <v>사백일십만팔천</v>
      </c>
      <c r="C12" s="23"/>
      <c r="D12" s="2" t="s">
        <v>8</v>
      </c>
      <c r="E12" s="2" t="s">
        <v>9</v>
      </c>
      <c r="F12" s="2" t="s">
        <v>9</v>
      </c>
      <c r="G12" s="2"/>
      <c r="H12" s="24"/>
    </row>
    <row r="13" spans="1:9" ht="15.75" thickTop="1" thickBot="1">
      <c r="A13" s="7"/>
      <c r="B13" s="7"/>
      <c r="C13" s="7"/>
      <c r="D13" s="7"/>
      <c r="E13" s="7"/>
      <c r="F13" s="7"/>
      <c r="G13" s="7"/>
      <c r="H13" s="24"/>
    </row>
    <row r="14" spans="1:9" ht="33" customHeight="1" thickBot="1">
      <c r="A14" s="25" t="s">
        <v>10</v>
      </c>
      <c r="B14" s="26" t="s">
        <v>11</v>
      </c>
      <c r="C14" s="26" t="s">
        <v>12</v>
      </c>
      <c r="D14" s="26" t="s">
        <v>13</v>
      </c>
      <c r="E14" s="26" t="s">
        <v>14</v>
      </c>
      <c r="F14" s="26" t="s">
        <v>15</v>
      </c>
      <c r="G14" s="27" t="s">
        <v>16</v>
      </c>
      <c r="H14" s="24"/>
    </row>
    <row r="15" spans="1:9" ht="33" customHeight="1" thickTop="1">
      <c r="A15" s="28"/>
      <c r="B15" s="29" t="s">
        <v>17</v>
      </c>
      <c r="C15" s="30"/>
      <c r="D15" s="31"/>
      <c r="E15" s="31"/>
      <c r="F15" s="32"/>
      <c r="G15" s="33"/>
    </row>
    <row r="16" spans="1:9" ht="33" customHeight="1">
      <c r="A16" s="34"/>
      <c r="B16" s="35" t="s">
        <v>18</v>
      </c>
      <c r="C16" s="36"/>
      <c r="D16" s="37"/>
      <c r="E16" s="37"/>
      <c r="F16" s="38">
        <f>'내역서(표준단가)'!O15</f>
        <v>1127028.5</v>
      </c>
      <c r="G16" s="39"/>
    </row>
    <row r="17" spans="1:9" ht="33" customHeight="1">
      <c r="A17" s="34"/>
      <c r="B17" s="35" t="s">
        <v>19</v>
      </c>
      <c r="C17" s="36"/>
      <c r="D17" s="37"/>
      <c r="E17" s="37"/>
      <c r="F17" s="38">
        <f>'내역서(표준단가)'!Q15</f>
        <v>2414033</v>
      </c>
      <c r="G17" s="40"/>
      <c r="H17" s="6"/>
      <c r="I17" s="6"/>
    </row>
    <row r="18" spans="1:9" ht="33" customHeight="1">
      <c r="A18" s="34"/>
      <c r="B18" s="35" t="s">
        <v>20</v>
      </c>
      <c r="C18" s="36"/>
      <c r="D18" s="37"/>
      <c r="E18" s="37"/>
      <c r="F18" s="38">
        <f>'내역서(표준단가)'!S15+'내역서(표준단가)'!U15</f>
        <v>0</v>
      </c>
      <c r="G18" s="40"/>
      <c r="H18" s="6"/>
      <c r="I18" s="6"/>
    </row>
    <row r="19" spans="1:9" ht="33" customHeight="1">
      <c r="A19" s="34"/>
      <c r="B19" s="41" t="s">
        <v>21</v>
      </c>
      <c r="C19" s="41"/>
      <c r="D19" s="42"/>
      <c r="E19" s="42"/>
      <c r="F19" s="43">
        <f>SUM(F16:F18)</f>
        <v>3541061.5</v>
      </c>
      <c r="G19" s="40"/>
      <c r="H19" s="6"/>
      <c r="I19" s="6"/>
    </row>
    <row r="20" spans="1:9" ht="33" customHeight="1">
      <c r="A20" s="34"/>
      <c r="B20" s="44" t="s">
        <v>22</v>
      </c>
      <c r="C20" s="45"/>
      <c r="D20" s="37"/>
      <c r="E20" s="37"/>
      <c r="F20" s="46"/>
      <c r="G20" s="40"/>
      <c r="H20" s="6"/>
      <c r="I20" s="6"/>
    </row>
    <row r="21" spans="1:9" ht="33" customHeight="1">
      <c r="A21" s="34"/>
      <c r="B21" s="47" t="s">
        <v>23</v>
      </c>
      <c r="C21" s="45" t="s">
        <v>24</v>
      </c>
      <c r="D21" s="35">
        <v>1</v>
      </c>
      <c r="E21" s="35" t="s">
        <v>25</v>
      </c>
      <c r="F21" s="48">
        <f>F17*4.5%</f>
        <v>108631.485</v>
      </c>
      <c r="G21" s="40" t="s">
        <v>26</v>
      </c>
      <c r="H21" s="6"/>
      <c r="I21" s="6"/>
    </row>
    <row r="22" spans="1:9" ht="33" customHeight="1">
      <c r="A22" s="34"/>
      <c r="B22" s="49" t="s">
        <v>27</v>
      </c>
      <c r="C22" s="50" t="s">
        <v>49</v>
      </c>
      <c r="D22" s="51">
        <v>1</v>
      </c>
      <c r="E22" s="51" t="s">
        <v>25</v>
      </c>
      <c r="F22" s="52">
        <f>F17*3.545%</f>
        <v>85577.469850000009</v>
      </c>
      <c r="G22" s="53" t="s">
        <v>28</v>
      </c>
      <c r="H22" s="6"/>
      <c r="I22" s="6"/>
    </row>
    <row r="23" spans="1:9" ht="33" customHeight="1">
      <c r="A23" s="34"/>
      <c r="B23" s="47" t="s">
        <v>29</v>
      </c>
      <c r="C23" s="45" t="s">
        <v>50</v>
      </c>
      <c r="D23" s="35">
        <v>1</v>
      </c>
      <c r="E23" s="35" t="s">
        <v>25</v>
      </c>
      <c r="F23" s="48">
        <f>F22*12.95%</f>
        <v>11082.282345575002</v>
      </c>
      <c r="G23" s="40" t="s">
        <v>28</v>
      </c>
      <c r="H23" s="6"/>
      <c r="I23" s="6"/>
    </row>
    <row r="24" spans="1:9" ht="33" customHeight="1">
      <c r="A24" s="34"/>
      <c r="B24" s="47" t="s">
        <v>30</v>
      </c>
      <c r="C24" s="45" t="s">
        <v>47</v>
      </c>
      <c r="D24" s="35">
        <v>1</v>
      </c>
      <c r="E24" s="35" t="s">
        <v>25</v>
      </c>
      <c r="F24" s="48">
        <f>F17*1.01%</f>
        <v>24381.7333</v>
      </c>
      <c r="G24" s="40" t="s">
        <v>28</v>
      </c>
      <c r="H24" s="6"/>
      <c r="I24" s="6"/>
    </row>
    <row r="25" spans="1:9" ht="33" customHeight="1">
      <c r="A25" s="34"/>
      <c r="B25" s="47" t="s">
        <v>31</v>
      </c>
      <c r="C25" s="45" t="s">
        <v>51</v>
      </c>
      <c r="D25" s="35">
        <v>1</v>
      </c>
      <c r="E25" s="35" t="s">
        <v>25</v>
      </c>
      <c r="F25" s="48">
        <f>F17*3.56%</f>
        <v>85939.574800000002</v>
      </c>
      <c r="G25" s="40" t="s">
        <v>28</v>
      </c>
      <c r="H25" s="6"/>
      <c r="I25" s="6"/>
    </row>
    <row r="26" spans="1:9" ht="33" customHeight="1">
      <c r="A26" s="34"/>
      <c r="B26" s="47" t="s">
        <v>32</v>
      </c>
      <c r="C26" s="54" t="s">
        <v>118</v>
      </c>
      <c r="D26" s="35">
        <v>1</v>
      </c>
      <c r="E26" s="35" t="s">
        <v>25</v>
      </c>
      <c r="F26" s="48">
        <f>(F16+F17)*3.11%</f>
        <v>110127.01265</v>
      </c>
      <c r="G26" s="40" t="s">
        <v>26</v>
      </c>
      <c r="H26" s="6"/>
      <c r="I26" s="6"/>
    </row>
    <row r="27" spans="1:9" ht="33" customHeight="1">
      <c r="A27" s="34"/>
      <c r="B27" s="47" t="s">
        <v>37</v>
      </c>
      <c r="C27" s="54" t="s">
        <v>38</v>
      </c>
      <c r="D27" s="35">
        <v>1</v>
      </c>
      <c r="E27" s="35" t="s">
        <v>25</v>
      </c>
      <c r="F27" s="48">
        <f>SUM(F17+F21+F22+F23+F24+F25+F26)*5%</f>
        <v>141988.62789727873</v>
      </c>
      <c r="G27" s="40"/>
      <c r="H27" s="6"/>
      <c r="I27" s="6"/>
    </row>
    <row r="28" spans="1:9" ht="33" customHeight="1">
      <c r="A28" s="34"/>
      <c r="B28" s="41" t="s">
        <v>33</v>
      </c>
      <c r="C28" s="55"/>
      <c r="D28" s="56"/>
      <c r="E28" s="42"/>
      <c r="F28" s="57">
        <f>F21+F22+F23+F24+F25+F26+F27</f>
        <v>567728.18584285374</v>
      </c>
      <c r="G28" s="40"/>
      <c r="H28" s="6"/>
      <c r="I28" s="6"/>
    </row>
    <row r="29" spans="1:9" ht="33" customHeight="1">
      <c r="A29" s="34"/>
      <c r="B29" s="45"/>
      <c r="C29" s="58"/>
      <c r="D29" s="59"/>
      <c r="E29" s="37"/>
      <c r="F29" s="60"/>
      <c r="G29" s="40"/>
      <c r="H29" s="6"/>
      <c r="I29" s="6"/>
    </row>
    <row r="30" spans="1:9" ht="33" customHeight="1">
      <c r="A30" s="34"/>
      <c r="B30" s="61"/>
      <c r="C30" s="58"/>
      <c r="D30" s="59"/>
      <c r="E30" s="37"/>
      <c r="F30" s="62">
        <f>F19+F28+F29</f>
        <v>4108789.685842854</v>
      </c>
      <c r="G30" s="40"/>
      <c r="H30" s="6"/>
      <c r="I30" s="6"/>
    </row>
    <row r="31" spans="1:9" ht="33" customHeight="1">
      <c r="A31" s="34"/>
      <c r="B31" s="41" t="s">
        <v>34</v>
      </c>
      <c r="C31" s="41"/>
      <c r="D31" s="42"/>
      <c r="E31" s="42"/>
      <c r="F31" s="63">
        <f>ROUNDDOWN(F30,-3)</f>
        <v>4108000</v>
      </c>
      <c r="G31" s="40"/>
      <c r="H31" s="6"/>
      <c r="I31" s="6"/>
    </row>
    <row r="32" spans="1:9" ht="33" customHeight="1" thickBot="1">
      <c r="A32" s="64"/>
      <c r="B32" s="65" t="s">
        <v>35</v>
      </c>
      <c r="C32" s="66"/>
      <c r="D32" s="66"/>
      <c r="E32" s="66"/>
      <c r="F32" s="67"/>
      <c r="G32" s="68"/>
      <c r="H32" s="6"/>
      <c r="I32" s="6"/>
    </row>
    <row r="33" spans="2:2" s="6" customFormat="1" ht="15.75">
      <c r="B33" s="69"/>
    </row>
    <row r="34" spans="2:2" s="6" customFormat="1" ht="15.75">
      <c r="B34" s="69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topLeftCell="A3" zoomScale="115" zoomScaleNormal="115" workbookViewId="0">
      <selection activeCell="K11" sqref="K11"/>
    </sheetView>
  </sheetViews>
  <sheetFormatPr defaultColWidth="9" defaultRowHeight="12.75"/>
  <cols>
    <col min="1" max="1" width="17.5" style="97" bestFit="1" customWidth="1"/>
    <col min="2" max="5" width="18.5" style="97" hidden="1" customWidth="1"/>
    <col min="6" max="6" width="13.875" style="71" hidden="1" customWidth="1"/>
    <col min="7" max="7" width="14.5" style="71" hidden="1" customWidth="1"/>
    <col min="8" max="8" width="16.625" style="71" hidden="1" customWidth="1"/>
    <col min="9" max="9" width="11.5" style="71" hidden="1" customWidth="1"/>
    <col min="10" max="10" width="33.5" style="71" bestFit="1" customWidth="1"/>
    <col min="11" max="11" width="37.875" style="71" bestFit="1" customWidth="1"/>
    <col min="12" max="12" width="14.375" style="71" customWidth="1"/>
    <col min="13" max="13" width="7.625" style="71" customWidth="1"/>
    <col min="14" max="14" width="10.125" style="71" bestFit="1" customWidth="1"/>
    <col min="15" max="15" width="11.25" style="71" customWidth="1"/>
    <col min="16" max="16" width="9.625" style="71" customWidth="1"/>
    <col min="17" max="17" width="12.25" style="71" bestFit="1" customWidth="1"/>
    <col min="18" max="20" width="8.5" style="71" hidden="1" customWidth="1"/>
    <col min="21" max="21" width="10.125" style="71" hidden="1" customWidth="1"/>
    <col min="22" max="22" width="12.25" style="71" bestFit="1" customWidth="1"/>
    <col min="23" max="23" width="19.375" style="72" hidden="1" customWidth="1"/>
    <col min="24" max="24" width="8.5" style="71" bestFit="1" customWidth="1"/>
    <col min="25" max="16384" width="9" style="71"/>
  </cols>
  <sheetData>
    <row r="1" spans="1:24" ht="30" customHeight="1">
      <c r="A1" s="147"/>
      <c r="B1" s="147"/>
      <c r="C1" s="147"/>
      <c r="D1" s="147"/>
      <c r="E1" s="147"/>
      <c r="F1" s="147"/>
      <c r="G1" s="147"/>
      <c r="H1" s="147"/>
      <c r="I1" s="147"/>
      <c r="N1" s="72"/>
      <c r="O1" s="70" t="s">
        <v>59</v>
      </c>
      <c r="Q1" s="70" t="s">
        <v>59</v>
      </c>
      <c r="S1" s="70" t="s">
        <v>59</v>
      </c>
      <c r="U1" s="70" t="s">
        <v>59</v>
      </c>
    </row>
    <row r="2" spans="1:24" ht="30" customHeight="1" thickBot="1">
      <c r="A2" s="147"/>
      <c r="B2" s="147"/>
      <c r="C2" s="147"/>
      <c r="D2" s="147"/>
      <c r="E2" s="147"/>
      <c r="F2" s="147"/>
      <c r="G2" s="147"/>
      <c r="H2" s="147"/>
      <c r="I2" s="147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30" customHeight="1">
      <c r="A3" s="75"/>
      <c r="B3" s="75"/>
      <c r="C3" s="75"/>
      <c r="D3" s="75"/>
      <c r="E3" s="75"/>
      <c r="F3" s="75" t="s">
        <v>60</v>
      </c>
      <c r="G3" s="76"/>
      <c r="H3" s="76"/>
      <c r="I3" s="76"/>
      <c r="J3" s="156" t="s">
        <v>61</v>
      </c>
      <c r="K3" s="156"/>
      <c r="L3" s="156" t="s">
        <v>62</v>
      </c>
      <c r="M3" s="156" t="s">
        <v>63</v>
      </c>
      <c r="N3" s="152" t="s">
        <v>64</v>
      </c>
      <c r="O3" s="152"/>
      <c r="P3" s="152" t="s">
        <v>65</v>
      </c>
      <c r="Q3" s="152"/>
      <c r="R3" s="153" t="s">
        <v>66</v>
      </c>
      <c r="S3" s="153"/>
      <c r="T3" s="153" t="s">
        <v>67</v>
      </c>
      <c r="U3" s="153"/>
      <c r="V3" s="154" t="s">
        <v>68</v>
      </c>
      <c r="W3" s="150" t="s">
        <v>69</v>
      </c>
      <c r="X3" s="148" t="s">
        <v>46</v>
      </c>
    </row>
    <row r="4" spans="1:24" ht="30" customHeight="1">
      <c r="A4" s="77" t="s">
        <v>70</v>
      </c>
      <c r="B4" s="78"/>
      <c r="C4" s="78"/>
      <c r="D4" s="78"/>
      <c r="E4" s="78"/>
      <c r="F4" s="79" t="s">
        <v>71</v>
      </c>
      <c r="G4" s="79" t="s">
        <v>72</v>
      </c>
      <c r="H4" s="79" t="s">
        <v>73</v>
      </c>
      <c r="I4" s="79" t="s">
        <v>74</v>
      </c>
      <c r="J4" s="80" t="s">
        <v>75</v>
      </c>
      <c r="K4" s="80" t="s">
        <v>76</v>
      </c>
      <c r="L4" s="157"/>
      <c r="M4" s="157"/>
      <c r="N4" s="81" t="s">
        <v>77</v>
      </c>
      <c r="O4" s="82" t="s">
        <v>78</v>
      </c>
      <c r="P4" s="81" t="s">
        <v>79</v>
      </c>
      <c r="Q4" s="82" t="s">
        <v>78</v>
      </c>
      <c r="R4" s="82" t="s">
        <v>80</v>
      </c>
      <c r="S4" s="82" t="s">
        <v>78</v>
      </c>
      <c r="T4" s="82" t="s">
        <v>80</v>
      </c>
      <c r="U4" s="82" t="s">
        <v>78</v>
      </c>
      <c r="V4" s="155"/>
      <c r="W4" s="151"/>
      <c r="X4" s="149"/>
    </row>
    <row r="5" spans="1:24" s="90" customFormat="1" ht="30" customHeight="1">
      <c r="A5" s="83" t="str">
        <f t="shared" ref="A5:A8" si="0">F5&amp;G5&amp;H5&amp;I5</f>
        <v>E00000801011510201</v>
      </c>
      <c r="B5" s="109"/>
      <c r="C5" s="109"/>
      <c r="D5" s="109"/>
      <c r="E5" s="109"/>
      <c r="F5" s="84"/>
      <c r="G5" s="129" t="s">
        <v>119</v>
      </c>
      <c r="H5" s="79"/>
      <c r="I5" s="79"/>
      <c r="J5" s="133" t="s">
        <v>120</v>
      </c>
      <c r="K5" s="133" t="s">
        <v>121</v>
      </c>
      <c r="L5" s="131" t="s">
        <v>122</v>
      </c>
      <c r="M5" s="134">
        <v>20</v>
      </c>
      <c r="N5" s="127"/>
      <c r="O5" s="86">
        <f t="shared" ref="O5" si="1">SUM(N5:N5)*M5*$O$2</f>
        <v>0</v>
      </c>
      <c r="P5" s="132">
        <v>21520</v>
      </c>
      <c r="Q5" s="86">
        <f t="shared" ref="Q5" si="2">(P5*M5)*$Q$2</f>
        <v>359384</v>
      </c>
      <c r="R5" s="87"/>
      <c r="S5" s="86">
        <f t="shared" ref="S5" si="3">R5*M5*$S$2</f>
        <v>0</v>
      </c>
      <c r="T5" s="87"/>
      <c r="U5" s="86">
        <f t="shared" ref="U5" si="4">T5*M5*$U$2</f>
        <v>0</v>
      </c>
      <c r="V5" s="87">
        <f t="shared" ref="V5" si="5">SUM(O5+Q5)+S5+U5</f>
        <v>359384</v>
      </c>
      <c r="W5" s="111"/>
      <c r="X5" s="89"/>
    </row>
    <row r="6" spans="1:24" s="90" customFormat="1" ht="30" customHeight="1">
      <c r="A6" s="83" t="str">
        <f t="shared" si="0"/>
        <v>M010550114750101</v>
      </c>
      <c r="B6" s="109"/>
      <c r="C6" s="109"/>
      <c r="D6" s="109"/>
      <c r="E6" s="109"/>
      <c r="F6" s="84"/>
      <c r="G6" s="79"/>
      <c r="H6" s="130" t="s">
        <v>130</v>
      </c>
      <c r="I6" s="79"/>
      <c r="J6" s="113" t="s">
        <v>131</v>
      </c>
      <c r="K6" s="113" t="s">
        <v>132</v>
      </c>
      <c r="L6" s="113" t="s">
        <v>133</v>
      </c>
      <c r="M6" s="134">
        <v>10</v>
      </c>
      <c r="N6" s="112">
        <v>5900</v>
      </c>
      <c r="O6" s="86">
        <f t="shared" ref="O6:O8" si="6">SUM(N6:N6)*M6*$O$2</f>
        <v>49265</v>
      </c>
      <c r="P6" s="110"/>
      <c r="Q6" s="86">
        <f t="shared" ref="Q6:Q8" si="7">M6*P6</f>
        <v>0</v>
      </c>
      <c r="R6" s="87"/>
      <c r="S6" s="86">
        <f t="shared" ref="S6:S8" si="8">R6*M6*$S$2</f>
        <v>0</v>
      </c>
      <c r="T6" s="87"/>
      <c r="U6" s="86">
        <f t="shared" ref="U6:U8" si="9">T6*M6*$U$2</f>
        <v>0</v>
      </c>
      <c r="V6" s="88">
        <f t="shared" ref="V6:V8" si="10">SUM(O6+Q6)+S6+U6</f>
        <v>49265</v>
      </c>
      <c r="W6" s="111"/>
      <c r="X6" s="89"/>
    </row>
    <row r="7" spans="1:24" s="90" customFormat="1" ht="30" customHeight="1">
      <c r="A7" s="83" t="str">
        <f t="shared" si="0"/>
        <v>M01525GR10610101</v>
      </c>
      <c r="B7" s="109"/>
      <c r="C7" s="109"/>
      <c r="D7" s="109"/>
      <c r="E7" s="109"/>
      <c r="F7" s="84"/>
      <c r="G7" s="79"/>
      <c r="H7" s="130" t="s">
        <v>137</v>
      </c>
      <c r="I7" s="79"/>
      <c r="J7" s="113" t="s">
        <v>138</v>
      </c>
      <c r="K7" s="113" t="s">
        <v>139</v>
      </c>
      <c r="L7" s="113" t="s">
        <v>140</v>
      </c>
      <c r="M7" s="134">
        <v>0.5</v>
      </c>
      <c r="N7" s="112">
        <v>76200</v>
      </c>
      <c r="O7" s="86">
        <f t="shared" si="6"/>
        <v>31813.5</v>
      </c>
      <c r="P7" s="110"/>
      <c r="Q7" s="86">
        <f t="shared" si="7"/>
        <v>0</v>
      </c>
      <c r="R7" s="87"/>
      <c r="S7" s="86">
        <f t="shared" si="8"/>
        <v>0</v>
      </c>
      <c r="T7" s="87"/>
      <c r="U7" s="86">
        <f t="shared" si="9"/>
        <v>0</v>
      </c>
      <c r="V7" s="88">
        <f t="shared" si="10"/>
        <v>31813.5</v>
      </c>
      <c r="W7" s="111"/>
      <c r="X7" s="89"/>
    </row>
    <row r="8" spans="1:24" s="90" customFormat="1" ht="30" customHeight="1">
      <c r="A8" s="83" t="str">
        <f t="shared" si="0"/>
        <v>M015333017540101</v>
      </c>
      <c r="B8" s="109"/>
      <c r="C8" s="109"/>
      <c r="D8" s="109"/>
      <c r="E8" s="109"/>
      <c r="F8" s="84"/>
      <c r="G8" s="79"/>
      <c r="H8" s="130" t="s">
        <v>127</v>
      </c>
      <c r="I8" s="79"/>
      <c r="J8" s="113" t="s">
        <v>128</v>
      </c>
      <c r="K8" s="113" t="s">
        <v>129</v>
      </c>
      <c r="L8" s="113" t="s">
        <v>101</v>
      </c>
      <c r="M8" s="134">
        <v>14</v>
      </c>
      <c r="N8" s="112">
        <v>30000</v>
      </c>
      <c r="O8" s="86">
        <f t="shared" si="6"/>
        <v>350700</v>
      </c>
      <c r="P8" s="110"/>
      <c r="Q8" s="86">
        <f t="shared" si="7"/>
        <v>0</v>
      </c>
      <c r="R8" s="87"/>
      <c r="S8" s="86">
        <f t="shared" si="8"/>
        <v>0</v>
      </c>
      <c r="T8" s="87"/>
      <c r="U8" s="86">
        <f t="shared" si="9"/>
        <v>0</v>
      </c>
      <c r="V8" s="88">
        <f t="shared" si="10"/>
        <v>350700</v>
      </c>
      <c r="W8" s="111"/>
      <c r="X8" s="89"/>
    </row>
    <row r="9" spans="1:24" s="90" customFormat="1" ht="30" customHeight="1">
      <c r="A9" s="83" t="str">
        <f t="shared" ref="A9:A12" si="11">F9&amp;G9&amp;H9&amp;I9</f>
        <v>M020806810430101</v>
      </c>
      <c r="B9" s="109"/>
      <c r="C9" s="109"/>
      <c r="D9" s="109"/>
      <c r="E9" s="109"/>
      <c r="F9" s="84"/>
      <c r="G9" s="79"/>
      <c r="H9" s="130" t="s">
        <v>123</v>
      </c>
      <c r="I9" s="79"/>
      <c r="J9" s="113" t="s">
        <v>124</v>
      </c>
      <c r="K9" s="113" t="s">
        <v>125</v>
      </c>
      <c r="L9" s="113" t="s">
        <v>126</v>
      </c>
      <c r="M9" s="134">
        <v>1</v>
      </c>
      <c r="N9" s="112">
        <v>150000</v>
      </c>
      <c r="O9" s="86">
        <f t="shared" ref="O9:O10" si="12">SUM(N9:N9)*M9*$O$2</f>
        <v>125250</v>
      </c>
      <c r="P9" s="110"/>
      <c r="Q9" s="86">
        <f t="shared" ref="Q9" si="13">M9*P9</f>
        <v>0</v>
      </c>
      <c r="R9" s="87"/>
      <c r="S9" s="86">
        <f t="shared" ref="S9:S12" si="14">R9*M9*$S$2</f>
        <v>0</v>
      </c>
      <c r="T9" s="87"/>
      <c r="U9" s="86">
        <f t="shared" ref="U9:U12" si="15">T9*M9*$U$2</f>
        <v>0</v>
      </c>
      <c r="V9" s="88">
        <f t="shared" ref="V9:V12" si="16">SUM(O9+Q9)+S9+U9</f>
        <v>125250</v>
      </c>
      <c r="W9" s="111"/>
      <c r="X9" s="89"/>
    </row>
    <row r="10" spans="1:24" s="90" customFormat="1" ht="30" customHeight="1">
      <c r="A10" s="83" t="str">
        <f t="shared" si="11"/>
        <v>L003</v>
      </c>
      <c r="B10" s="109"/>
      <c r="C10" s="109"/>
      <c r="D10" s="109"/>
      <c r="E10" s="109"/>
      <c r="F10" s="84"/>
      <c r="G10" s="79"/>
      <c r="H10" s="79"/>
      <c r="I10" s="84" t="s">
        <v>83</v>
      </c>
      <c r="J10" s="85" t="s">
        <v>107</v>
      </c>
      <c r="K10" s="106" t="s">
        <v>110</v>
      </c>
      <c r="L10" s="107" t="s">
        <v>82</v>
      </c>
      <c r="M10" s="128">
        <v>6</v>
      </c>
      <c r="N10" s="112"/>
      <c r="O10" s="86">
        <f t="shared" si="12"/>
        <v>0</v>
      </c>
      <c r="P10" s="110">
        <v>219321</v>
      </c>
      <c r="Q10" s="86">
        <f>M10*P10</f>
        <v>1315926</v>
      </c>
      <c r="R10" s="87"/>
      <c r="S10" s="86">
        <f t="shared" si="14"/>
        <v>0</v>
      </c>
      <c r="T10" s="87"/>
      <c r="U10" s="86">
        <f t="shared" si="15"/>
        <v>0</v>
      </c>
      <c r="V10" s="88">
        <f t="shared" si="16"/>
        <v>1315926</v>
      </c>
      <c r="W10" s="111"/>
      <c r="X10" s="89"/>
    </row>
    <row r="11" spans="1:24" s="90" customFormat="1" ht="30" customHeight="1">
      <c r="A11" s="83" t="str">
        <f t="shared" si="11"/>
        <v>L009</v>
      </c>
      <c r="B11" s="109"/>
      <c r="C11" s="109"/>
      <c r="D11" s="109"/>
      <c r="E11" s="109"/>
      <c r="F11" s="84"/>
      <c r="G11" s="79"/>
      <c r="H11" s="135"/>
      <c r="I11" s="137" t="s">
        <v>134</v>
      </c>
      <c r="J11" s="85" t="s">
        <v>136</v>
      </c>
      <c r="K11" s="106" t="s">
        <v>135</v>
      </c>
      <c r="L11" s="107" t="s">
        <v>82</v>
      </c>
      <c r="M11" s="128">
        <v>1</v>
      </c>
      <c r="N11" s="112"/>
      <c r="O11" s="86"/>
      <c r="P11" s="110">
        <v>237480</v>
      </c>
      <c r="Q11" s="86">
        <f>M11*P11</f>
        <v>237480</v>
      </c>
      <c r="R11" s="87"/>
      <c r="S11" s="86">
        <f t="shared" si="14"/>
        <v>0</v>
      </c>
      <c r="T11" s="87"/>
      <c r="U11" s="86">
        <f t="shared" si="15"/>
        <v>0</v>
      </c>
      <c r="V11" s="88">
        <f t="shared" si="16"/>
        <v>237480</v>
      </c>
      <c r="W11" s="111"/>
      <c r="X11" s="89"/>
    </row>
    <row r="12" spans="1:24" s="90" customFormat="1" ht="30" customHeight="1">
      <c r="A12" s="83" t="str">
        <f t="shared" si="11"/>
        <v>L002</v>
      </c>
      <c r="B12" s="109"/>
      <c r="C12" s="109"/>
      <c r="D12" s="109"/>
      <c r="E12" s="109"/>
      <c r="F12" s="84"/>
      <c r="G12" s="79"/>
      <c r="H12" s="135"/>
      <c r="I12" s="84" t="s">
        <v>104</v>
      </c>
      <c r="J12" s="136" t="s">
        <v>108</v>
      </c>
      <c r="K12" s="106" t="s">
        <v>111</v>
      </c>
      <c r="L12" s="107" t="s">
        <v>82</v>
      </c>
      <c r="M12" s="128">
        <v>3</v>
      </c>
      <c r="N12" s="112"/>
      <c r="O12" s="86">
        <f t="shared" ref="O12" si="17">SUM(N12:N12)*M12*$O$2</f>
        <v>0</v>
      </c>
      <c r="P12" s="103">
        <v>167081</v>
      </c>
      <c r="Q12" s="86">
        <f>M12*P12</f>
        <v>501243</v>
      </c>
      <c r="R12" s="87"/>
      <c r="S12" s="86">
        <f t="shared" si="14"/>
        <v>0</v>
      </c>
      <c r="T12" s="87"/>
      <c r="U12" s="86">
        <f t="shared" si="15"/>
        <v>0</v>
      </c>
      <c r="V12" s="88">
        <f t="shared" si="16"/>
        <v>501243</v>
      </c>
      <c r="W12" s="111"/>
      <c r="X12" s="89"/>
    </row>
    <row r="13" spans="1:24" s="90" customFormat="1" ht="30" customHeight="1">
      <c r="A13" s="83">
        <v>999999</v>
      </c>
      <c r="B13" s="109"/>
      <c r="C13" s="109"/>
      <c r="D13" s="109"/>
      <c r="E13" s="109"/>
      <c r="F13" s="84"/>
      <c r="G13" s="79"/>
      <c r="H13" s="79"/>
      <c r="I13" s="79"/>
      <c r="J13" s="85" t="s">
        <v>114</v>
      </c>
      <c r="K13" s="85" t="s">
        <v>109</v>
      </c>
      <c r="L13" s="108" t="s">
        <v>102</v>
      </c>
      <c r="M13" s="134">
        <v>1</v>
      </c>
      <c r="N13" s="112">
        <v>500000</v>
      </c>
      <c r="O13" s="86">
        <f>M13*N13</f>
        <v>500000</v>
      </c>
      <c r="P13" s="110"/>
      <c r="Q13" s="86">
        <f t="shared" ref="Q13" si="18">M13*P13</f>
        <v>0</v>
      </c>
      <c r="R13" s="87"/>
      <c r="S13" s="86">
        <f t="shared" ref="S13" si="19">R13*M13*$S$2</f>
        <v>0</v>
      </c>
      <c r="T13" s="87"/>
      <c r="U13" s="86">
        <f t="shared" ref="U13" si="20">T13*M13*$U$2</f>
        <v>0</v>
      </c>
      <c r="V13" s="88">
        <f t="shared" ref="V13" si="21">SUM(O13+Q13)+S13+U13</f>
        <v>500000</v>
      </c>
      <c r="W13" s="111"/>
      <c r="X13" s="89"/>
    </row>
    <row r="14" spans="1:24" s="90" customFormat="1" ht="30" customHeight="1">
      <c r="A14" s="83">
        <v>999999</v>
      </c>
      <c r="B14" s="109"/>
      <c r="C14" s="109"/>
      <c r="D14" s="109"/>
      <c r="E14" s="109"/>
      <c r="F14" s="84"/>
      <c r="G14" s="79"/>
      <c r="H14" s="79"/>
      <c r="I14" s="79"/>
      <c r="J14" s="124" t="s">
        <v>113</v>
      </c>
      <c r="K14" s="85" t="s">
        <v>103</v>
      </c>
      <c r="L14" s="108" t="s">
        <v>102</v>
      </c>
      <c r="M14" s="134">
        <v>1</v>
      </c>
      <c r="N14" s="112">
        <v>70000</v>
      </c>
      <c r="O14" s="86">
        <f>M14*N14</f>
        <v>70000</v>
      </c>
      <c r="P14" s="110"/>
      <c r="Q14" s="86">
        <f t="shared" ref="Q14" si="22">M14*P14</f>
        <v>0</v>
      </c>
      <c r="R14" s="87"/>
      <c r="S14" s="86">
        <f t="shared" ref="S14" si="23">R14*M14*$S$2</f>
        <v>0</v>
      </c>
      <c r="T14" s="87"/>
      <c r="U14" s="86">
        <f t="shared" ref="U14" si="24">T14*M14*$U$2</f>
        <v>0</v>
      </c>
      <c r="V14" s="88">
        <f t="shared" ref="V14" si="25">SUM(O14+Q14)+S14+U14</f>
        <v>70000</v>
      </c>
      <c r="W14" s="111"/>
      <c r="X14" s="89"/>
    </row>
    <row r="15" spans="1:24" s="92" customFormat="1" ht="30" customHeight="1">
      <c r="A15" s="91"/>
      <c r="B15" s="91"/>
      <c r="C15" s="91"/>
      <c r="D15" s="91"/>
      <c r="E15" s="91"/>
      <c r="O15" s="93">
        <f>SUM(O5:O14)</f>
        <v>1127028.5</v>
      </c>
      <c r="P15" s="94"/>
      <c r="Q15" s="93">
        <f>SUM(Q5:Q14)</f>
        <v>2414033</v>
      </c>
      <c r="R15" s="94"/>
      <c r="S15" s="93">
        <f>SUM(S5:S14)</f>
        <v>0</v>
      </c>
      <c r="T15" s="94"/>
      <c r="U15" s="93">
        <f>SUM(U5:U14)</f>
        <v>0</v>
      </c>
      <c r="V15" s="95">
        <f>SUM(V5:V14)</f>
        <v>3541061.5</v>
      </c>
      <c r="W15" s="96"/>
    </row>
    <row r="19" spans="17:17" ht="19.899999999999999" customHeight="1">
      <c r="Q19" s="9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50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5B6-C405-4DA6-A400-274A7331B310}">
  <dimension ref="A1:R12"/>
  <sheetViews>
    <sheetView tabSelected="1" zoomScale="90" zoomScaleNormal="90" workbookViewId="0">
      <selection activeCell="H11" sqref="H11"/>
    </sheetView>
  </sheetViews>
  <sheetFormatPr defaultRowHeight="16.5"/>
  <cols>
    <col min="1" max="1" width="11.125" style="99" customWidth="1"/>
    <col min="2" max="2" width="13.375" style="99" customWidth="1"/>
    <col min="3" max="3" width="38.75" style="99" customWidth="1"/>
    <col min="4" max="4" width="28.75" style="99" customWidth="1"/>
    <col min="5" max="5" width="5" style="99" customWidth="1"/>
    <col min="6" max="6" width="6.25" style="99" customWidth="1"/>
    <col min="7" max="7" width="10" style="99" customWidth="1"/>
    <col min="8" max="8" width="11.875" style="99" customWidth="1"/>
    <col min="9" max="9" width="10" style="99" customWidth="1"/>
    <col min="10" max="10" width="11.875" style="99" customWidth="1"/>
    <col min="11" max="11" width="10" style="99" customWidth="1"/>
    <col min="12" max="12" width="11.875" style="99" customWidth="1"/>
    <col min="13" max="13" width="10" style="99" customWidth="1"/>
    <col min="14" max="14" width="11.875" style="99" customWidth="1"/>
    <col min="15" max="15" width="9.125" style="99" customWidth="1"/>
    <col min="16" max="16" width="11.5" style="99" customWidth="1"/>
    <col min="17" max="17" width="11.75" style="99" customWidth="1"/>
    <col min="18" max="18" width="17.875" style="99" customWidth="1"/>
  </cols>
  <sheetData>
    <row r="1" spans="1:18" s="99" customFormat="1" ht="17.100000000000001" customHeight="1">
      <c r="A1" s="1" t="s">
        <v>84</v>
      </c>
      <c r="B1" s="104" t="s">
        <v>85</v>
      </c>
      <c r="C1" s="104" t="s">
        <v>86</v>
      </c>
      <c r="D1" s="104" t="s">
        <v>87</v>
      </c>
      <c r="E1" s="104" t="s">
        <v>81</v>
      </c>
      <c r="F1" s="104" t="s">
        <v>5</v>
      </c>
      <c r="G1" s="104" t="s">
        <v>88</v>
      </c>
      <c r="H1" s="104" t="s">
        <v>89</v>
      </c>
      <c r="I1" s="104" t="s">
        <v>90</v>
      </c>
      <c r="J1" s="104" t="s">
        <v>91</v>
      </c>
      <c r="K1" s="104" t="s">
        <v>92</v>
      </c>
      <c r="L1" s="104" t="s">
        <v>93</v>
      </c>
      <c r="M1" s="104" t="s">
        <v>94</v>
      </c>
      <c r="N1" s="104" t="s">
        <v>95</v>
      </c>
      <c r="O1" s="104" t="s">
        <v>96</v>
      </c>
      <c r="P1" s="104" t="s">
        <v>97</v>
      </c>
      <c r="Q1" s="104" t="s">
        <v>98</v>
      </c>
      <c r="R1" s="104" t="s">
        <v>99</v>
      </c>
    </row>
    <row r="2" spans="1:18" s="99" customFormat="1" ht="17.100000000000001" customHeight="1">
      <c r="A2" s="114">
        <v>999999</v>
      </c>
      <c r="B2" s="115" t="s">
        <v>100</v>
      </c>
      <c r="C2" s="116" t="s">
        <v>112</v>
      </c>
      <c r="D2" s="125" t="s">
        <v>116</v>
      </c>
      <c r="E2" s="114" t="s">
        <v>105</v>
      </c>
      <c r="F2" s="117">
        <v>1</v>
      </c>
      <c r="G2" s="118">
        <v>70000</v>
      </c>
      <c r="H2" s="118"/>
      <c r="I2" s="118"/>
      <c r="J2" s="115"/>
      <c r="K2" s="115"/>
      <c r="L2" s="115"/>
      <c r="M2" s="115"/>
      <c r="N2" s="105"/>
      <c r="O2" s="105"/>
      <c r="P2" s="105"/>
      <c r="Q2" s="105"/>
      <c r="R2" s="105"/>
    </row>
    <row r="3" spans="1:18" ht="28.5" customHeight="1">
      <c r="A3" s="119">
        <v>999999</v>
      </c>
      <c r="B3" s="120" t="s">
        <v>100</v>
      </c>
      <c r="C3" s="85" t="s">
        <v>114</v>
      </c>
      <c r="D3" s="126" t="s">
        <v>117</v>
      </c>
      <c r="E3" s="121" t="s">
        <v>115</v>
      </c>
      <c r="F3" s="122">
        <v>1</v>
      </c>
      <c r="G3" s="123">
        <v>500000</v>
      </c>
      <c r="H3" s="123"/>
      <c r="I3" s="123"/>
      <c r="J3" s="123"/>
      <c r="K3" s="123"/>
      <c r="L3" s="123"/>
      <c r="M3" s="123"/>
      <c r="N3" s="105"/>
      <c r="O3" s="105"/>
      <c r="P3" s="105"/>
      <c r="Q3" s="105"/>
      <c r="R3" s="105"/>
    </row>
    <row r="4" spans="1:18" ht="17.100000000000001" customHeight="1"/>
    <row r="5" spans="1:18" ht="17.100000000000001" customHeight="1"/>
    <row r="6" spans="1:18" ht="17.100000000000001" customHeight="1"/>
    <row r="7" spans="1:18" ht="17.100000000000001" customHeight="1"/>
    <row r="8" spans="1:18" ht="17.100000000000001" customHeight="1"/>
    <row r="9" spans="1:18" ht="17.100000000000001" customHeight="1"/>
    <row r="10" spans="1:18" ht="17.100000000000001" customHeight="1"/>
    <row r="11" spans="1:18" ht="17.100000000000001" customHeight="1"/>
    <row r="12" spans="1:18" ht="17.100000000000001" customHeight="1"/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08F-A991-4DB5-A6D6-9DE59856C886}">
  <dimension ref="A1:E1"/>
  <sheetViews>
    <sheetView topLeftCell="A31" workbookViewId="0">
      <selection activeCell="Q32" sqref="Q32"/>
    </sheetView>
  </sheetViews>
  <sheetFormatPr defaultRowHeight="16.5"/>
  <cols>
    <col min="1" max="4" width="9" style="99"/>
    <col min="5" max="5" width="15.125" style="99" customWidth="1"/>
  </cols>
  <sheetData/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9"/>
  <sheetViews>
    <sheetView showGridLines="0" zoomScaleNormal="100" workbookViewId="0">
      <selection activeCell="D26" sqref="D26"/>
    </sheetView>
  </sheetViews>
  <sheetFormatPr defaultColWidth="9" defaultRowHeight="16.5"/>
  <cols>
    <col min="1" max="1" width="25.125" style="102" customWidth="1"/>
    <col min="2" max="2" width="16.25" style="102" customWidth="1"/>
    <col min="3" max="3" width="22.375" style="102" customWidth="1"/>
    <col min="4" max="4" width="24.125" style="102" customWidth="1"/>
    <col min="5" max="5" width="13" style="102" customWidth="1"/>
    <col min="6" max="6" width="7.5" style="102" customWidth="1"/>
    <col min="7" max="16384" width="9" style="99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36</v>
      </c>
    </row>
    <row r="2" spans="1:8">
      <c r="A2" s="100" t="str">
        <f>'내역서(표준단가)'!A5</f>
        <v>E00000801011510201</v>
      </c>
      <c r="B2" s="101">
        <f>'내역서(표준단가)'!F5</f>
        <v>0</v>
      </c>
      <c r="C2" s="101" t="str">
        <f>'내역서(표준단가)'!G5</f>
        <v>E00000801011510201</v>
      </c>
      <c r="D2" s="101">
        <f>'내역서(표준단가)'!H5</f>
        <v>0</v>
      </c>
      <c r="E2" s="101">
        <f>'내역서(표준단가)'!I5</f>
        <v>0</v>
      </c>
      <c r="F2" s="101">
        <f>'내역서(표준단가)'!M5</f>
        <v>20</v>
      </c>
    </row>
    <row r="3" spans="1:8">
      <c r="A3" s="100" t="str">
        <f>'내역서(표준단가)'!A6</f>
        <v>M010550114750101</v>
      </c>
      <c r="B3" s="101">
        <f>'내역서(표준단가)'!F6</f>
        <v>0</v>
      </c>
      <c r="C3" s="101">
        <f>'내역서(표준단가)'!G6</f>
        <v>0</v>
      </c>
      <c r="D3" s="101" t="str">
        <f>'내역서(표준단가)'!H6</f>
        <v>M010550114750101</v>
      </c>
      <c r="E3" s="101">
        <f>'내역서(표준단가)'!I6</f>
        <v>0</v>
      </c>
      <c r="F3" s="101">
        <f>'내역서(표준단가)'!M6</f>
        <v>10</v>
      </c>
    </row>
    <row r="4" spans="1:8">
      <c r="A4" s="100" t="str">
        <f>'내역서(표준단가)'!A7</f>
        <v>M01525GR10610101</v>
      </c>
      <c r="B4" s="101">
        <f>'내역서(표준단가)'!F7</f>
        <v>0</v>
      </c>
      <c r="C4" s="101">
        <f>'내역서(표준단가)'!G7</f>
        <v>0</v>
      </c>
      <c r="D4" s="101" t="str">
        <f>'내역서(표준단가)'!H7</f>
        <v>M01525GR10610101</v>
      </c>
      <c r="E4" s="101">
        <f>'내역서(표준단가)'!I7</f>
        <v>0</v>
      </c>
      <c r="F4" s="101">
        <f>'내역서(표준단가)'!M7</f>
        <v>0.5</v>
      </c>
    </row>
    <row r="5" spans="1:8">
      <c r="A5" s="100" t="str">
        <f>'내역서(표준단가)'!A8</f>
        <v>M015333017540101</v>
      </c>
      <c r="B5" s="101">
        <f>'내역서(표준단가)'!F8</f>
        <v>0</v>
      </c>
      <c r="C5" s="101">
        <f>'내역서(표준단가)'!G8</f>
        <v>0</v>
      </c>
      <c r="D5" s="101" t="str">
        <f>'내역서(표준단가)'!H8</f>
        <v>M015333017540101</v>
      </c>
      <c r="E5" s="101">
        <f>'내역서(표준단가)'!I8</f>
        <v>0</v>
      </c>
      <c r="F5" s="101">
        <f>'내역서(표준단가)'!M8</f>
        <v>14</v>
      </c>
    </row>
    <row r="6" spans="1:8">
      <c r="A6" s="100" t="str">
        <f>'내역서(표준단가)'!A9</f>
        <v>M020806810430101</v>
      </c>
      <c r="B6" s="101">
        <f>'내역서(표준단가)'!F9</f>
        <v>0</v>
      </c>
      <c r="C6" s="101">
        <f>'내역서(표준단가)'!G9</f>
        <v>0</v>
      </c>
      <c r="D6" s="101" t="str">
        <f>'내역서(표준단가)'!H9</f>
        <v>M020806810430101</v>
      </c>
      <c r="E6" s="101">
        <f>'내역서(표준단가)'!I9</f>
        <v>0</v>
      </c>
      <c r="F6" s="101">
        <f>'내역서(표준단가)'!M9</f>
        <v>1</v>
      </c>
    </row>
    <row r="7" spans="1:8">
      <c r="A7" s="100" t="str">
        <f>'내역서(표준단가)'!A10</f>
        <v>L003</v>
      </c>
      <c r="B7" s="101">
        <f>'내역서(표준단가)'!F10</f>
        <v>0</v>
      </c>
      <c r="C7" s="101">
        <f>'내역서(표준단가)'!G10</f>
        <v>0</v>
      </c>
      <c r="D7" s="101">
        <f>'내역서(표준단가)'!H10</f>
        <v>0</v>
      </c>
      <c r="E7" s="101" t="str">
        <f>'내역서(표준단가)'!I10</f>
        <v>L003</v>
      </c>
      <c r="F7" s="101">
        <f>'내역서(표준단가)'!M10</f>
        <v>6</v>
      </c>
    </row>
    <row r="8" spans="1:8">
      <c r="A8" s="100" t="str">
        <f>'내역서(표준단가)'!A11</f>
        <v>L009</v>
      </c>
      <c r="B8" s="101">
        <f>'내역서(표준단가)'!F11</f>
        <v>0</v>
      </c>
      <c r="C8" s="101">
        <f>'내역서(표준단가)'!G11</f>
        <v>0</v>
      </c>
      <c r="D8" s="101">
        <f>'내역서(표준단가)'!H11</f>
        <v>0</v>
      </c>
      <c r="E8" s="101" t="str">
        <f>'내역서(표준단가)'!I11</f>
        <v>L009</v>
      </c>
      <c r="F8" s="101">
        <f>'내역서(표준단가)'!M11</f>
        <v>1</v>
      </c>
    </row>
    <row r="9" spans="1:8">
      <c r="A9" s="100" t="str">
        <f>'내역서(표준단가)'!A12</f>
        <v>L002</v>
      </c>
      <c r="B9" s="101">
        <f>'내역서(표준단가)'!F12</f>
        <v>0</v>
      </c>
      <c r="C9" s="101">
        <f>'내역서(표준단가)'!G12</f>
        <v>0</v>
      </c>
      <c r="D9" s="101">
        <f>'내역서(표준단가)'!H12</f>
        <v>0</v>
      </c>
      <c r="E9" s="101" t="str">
        <f>'내역서(표준단가)'!I12</f>
        <v>L002</v>
      </c>
      <c r="F9" s="101">
        <f>'내역서(표준단가)'!M12</f>
        <v>3</v>
      </c>
    </row>
  </sheetData>
  <phoneticPr fontId="11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3410-2588-4E05-B06B-E675617353C1}">
  <dimension ref="A1"/>
  <sheetViews>
    <sheetView zoomScale="10" zoomScaleNormal="10" workbookViewId="0">
      <selection activeCell="CR315" sqref="CR315"/>
    </sheetView>
  </sheetViews>
  <sheetFormatPr defaultRowHeight="16.5"/>
  <sheetData/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upload</vt:lpstr>
      <vt:lpstr>시중가 근거서류</vt:lpstr>
      <vt:lpstr>Upload_PO</vt:lpstr>
      <vt:lpstr>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2024-11-10T00:37:06Z</cp:lastPrinted>
  <dcterms:created xsi:type="dcterms:W3CDTF">2020-09-15T23:52:51Z</dcterms:created>
  <dcterms:modified xsi:type="dcterms:W3CDTF">2025-09-03T00:07:27Z</dcterms:modified>
</cp:coreProperties>
</file>