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진행중]기숙사 및 사택 긴급 작업(건축)-8차\"/>
    </mc:Choice>
  </mc:AlternateContent>
  <xr:revisionPtr revIDLastSave="0" documentId="13_ncr:1_{62881787-FB05-4407-9862-CE8A7AE7A53C}" xr6:coauthVersionLast="47" xr6:coauthVersionMax="47" xr10:uidLastSave="{00000000-0000-0000-0000-000000000000}"/>
  <bookViews>
    <workbookView xWindow="-60" yWindow="-60" windowWidth="28920" windowHeight="16320" xr2:uid="{00000000-000D-0000-FFFF-FFFF00000000}"/>
  </bookViews>
  <sheets>
    <sheet name="갑지" sheetId="19" r:id="rId1"/>
    <sheet name="내역서(표준단가)-9차" sheetId="18" r:id="rId2"/>
    <sheet name="관리소 접수 입력" sheetId="16" r:id="rId3"/>
    <sheet name="시중가 근거서류 " sheetId="17"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4" i="16" l="1"/>
  <c r="Q104" i="16"/>
  <c r="P26" i="16" l="1"/>
  <c r="U26" i="18" l="1"/>
  <c r="S26" i="18"/>
  <c r="Q26" i="18"/>
  <c r="O26" i="18"/>
  <c r="V26" i="18" s="1"/>
  <c r="O25" i="18"/>
  <c r="V25" i="18" s="1"/>
  <c r="I102" i="16"/>
  <c r="J102" i="16" s="1"/>
  <c r="I101" i="16"/>
  <c r="J101" i="16" s="1"/>
  <c r="I100" i="16"/>
  <c r="J100" i="16" s="1"/>
  <c r="V104" i="16"/>
  <c r="U104" i="16"/>
  <c r="T104" i="16"/>
  <c r="S104" i="16"/>
  <c r="R104" i="16"/>
  <c r="D104" i="16"/>
  <c r="O103" i="16"/>
  <c r="I103" i="16"/>
  <c r="J103" i="16" s="1"/>
  <c r="I99" i="16"/>
  <c r="I98" i="16"/>
  <c r="J98" i="16" s="1"/>
  <c r="O97" i="16"/>
  <c r="I97" i="16"/>
  <c r="J97" i="16" s="1"/>
  <c r="A12" i="18"/>
  <c r="A11" i="18"/>
  <c r="A10" i="18"/>
  <c r="O12" i="18"/>
  <c r="V12" i="18" s="1"/>
  <c r="O11" i="18"/>
  <c r="V11" i="18" s="1"/>
  <c r="O10" i="18"/>
  <c r="O104" i="16" l="1"/>
  <c r="I104" i="16"/>
  <c r="I107" i="16" s="1"/>
  <c r="J99" i="16"/>
  <c r="J104" i="16" s="1"/>
  <c r="J107" i="16" s="1"/>
  <c r="V18" i="18"/>
  <c r="O17" i="18"/>
  <c r="V17" i="18" s="1"/>
  <c r="Q10" i="18"/>
  <c r="S10" i="18"/>
  <c r="U10" i="18"/>
  <c r="Q5" i="18"/>
  <c r="O23" i="18"/>
  <c r="V23" i="18" s="1"/>
  <c r="O22" i="18"/>
  <c r="V22" i="18" s="1"/>
  <c r="O21" i="18"/>
  <c r="V21" i="18" s="1"/>
  <c r="O20" i="18"/>
  <c r="V20" i="18" s="1"/>
  <c r="O19" i="18"/>
  <c r="V19" i="18" s="1"/>
  <c r="O14" i="18"/>
  <c r="O15" i="18"/>
  <c r="O18" i="18"/>
  <c r="V26" i="16"/>
  <c r="U26" i="16"/>
  <c r="T26" i="16"/>
  <c r="S26" i="16"/>
  <c r="R26" i="16"/>
  <c r="Q26" i="16"/>
  <c r="F18" i="19"/>
  <c r="U24" i="18"/>
  <c r="S24" i="18"/>
  <c r="Q24" i="18"/>
  <c r="O24" i="18"/>
  <c r="V24" i="18" s="1"/>
  <c r="U16" i="18"/>
  <c r="S16" i="18"/>
  <c r="Q16" i="18"/>
  <c r="O16" i="18"/>
  <c r="U15" i="18"/>
  <c r="S15" i="18"/>
  <c r="Q15" i="18"/>
  <c r="U14" i="18"/>
  <c r="S14" i="18"/>
  <c r="Q14" i="18"/>
  <c r="O13" i="18"/>
  <c r="V13" i="18" s="1"/>
  <c r="U9" i="18"/>
  <c r="S9" i="18"/>
  <c r="Q9" i="18"/>
  <c r="O9" i="18"/>
  <c r="A9" i="18"/>
  <c r="U8" i="18"/>
  <c r="A8" i="18"/>
  <c r="U7" i="18"/>
  <c r="A7" i="18"/>
  <c r="U6" i="18"/>
  <c r="S6" i="18"/>
  <c r="A6" i="18"/>
  <c r="U5" i="18"/>
  <c r="S5" i="18"/>
  <c r="O5" i="18"/>
  <c r="A5" i="18"/>
  <c r="D107" i="16"/>
  <c r="V94" i="16"/>
  <c r="U94" i="16"/>
  <c r="T94" i="16"/>
  <c r="S94" i="16"/>
  <c r="R94" i="16"/>
  <c r="Q94" i="16"/>
  <c r="P94" i="16"/>
  <c r="D94" i="16"/>
  <c r="O93" i="16"/>
  <c r="I93" i="16"/>
  <c r="J93" i="16" s="1"/>
  <c r="I92" i="16"/>
  <c r="J92" i="16" s="1"/>
  <c r="I91" i="16"/>
  <c r="J91" i="16" s="1"/>
  <c r="O90" i="16"/>
  <c r="I90" i="16"/>
  <c r="J90" i="16" s="1"/>
  <c r="V87" i="16"/>
  <c r="U87" i="16"/>
  <c r="T87" i="16"/>
  <c r="S87" i="16"/>
  <c r="R87" i="16"/>
  <c r="Q87" i="16"/>
  <c r="P87" i="16"/>
  <c r="D87" i="16"/>
  <c r="I86" i="16"/>
  <c r="J86" i="16" s="1"/>
  <c r="I85" i="16"/>
  <c r="J85" i="16" s="1"/>
  <c r="I84" i="16"/>
  <c r="J84" i="16" s="1"/>
  <c r="I83" i="16"/>
  <c r="J83" i="16" s="1"/>
  <c r="I82" i="16"/>
  <c r="J82" i="16" s="1"/>
  <c r="O81" i="16"/>
  <c r="I81" i="16"/>
  <c r="J81" i="16" s="1"/>
  <c r="I80" i="16"/>
  <c r="J80" i="16" s="1"/>
  <c r="I79" i="16"/>
  <c r="J79" i="16" s="1"/>
  <c r="O78" i="16"/>
  <c r="I78" i="16"/>
  <c r="J78" i="16" s="1"/>
  <c r="V75" i="16"/>
  <c r="U75" i="16"/>
  <c r="T75" i="16"/>
  <c r="S75" i="16"/>
  <c r="R75" i="16"/>
  <c r="Q75" i="16"/>
  <c r="P75" i="16"/>
  <c r="D75" i="16"/>
  <c r="O74" i="16"/>
  <c r="I74" i="16"/>
  <c r="J74" i="16" s="1"/>
  <c r="O73" i="16"/>
  <c r="I73" i="16"/>
  <c r="J73" i="16" s="1"/>
  <c r="I72" i="16"/>
  <c r="J72" i="16" s="1"/>
  <c r="I71" i="16"/>
  <c r="J71" i="16" s="1"/>
  <c r="I70" i="16"/>
  <c r="J70" i="16" s="1"/>
  <c r="I69" i="16"/>
  <c r="J69" i="16" s="1"/>
  <c r="I68" i="16"/>
  <c r="J68" i="16" s="1"/>
  <c r="I67" i="16"/>
  <c r="J67" i="16" s="1"/>
  <c r="I66" i="16"/>
  <c r="J66" i="16" s="1"/>
  <c r="I65" i="16"/>
  <c r="J65" i="16" s="1"/>
  <c r="I64" i="16"/>
  <c r="J64" i="16" s="1"/>
  <c r="I63" i="16"/>
  <c r="J63" i="16" s="1"/>
  <c r="O62" i="16"/>
  <c r="I62" i="16"/>
  <c r="J62" i="16" s="1"/>
  <c r="O61" i="16"/>
  <c r="I61" i="16"/>
  <c r="J61" i="16" s="1"/>
  <c r="O60" i="16"/>
  <c r="I60" i="16"/>
  <c r="J60" i="16" s="1"/>
  <c r="O59" i="16"/>
  <c r="I59" i="16"/>
  <c r="J59" i="16" s="1"/>
  <c r="I58" i="16"/>
  <c r="J58" i="16" s="1"/>
  <c r="I57" i="16"/>
  <c r="J57" i="16" s="1"/>
  <c r="I56" i="16"/>
  <c r="J56" i="16" s="1"/>
  <c r="I55" i="16"/>
  <c r="J55" i="16" s="1"/>
  <c r="I53" i="16"/>
  <c r="J53" i="16" s="1"/>
  <c r="O51" i="16"/>
  <c r="I51" i="16"/>
  <c r="J51" i="16" s="1"/>
  <c r="I52" i="16"/>
  <c r="J52" i="16" s="1"/>
  <c r="O54" i="16"/>
  <c r="I54" i="16"/>
  <c r="J54" i="16" s="1"/>
  <c r="D47" i="16"/>
  <c r="V47" i="16"/>
  <c r="U47" i="16"/>
  <c r="T47" i="16"/>
  <c r="S47" i="16"/>
  <c r="R47" i="16"/>
  <c r="Q47" i="16"/>
  <c r="P47" i="16"/>
  <c r="I44" i="16"/>
  <c r="J44" i="16" s="1"/>
  <c r="I43" i="16"/>
  <c r="J43" i="16" s="1"/>
  <c r="I42" i="16"/>
  <c r="J42" i="16" s="1"/>
  <c r="I41" i="16"/>
  <c r="J41" i="16" s="1"/>
  <c r="I40" i="16"/>
  <c r="J40" i="16" s="1"/>
  <c r="I45" i="16"/>
  <c r="J45" i="16" s="1"/>
  <c r="I39" i="16"/>
  <c r="J39" i="16" s="1"/>
  <c r="I38" i="16"/>
  <c r="J38" i="16" s="1"/>
  <c r="I37" i="16"/>
  <c r="J37" i="16" s="1"/>
  <c r="I36" i="16"/>
  <c r="J36" i="16" s="1"/>
  <c r="I35" i="16"/>
  <c r="J35" i="16" s="1"/>
  <c r="O34" i="16"/>
  <c r="I34" i="16"/>
  <c r="J34" i="16" s="1"/>
  <c r="O33" i="16"/>
  <c r="I33" i="16"/>
  <c r="J33" i="16" s="1"/>
  <c r="I32" i="16"/>
  <c r="J32" i="16" s="1"/>
  <c r="I31" i="16"/>
  <c r="J31" i="16" s="1"/>
  <c r="O30" i="16"/>
  <c r="I30" i="16"/>
  <c r="D26" i="16"/>
  <c r="O47" i="16" l="1"/>
  <c r="J94" i="16"/>
  <c r="Q107" i="16"/>
  <c r="S107" i="16"/>
  <c r="T107" i="16"/>
  <c r="U107" i="16"/>
  <c r="R107" i="16"/>
  <c r="V107" i="16"/>
  <c r="P107" i="16"/>
  <c r="I94" i="16"/>
  <c r="V10" i="18"/>
  <c r="O94" i="16"/>
  <c r="O75" i="16"/>
  <c r="U27" i="18"/>
  <c r="V15" i="18"/>
  <c r="V14" i="18"/>
  <c r="V9" i="18"/>
  <c r="V16" i="18"/>
  <c r="S27" i="18"/>
  <c r="O7" i="18"/>
  <c r="V5" i="18"/>
  <c r="O8" i="18"/>
  <c r="O6" i="18"/>
  <c r="O27" i="18" s="1"/>
  <c r="S8" i="18"/>
  <c r="Q8" i="18"/>
  <c r="Q6" i="18"/>
  <c r="Q27" i="18" s="1"/>
  <c r="Q7" i="18"/>
  <c r="S7" i="18"/>
  <c r="J75" i="16"/>
  <c r="O87" i="16"/>
  <c r="I47" i="16"/>
  <c r="I75" i="16"/>
  <c r="I87" i="16"/>
  <c r="J87" i="16"/>
  <c r="J30" i="16"/>
  <c r="J47" i="16" s="1"/>
  <c r="F17" i="19" l="1"/>
  <c r="V6" i="18"/>
  <c r="V27" i="18" s="1"/>
  <c r="V8" i="18"/>
  <c r="V7" i="18"/>
  <c r="F16" i="19"/>
  <c r="F22" i="19" l="1"/>
  <c r="F23" i="19" s="1"/>
  <c r="F24" i="19"/>
  <c r="F25" i="19"/>
  <c r="F26" i="19"/>
  <c r="F19" i="19"/>
  <c r="F21" i="19"/>
  <c r="O24" i="16"/>
  <c r="O23" i="16"/>
  <c r="O22" i="16"/>
  <c r="O21" i="16"/>
  <c r="O20" i="16"/>
  <c r="O19" i="16"/>
  <c r="I24" i="16"/>
  <c r="I23" i="16"/>
  <c r="J23" i="16" s="1"/>
  <c r="I22" i="16"/>
  <c r="J22" i="16" s="1"/>
  <c r="I21" i="16"/>
  <c r="J21" i="16" s="1"/>
  <c r="I20" i="16"/>
  <c r="J20" i="16" s="1"/>
  <c r="I19" i="16"/>
  <c r="J19" i="16" s="1"/>
  <c r="O26" i="16" l="1"/>
  <c r="O107" i="16" s="1"/>
  <c r="F27" i="19"/>
  <c r="F28" i="19" s="1"/>
  <c r="F30" i="19" s="1"/>
  <c r="F31" i="19" s="1"/>
  <c r="B12" i="19" s="1"/>
  <c r="J24" i="16"/>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26" i="16" s="1"/>
  <c r="I26" i="16"/>
  <c r="J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<sst xmlns="http://schemas.openxmlformats.org/spreadsheetml/2006/main" count="783" uniqueCount="382">
  <si>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</si>
  <si>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</si>
  <si>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</si>
  <si>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</si>
  <si>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</si>
  <si>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</si>
  <si>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</si>
  <si>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</si>
  <si>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</si>
  <si>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</si>
  <si>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</si>
  <si>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</si>
  <si>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</si>
  <si>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</si>
  <si>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</si>
  <si>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</si>
  <si>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</si>
  <si>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</si>
  <si>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</si>
  <si>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</si>
  <si>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</si>
  <si>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</si>
  <si>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</si>
  <si>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</si>
  <si>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</si>
  <si>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</si>
  <si>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</si>
  <si>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</si>
  <si>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</si>
  <si>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</si>
  <si>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</si>
  <si>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</si>
  <si>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</si>
  <si>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</si>
  <si>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</si>
  <si>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</si>
  <si>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</si>
  <si>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</si>
  <si>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</si>
  <si>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</si>
  <si>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</si>
  <si>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</si>
  <si>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</si>
  <si>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</si>
  <si>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</si>
  <si>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</si>
  <si>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</si>
  <si>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</si>
  <si>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</si>
  <si>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</si>
  <si>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</si>
  <si>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</si>
  <si>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</si>
  <si>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</si>
  <si>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</si>
  <si>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</si>
  <si>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</si>
  <si>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</si>
  <si>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</si>
  <si>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</si>
  <si>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</si>
  <si>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</si>
  <si>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</si>
  <si>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</si>
  <si>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</si>
  <si>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</si>
  <si>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</si>
  <si>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</si>
  <si>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</si>
  <si>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</si>
  <si>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</si>
  <si>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</si>
  <si>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</si>
  <si>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</si>
  <si>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</si>
  <si>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</si>
  <si>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</si>
  <si>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</si>
  <si>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</si>
  <si>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</si>
  <si>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</si>
  <si>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</si>
  <si>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</si>
  <si>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</si>
  <si>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</si>
  <si>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</si>
  <si>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</si>
  <si>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</si>
  <si>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</si>
  <si>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</si>
  <si>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</si>
  <si>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</si>
  <si>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</si>
  <si>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</si>
  <si>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</si>
  <si>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</si>
  <si>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</si>
  <si>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</si>
  <si>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</si>
  <si>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</si>
  <si>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</si>
  <si>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</si>
  <si>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</si>
  <si>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</si>
  <si>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</si>
  <si>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</si>
  <si>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</si>
  <si>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</si>
  <si>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</si>
  <si>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</si>
  <si>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</si>
  <si>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</si>
  <si>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</si>
  <si>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</si>
  <si>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</si>
  <si>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</si>
  <si>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</si>
  <si>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</si>
  <si>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</si>
  <si>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</si>
  <si>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</si>
  <si>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</si>
  <si>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</si>
  <si>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</si>
  <si>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</si>
  <si>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</si>
  <si>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</si>
  <si>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</si>
  <si>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</si>
  <si>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</si>
  <si>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</si>
  <si>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</si>
  <si>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</si>
  <si>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</si>
  <si>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</si>
  <si>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</si>
  <si>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</si>
  <si>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</si>
  <si>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</si>
  <si>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</si>
  <si>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</si>
  <si>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</si>
  <si>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</si>
  <si>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</si>
  <si>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t>L003</t>
  </si>
  <si>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</si>
  <si>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M/D</t>
    <phoneticPr fontId="9" type="noConversion"/>
  </si>
  <si>
    <t>㎡</t>
  </si>
  <si>
    <t>다우실 1000</t>
  </si>
  <si>
    <t>1액형 실리콘, 발코니 창호 주위 조인트용(창틀용)</t>
  </si>
  <si>
    <t>270㎖</t>
  </si>
  <si>
    <t>걸레받이</t>
  </si>
  <si>
    <t>SHWB-100, W:100×2T</t>
  </si>
  <si>
    <t>m</t>
  </si>
  <si>
    <t>롤스크린(단면암막)</t>
  </si>
  <si>
    <t>열반사 단열재 (m2)</t>
    <phoneticPr fontId="9" type="noConversion"/>
  </si>
  <si>
    <t>석고보드 12.5t(매)</t>
    <phoneticPr fontId="9" type="noConversion"/>
  </si>
  <si>
    <t>석고보드(12.5T) 2장</t>
    <phoneticPr fontId="9" type="noConversion"/>
  </si>
  <si>
    <t>이보드(23T) 1장, 열반사 단열재 2.5m2</t>
    <phoneticPr fontId="9" type="noConversion"/>
  </si>
  <si>
    <t>2차분 (정산완료)</t>
    <phoneticPr fontId="9" type="noConversion"/>
  </si>
  <si>
    <t>안방,작은방 코너 단열작업
화장실 벽타일 보수 완료
걸레받이 2개소 교체 완료
방충망 3개소 완료</t>
    <phoneticPr fontId="9" type="noConversion"/>
  </si>
  <si>
    <t xml:space="preserve">2
103
</t>
    <phoneticPr fontId="9" type="noConversion"/>
  </si>
  <si>
    <t xml:space="preserve">108
303
</t>
    <phoneticPr fontId="9" type="noConversion"/>
  </si>
  <si>
    <t>이보드 13t(m2)</t>
    <phoneticPr fontId="9" type="noConversion"/>
  </si>
  <si>
    <t>이보드(13T) 2장, 열반사 단열재 5.0m2</t>
    <phoneticPr fontId="9" type="noConversion"/>
  </si>
  <si>
    <t xml:space="preserve">103
9
2
</t>
    <phoneticPr fontId="9" type="noConversion"/>
  </si>
  <si>
    <t xml:space="preserve">303
304
108
</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</si>
  <si>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</si>
  <si>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</si>
  <si>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</si>
  <si>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</si>
  <si>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 xml:space="preserve">8
103
</t>
    <phoneticPr fontId="9" type="noConversion"/>
  </si>
  <si>
    <t xml:space="preserve">401
204
</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</si>
  <si>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</si>
  <si>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</si>
  <si>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</si>
  <si>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A
B</t>
    <phoneticPr fontId="9" type="noConversion"/>
  </si>
  <si>
    <t>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</si>
  <si>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</si>
  <si>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</si>
  <si>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앞뒤 베란다 전체 크랙 보수 완료
붙박이장 시트지 보수 3개소 완료
도어 보수 3개소 완료</t>
    <phoneticPr fontId="9" type="noConversion"/>
  </si>
  <si>
    <t>방충망 7개소 완료</t>
    <phoneticPr fontId="9" type="noConversion"/>
  </si>
  <si>
    <t>3차 합 계(이월포함)</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</si>
  <si>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</si>
  <si>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</si>
  <si>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 xml:space="preserve">8
5
</t>
    <phoneticPr fontId="9" type="noConversion"/>
  </si>
  <si>
    <t xml:space="preserve">209
204
</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</si>
  <si>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</si>
  <si>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t xml:space="preserve">9
7
</t>
    <phoneticPr fontId="9" type="noConversion"/>
  </si>
  <si>
    <t xml:space="preserve">302
405
</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</si>
  <si>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</si>
  <si>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 xml:space="preserve">101
2
</t>
    <phoneticPr fontId="9" type="noConversion"/>
  </si>
  <si>
    <t xml:space="preserve">204
306
</t>
    <phoneticPr fontId="9" type="noConversion"/>
  </si>
  <si>
    <r>
      <rPr>
        <sz val="15"/>
        <color rgb="FFFF0000"/>
        <rFont val="맑은 고딕"/>
        <family val="3"/>
        <charset val="129"/>
        <scheme val="minor"/>
      </rPr>
      <t>신발장 시트지</t>
    </r>
    <r>
      <rPr>
        <sz val="15"/>
        <rFont val="맑은 고딕"/>
        <family val="3"/>
        <charset val="129"/>
        <scheme val="minor"/>
      </rPr>
      <t xml:space="preserve"> 교체 완료
화장실 문측면 시트지 교체완료
씽크대 상판 실리콘 제거및 재코킹 작업 완료
방충망 2개소 교체 완료
뒤베란다 크렉 보수 완료</t>
    </r>
    <phoneticPr fontId="9" type="noConversion"/>
  </si>
  <si>
    <r>
      <t xml:space="preserve">도어보수 1개소 완료
</t>
    </r>
    <r>
      <rPr>
        <sz val="15"/>
        <color rgb="FFFF0000"/>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</si>
  <si>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t>방충망 1개소 교체 완료
뒤베란다 앙카 제거 완료
앞뒤 베란다 천정,벽 크렉 전체 보수 완료
뒤베란다 곰팡이 제거 완료
화장실 벽면 모서리 4군데 실리콘 작업 완료
문보수 2개소 완료
씽크대 상판 실리콘 제거 및 재코킹 작업 완료</t>
    <phoneticPr fontId="9" type="noConversion"/>
  </si>
  <si>
    <t xml:space="preserve">5
7
8
</t>
    <phoneticPr fontId="9" type="noConversion"/>
  </si>
  <si>
    <t xml:space="preserve">401
504
405
</t>
    <phoneticPr fontId="9" type="noConversion"/>
  </si>
  <si>
    <t>3차분 (정산)</t>
    <phoneticPr fontId="9" type="noConversion"/>
  </si>
  <si>
    <t xml:space="preserve">걸레받이 4개소 교체 완료
창문 시트지 6개소 제거 완료
방충망 3개소 교체 완료
도어보수 2개소 완료
방충망 4개소 완료
앞베란다 외부샤시 창문 2개 시트지 제거 완료 </t>
    <phoneticPr fontId="9" type="noConversion"/>
  </si>
  <si>
    <t>404
204</t>
    <phoneticPr fontId="9" type="noConversion"/>
  </si>
  <si>
    <t>101
9</t>
    <phoneticPr fontId="9" type="noConversion"/>
  </si>
  <si>
    <t xml:space="preserve"> 방충망 7개소 완료</t>
    <phoneticPr fontId="9" type="noConversion"/>
  </si>
  <si>
    <t>문보수 5개소 완료
방충망 3개소 완료</t>
    <phoneticPr fontId="9" type="noConversion"/>
  </si>
  <si>
    <t>9
9</t>
    <phoneticPr fontId="9" type="noConversion"/>
  </si>
  <si>
    <t xml:space="preserve">
204
103
</t>
    <phoneticPr fontId="9" type="noConversion"/>
  </si>
  <si>
    <t xml:space="preserve"> 방충망 4개소 완료
문보수 1개소 완료
뒤베란다 벽면 크렉보수 완료
씽크대 상판 실리콘 제거 및 재시공 완료
문보수 2개소 완료</t>
    <phoneticPr fontId="9" type="noConversion"/>
  </si>
  <si>
    <t>9
7
2
5</t>
    <phoneticPr fontId="9" type="noConversion"/>
  </si>
  <si>
    <t>103
105
202
406</t>
    <phoneticPr fontId="9" type="noConversion"/>
  </si>
  <si>
    <t>씽크대 상판 실리콘 제거 및 재코킹 완료
걸레받이 1개소 교체 완료
문보수 2개소 완료
방충망 2개소 완료
문보수 1개소 완료</t>
    <phoneticPr fontId="9" type="noConversion"/>
  </si>
  <si>
    <t>103
7</t>
    <phoneticPr fontId="9" type="noConversion"/>
  </si>
  <si>
    <t>206
503</t>
    <phoneticPr fontId="9" type="noConversion"/>
  </si>
  <si>
    <t>기숙사
7
7
A</t>
    <phoneticPr fontId="9" type="noConversion"/>
  </si>
  <si>
    <t>3동
503
404
702-3</t>
    <phoneticPr fontId="9" type="noConversion"/>
  </si>
  <si>
    <t>계단 창틀 누수보수 공사 완료
문보수 1개소 완료
문보수 1개소 완료
버티컬 제거 및 재설치 완료</t>
    <phoneticPr fontId="9" type="noConversion"/>
  </si>
  <si>
    <t>씽크문 1개 교체 (최해수)</t>
    <phoneticPr fontId="9" type="noConversion"/>
  </si>
  <si>
    <t>2
2</t>
    <phoneticPr fontId="9" type="noConversion"/>
  </si>
  <si>
    <t xml:space="preserve">
1-2
7-8
</t>
    <phoneticPr fontId="9" type="noConversion"/>
  </si>
  <si>
    <t>우편함 철거 및 이동 설치  완료
벽면 도색 작업 완료</t>
    <phoneticPr fontId="9" type="noConversion"/>
  </si>
  <si>
    <t>지하</t>
    <phoneticPr fontId="9" type="noConversion"/>
  </si>
  <si>
    <t>5동 지하주차장 타공 부위 구멍 메꿈</t>
    <phoneticPr fontId="9" type="noConversion"/>
  </si>
  <si>
    <t xml:space="preserve">
310
105
</t>
    <phoneticPr fontId="9" type="noConversion"/>
  </si>
  <si>
    <t>뒷베란다 창틀 누수보수 작업 완료
뒷베란다 창틀 누수보수 작업 완료</t>
    <phoneticPr fontId="9" type="noConversion"/>
  </si>
  <si>
    <t>주차장 타공 부위 구멍 메꿈 시멘트 작업 및 페인트</t>
    <phoneticPr fontId="9" type="noConversion"/>
  </si>
  <si>
    <t>5
102</t>
    <phoneticPr fontId="9" type="noConversion"/>
  </si>
  <si>
    <t xml:space="preserve">
지하
506
</t>
    <phoneticPr fontId="9" type="noConversion"/>
  </si>
  <si>
    <t>주차장 타공 부위 구멍 메꿈 시멘트 작업 및 페인트
씽크대 상판 실리콘 제거 및 재시공 완료</t>
    <phoneticPr fontId="9" type="noConversion"/>
  </si>
  <si>
    <t xml:space="preserve"> 걸레받이 5개소 교체 완료
거실 외부샤시 벽면 단열재 들뜸 보수 완료
문보수 2개소 완료
방충망 3개소 완료</t>
    <phoneticPr fontId="9" type="noConversion"/>
  </si>
  <si>
    <t>씽크대 상판 실리콘 제거 및 재코킹 완료
앞,뒤 베란다 창측 벽면 누수 점검 및 보수 완료
방충망 4개소 교체 완료
씽크대 상판 실리콘 제거 및 재시공 완료
문보수 1개소 완료
걸레받이 1개소 교체 완료</t>
    <phoneticPr fontId="9" type="noConversion"/>
  </si>
  <si>
    <t>105
504</t>
    <phoneticPr fontId="9" type="noConversion"/>
  </si>
  <si>
    <t>5
5</t>
    <phoneticPr fontId="9" type="noConversion"/>
  </si>
  <si>
    <t>2
2
5</t>
    <phoneticPr fontId="9" type="noConversion"/>
  </si>
  <si>
    <t>408
305
105</t>
    <phoneticPr fontId="9" type="noConversion"/>
  </si>
  <si>
    <t>102
103</t>
    <phoneticPr fontId="9" type="noConversion"/>
  </si>
  <si>
    <t>402
201</t>
    <phoneticPr fontId="9" type="noConversion"/>
  </si>
  <si>
    <t>걸레받이 5개소 교체 완료
문보수 2개소 완료
방충망 1개소 완료
걸레받이 3개소 교체 완료
방충망 3개소 교체 완료
문보수 1개소 완료</t>
    <phoneticPr fontId="9" type="noConversion"/>
  </si>
  <si>
    <t>문보수 4개소 완료
씽크대 상판 실리콘 제거 및 재코킹 작업 완료
씽크대 가스레인지 좌우측 시트지 교체 작업 완료
방충망 2개소 완료</t>
    <phoneticPr fontId="9" type="noConversion"/>
  </si>
  <si>
    <t>103
2</t>
    <phoneticPr fontId="9" type="noConversion"/>
  </si>
  <si>
    <t>201
408</t>
    <phoneticPr fontId="9" type="noConversion"/>
  </si>
  <si>
    <t>9
7
2
7</t>
    <phoneticPr fontId="9" type="noConversion"/>
  </si>
  <si>
    <t>506
202
305
301</t>
    <phoneticPr fontId="9" type="noConversion"/>
  </si>
  <si>
    <t>문보수 2개소 완료
씽크대 상판 실리콘 제거 및 재시공 완료
문보수 1개소 완료
문보수 1개소 완료
문보수 1개소 완료</t>
    <phoneticPr fontId="9" type="noConversion"/>
  </si>
  <si>
    <t>7
A
A
B</t>
    <phoneticPr fontId="9" type="noConversion"/>
  </si>
  <si>
    <t>301
1001-4
501-6
703-6</t>
    <phoneticPr fontId="9" type="noConversion"/>
  </si>
  <si>
    <t>방충망 5개소 완료</t>
    <phoneticPr fontId="9" type="noConversion"/>
  </si>
  <si>
    <t xml:space="preserve">
1-8
1-6
</t>
    <phoneticPr fontId="9" type="noConversion"/>
  </si>
  <si>
    <t>2
9</t>
    <phoneticPr fontId="9" type="noConversion"/>
  </si>
  <si>
    <t>우편함 이동 설치  완료
우편함 이동 설치  완료</t>
    <phoneticPr fontId="9" type="noConversion"/>
  </si>
  <si>
    <t>우편함 이전설치 페인트 작업</t>
    <phoneticPr fontId="9" type="noConversion"/>
  </si>
  <si>
    <t>뒤베란다 좌측벽면 가스배관 틈새 막음 작업 완료
뒤베란다 우측벽면 앙카볼트 구멍 실리콘 메움 작업
씽크대 상판 실리콘 제거 및 재코킹 작업 완료
문보수 3개소 완료
씽크대 상판 실리콘 제거 및 재코킹 작업 완료 
문보수 1개소 완료
방충망 3개소 완료
문보수 1개소 완료</t>
    <phoneticPr fontId="9" type="noConversion"/>
  </si>
  <si>
    <t>거실 좌측방 벽면 단열 작업 완료
뒤베란다 벽면 크렉 전체 보수 완료
걸레받이 1개소 완료
씽크대 상판 실리콘 제거 및 재코킹 작업 완료
씽크대 상판 실리콘 제거 및 재코킹 작업 완료
방충망 3개소 교체 완료</t>
    <phoneticPr fontId="9" type="noConversion"/>
  </si>
  <si>
    <t xml:space="preserve"> 보도블럭 수리 (김용칠)</t>
    <phoneticPr fontId="9" type="noConversion"/>
  </si>
  <si>
    <t xml:space="preserve"> 입구</t>
    <phoneticPr fontId="9" type="noConversion"/>
  </si>
  <si>
    <t xml:space="preserve"> 보도블럭 수리 (김용칠,구진회)</t>
    <phoneticPr fontId="9" type="noConversion"/>
  </si>
  <si>
    <t>AB동</t>
    <phoneticPr fontId="9" type="noConversion"/>
  </si>
  <si>
    <t>10층</t>
    <phoneticPr fontId="9" type="noConversion"/>
  </si>
  <si>
    <t>외부 베란다 난간 외벽 크랙 보수(구진회)</t>
    <phoneticPr fontId="9" type="noConversion"/>
  </si>
  <si>
    <t xml:space="preserve"> 외부 베란다 자재 양중 (김용칠 , 구진회)</t>
    <phoneticPr fontId="9" type="noConversion"/>
  </si>
  <si>
    <t xml:space="preserve">문보수 4개소 완료
방충망 3개소 완료
문보수 1개소 완료 </t>
    <phoneticPr fontId="9" type="noConversion"/>
  </si>
  <si>
    <t>8
7</t>
    <phoneticPr fontId="9" type="noConversion"/>
  </si>
  <si>
    <t>503
408</t>
    <phoneticPr fontId="9" type="noConversion"/>
  </si>
  <si>
    <t>뒤베란다 크랙 보수 완료
씽크대 상판 실리콘 제거 및 재코킹 작업 완료
씽크대 상판 실리콘 제거 및 재코킹 작업 완료
방충망 2개소 완료
걸레받이 6개소 교체 완료
뒤베란다 크랙 보수 완료</t>
    <phoneticPr fontId="9" type="noConversion"/>
  </si>
  <si>
    <t xml:space="preserve">408
101
304
</t>
    <phoneticPr fontId="9" type="noConversion"/>
  </si>
  <si>
    <t>7
5
2</t>
    <phoneticPr fontId="9" type="noConversion"/>
  </si>
  <si>
    <t>문보수 2개소 완료
방충망 2개소 완료
방충망 1개소 완료
걸레받이 6개소 교체 완료
문보수 1개소 완료</t>
    <phoneticPr fontId="9" type="noConversion"/>
  </si>
  <si>
    <t xml:space="preserve">2
8
102
</t>
    <phoneticPr fontId="9" type="noConversion"/>
  </si>
  <si>
    <t xml:space="preserve">304
505
206
</t>
    <phoneticPr fontId="9" type="noConversion"/>
  </si>
  <si>
    <t>씽크대 상판 실리콘 제거 및 재코킹 작업 완료
방충망 4개소 교체 완료
방충망 4개소 교체 완료
방충망 3개소 교체 완료
걸레받이 1개소 교체 완
씽크대 상판 실리콘 제거 및 재코킹 작업 완료
방충망 3개소 교체 완료</t>
    <phoneticPr fontId="9" type="noConversion"/>
  </si>
  <si>
    <t>6차 합 계</t>
    <phoneticPr fontId="9" type="noConversion"/>
  </si>
  <si>
    <t>5차 합 계</t>
    <phoneticPr fontId="9" type="noConversion"/>
  </si>
  <si>
    <t>5차분 (정산)</t>
    <phoneticPr fontId="9" type="noConversion"/>
  </si>
  <si>
    <t>견적 처리</t>
    <phoneticPr fontId="9" type="noConversion"/>
  </si>
  <si>
    <t>세금계산서 (첨부1)</t>
    <phoneticPr fontId="9" type="noConversion"/>
  </si>
  <si>
    <t>방화폼 5개(첨부2)</t>
    <phoneticPr fontId="9" type="noConversion"/>
  </si>
  <si>
    <t>방화실리콘 2개(첨부3)
강화몰탈 1통
방화패드 1매(첨부4)</t>
    <phoneticPr fontId="9" type="noConversion"/>
  </si>
  <si>
    <t xml:space="preserve">첨부 1 </t>
    <phoneticPr fontId="9" type="noConversion"/>
  </si>
  <si>
    <t>첨부 4</t>
    <phoneticPr fontId="9" type="noConversion"/>
  </si>
  <si>
    <t>첨부 2</t>
    <phoneticPr fontId="9" type="noConversion"/>
  </si>
  <si>
    <t>첨부 3</t>
    <phoneticPr fontId="9" type="noConversion"/>
  </si>
  <si>
    <t xml:space="preserve">6차분(정산) </t>
    <phoneticPr fontId="9" type="noConversion"/>
  </si>
  <si>
    <t>9
1</t>
    <phoneticPr fontId="9" type="noConversion"/>
  </si>
  <si>
    <t xml:space="preserve"> 자전거 거치대 보수 (구진회, 김용칠)</t>
    <phoneticPr fontId="9" type="noConversion"/>
  </si>
  <si>
    <t xml:space="preserve"> 유도봉 설치 작업 (구진회, 김용칠)</t>
    <phoneticPr fontId="9" type="noConversion"/>
  </si>
  <si>
    <t xml:space="preserve"> 유도봉 설치 작업 (김용칠)
기숙사 B동 10층 외부 베란다 도장</t>
    <phoneticPr fontId="9" type="noConversion"/>
  </si>
  <si>
    <t>유도봉 구멍 메우기 작업 완료(김용칠)
자전거 거치대 보수 완료</t>
    <phoneticPr fontId="9" type="noConversion"/>
  </si>
  <si>
    <t>몰탈시멘트 2포(첨부5)</t>
    <phoneticPr fontId="9" type="noConversion"/>
  </si>
  <si>
    <t xml:space="preserve">폭스비트 1개 </t>
    <phoneticPr fontId="9" type="noConversion"/>
  </si>
  <si>
    <t>첨부 5</t>
    <phoneticPr fontId="9" type="noConversion"/>
  </si>
  <si>
    <t>옆</t>
    <phoneticPr fontId="9" type="noConversion"/>
  </si>
  <si>
    <t>전면</t>
    <phoneticPr fontId="9" type="noConversion"/>
  </si>
  <si>
    <t>9
기숙사B</t>
    <phoneticPr fontId="9" type="noConversion"/>
  </si>
  <si>
    <t>전면
10층</t>
    <phoneticPr fontId="9" type="noConversion"/>
  </si>
  <si>
    <t>전면
옆면</t>
    <phoneticPr fontId="9" type="noConversion"/>
  </si>
  <si>
    <t>7 합 계</t>
    <phoneticPr fontId="9" type="noConversion"/>
  </si>
  <si>
    <t>특별인부</t>
    <phoneticPr fontId="9" type="noConversion"/>
  </si>
  <si>
    <t>방충망 AL</t>
  </si>
  <si>
    <t>MFA, 1,000×1,000㎜, AL도장</t>
  </si>
  <si>
    <t>4차분 이월 방충망
2.62개 정산
5차분 정산 방충망
3.73개
6차분 이월 방충망
20.27(5차 이월분)+10.94</t>
    <phoneticPr fontId="9" type="noConversion"/>
  </si>
  <si>
    <t>씽크대 문짝 교체</t>
    <phoneticPr fontId="9" type="noConversion"/>
  </si>
  <si>
    <t>7동 107호</t>
    <phoneticPr fontId="9" type="noConversion"/>
  </si>
  <si>
    <t>L/S</t>
    <phoneticPr fontId="9" type="noConversion"/>
  </si>
  <si>
    <t>방화실리콘 및 강화몰탈</t>
    <phoneticPr fontId="9" type="noConversion"/>
  </si>
  <si>
    <t>20kg</t>
    <phoneticPr fontId="9" type="noConversion"/>
  </si>
  <si>
    <t>방화패드 1매</t>
    <phoneticPr fontId="9" type="noConversion"/>
  </si>
  <si>
    <t>몰탈시멘트, 육각 비트</t>
    <phoneticPr fontId="9" type="noConversion"/>
  </si>
  <si>
    <t>매입계약 : 4,556,000</t>
    <phoneticPr fontId="9" type="noConversion"/>
  </si>
  <si>
    <t>총 계</t>
    <phoneticPr fontId="9" type="noConversion"/>
  </si>
  <si>
    <t>문보수용 경첩피스 구매
(영수증 첨부 6)</t>
    <phoneticPr fontId="9" type="noConversion"/>
  </si>
  <si>
    <t>첨부 6</t>
    <phoneticPr fontId="9" type="noConversion"/>
  </si>
  <si>
    <t>기숙사 AB동 문보수용
엣지 필름 구매
(영수증 첨부 7)</t>
    <phoneticPr fontId="9" type="noConversion"/>
  </si>
  <si>
    <t>첨부 7</t>
    <phoneticPr fontId="9" type="noConversion"/>
  </si>
  <si>
    <t>첨부 8</t>
    <phoneticPr fontId="9" type="noConversion"/>
  </si>
  <si>
    <t>씽크대 측판 교체
 (세금계산서 첨부 8)</t>
    <phoneticPr fontId="9" type="noConversion"/>
  </si>
  <si>
    <t>첨부 9</t>
    <phoneticPr fontId="9" type="noConversion"/>
  </si>
  <si>
    <t>빨래건조대 1개(설비 업체 미지정으로 대응)
(영수증 첨부 9)</t>
    <phoneticPr fontId="9" type="noConversion"/>
  </si>
  <si>
    <t xml:space="preserve">방화문 가스켓 구매
(3세대 - 첨부 10)
</t>
    <phoneticPr fontId="9" type="noConversion"/>
  </si>
  <si>
    <t>첨부 10</t>
    <phoneticPr fontId="9" type="noConversion"/>
  </si>
  <si>
    <t>첨부 11</t>
    <phoneticPr fontId="9" type="noConversion"/>
  </si>
  <si>
    <t>첨부 12</t>
    <phoneticPr fontId="9" type="noConversion"/>
  </si>
  <si>
    <t xml:space="preserve">
전동 대패날 교체(1set)
(첨부 12)</t>
    <phoneticPr fontId="9" type="noConversion"/>
  </si>
  <si>
    <t>문보수용 엣지 
필름 구매(10매)
(첨부 11)</t>
    <phoneticPr fontId="9" type="noConversion"/>
  </si>
  <si>
    <t>방화 우레탄폼</t>
    <phoneticPr fontId="9" type="noConversion"/>
  </si>
  <si>
    <t>5동 주차장 벽 메꿈</t>
    <phoneticPr fontId="9" type="noConversion"/>
  </si>
  <si>
    <t>경첩 피스</t>
    <phoneticPr fontId="9" type="noConversion"/>
  </si>
  <si>
    <t>set</t>
    <phoneticPr fontId="9" type="noConversion"/>
  </si>
  <si>
    <t>문보수용</t>
    <phoneticPr fontId="9" type="noConversion"/>
  </si>
  <si>
    <t>엣지필름</t>
    <phoneticPr fontId="9" type="noConversion"/>
  </si>
  <si>
    <t>빨래건조대</t>
    <phoneticPr fontId="9" type="noConversion"/>
  </si>
  <si>
    <t>2동 108 호</t>
    <phoneticPr fontId="9" type="noConversion"/>
  </si>
  <si>
    <t>씽크대 하부장 수선</t>
    <phoneticPr fontId="9" type="noConversion"/>
  </si>
  <si>
    <t>102 동 205 호</t>
    <phoneticPr fontId="9" type="noConversion"/>
  </si>
  <si>
    <t>방화문 발포 충격 흡수재</t>
    <phoneticPr fontId="9" type="noConversion"/>
  </si>
  <si>
    <t>8동 501 호외</t>
    <phoneticPr fontId="9" type="noConversion"/>
  </si>
  <si>
    <t>교체용 전동 대패날</t>
    <phoneticPr fontId="9" type="noConversion"/>
  </si>
  <si>
    <t>매</t>
    <phoneticPr fontId="9" type="noConversion"/>
  </si>
  <si>
    <t>M020750510130102</t>
  </si>
  <si>
    <t>에너폴(이보드, 1000*1000*13T, 대체)</t>
    <phoneticPr fontId="9" type="noConversion"/>
  </si>
  <si>
    <t>900 X 1800X50, 3호(비중0.020)</t>
  </si>
  <si>
    <t>매</t>
  </si>
  <si>
    <t>에너폴(태화론 TW-06, 6㎜×1M×50M단면-점착 대체)</t>
    <phoneticPr fontId="9" type="noConversion"/>
  </si>
  <si>
    <t>900 X 1800X40, 3호(비중0.020)</t>
  </si>
  <si>
    <t>M020750510120102</t>
  </si>
  <si>
    <t>12.5T×900×1,800㎜</t>
  </si>
  <si>
    <t>M020690811520101</t>
  </si>
  <si>
    <t>일반석고보드</t>
  </si>
  <si>
    <t>방염, 기본면적: 2㎡, 가구당 5㎡*5가구=25㎡</t>
    <phoneticPr fontId="9" type="noConversion"/>
  </si>
  <si>
    <t>M020852810150101</t>
    <phoneticPr fontId="9" type="noConversion"/>
  </si>
  <si>
    <t>M020450310340103</t>
    <phoneticPr fontId="9" type="noConversion"/>
  </si>
  <si>
    <t>M020251411670101</t>
    <phoneticPr fontId="9" type="noConversion"/>
  </si>
  <si>
    <t>M020533113070101</t>
    <phoneticPr fontId="9" type="noConversion"/>
  </si>
  <si>
    <t>8차분 (정산진행)</t>
    <phoneticPr fontId="9" type="noConversion"/>
  </si>
  <si>
    <t>7차분 (정산)</t>
    <phoneticPr fontId="9" type="noConversion"/>
  </si>
  <si>
    <t>옆면</t>
    <phoneticPr fontId="9" type="noConversion"/>
  </si>
  <si>
    <t>자전거 거치대 작업(비닐 커튼 설치)</t>
    <phoneticPr fontId="9" type="noConversion"/>
  </si>
  <si>
    <t>베란다 누수 보수</t>
    <phoneticPr fontId="9" type="noConversion"/>
  </si>
  <si>
    <t>5
2</t>
    <phoneticPr fontId="9" type="noConversion"/>
  </si>
  <si>
    <t>403
403</t>
    <phoneticPr fontId="9" type="noConversion"/>
  </si>
  <si>
    <t>문보수 3개소 완료
씽크대 상단 실리콘 제거 및 재시공 완료
방충망 3개소 교체 완료
&lt;긴급&gt; 문보수1개소 보수중(입주세대)</t>
    <phoneticPr fontId="9" type="noConversion"/>
  </si>
  <si>
    <t>2
7
2</t>
    <phoneticPr fontId="9" type="noConversion"/>
  </si>
  <si>
    <t>103
207
403</t>
    <phoneticPr fontId="9" type="noConversion"/>
  </si>
  <si>
    <t>5-6라인</t>
    <phoneticPr fontId="9" type="noConversion"/>
  </si>
  <si>
    <t xml:space="preserve"> 보도 블록 및 화단 보수</t>
    <phoneticPr fontId="9" type="noConversion"/>
  </si>
  <si>
    <t>첨부 13</t>
    <phoneticPr fontId="9" type="noConversion"/>
  </si>
  <si>
    <t>첨부 14</t>
    <phoneticPr fontId="9" type="noConversion"/>
  </si>
  <si>
    <t>첨부 15</t>
    <phoneticPr fontId="9" type="noConversion"/>
  </si>
  <si>
    <t>첨부 16</t>
    <phoneticPr fontId="9" type="noConversion"/>
  </si>
  <si>
    <t>비닐커튼 (첨부13)</t>
    <phoneticPr fontId="9" type="noConversion"/>
  </si>
  <si>
    <t>부자재 (첨부14)</t>
    <phoneticPr fontId="9" type="noConversion"/>
  </si>
  <si>
    <t>뒤베란다 벽면 크랙 보수 완료
문보수 1개소 완료
씽크대 상판 실리콘 제거 및 재시공 완료
방충망 1개소 완료
앞베란다 벽면 크랙 보수 완료
씽크대 상판 실리콘 제거 및 재시공 완료
문보수 2개소 완료
&lt;긴급&gt; 문보수1개소 보수 완료(입주세대)</t>
    <phoneticPr fontId="9" type="noConversion"/>
  </si>
  <si>
    <t>비닐 커튼</t>
    <phoneticPr fontId="9" type="noConversion"/>
  </si>
  <si>
    <t>자전거 거치대 설치용</t>
    <phoneticPr fontId="9" type="noConversion"/>
  </si>
  <si>
    <t>비닐커튼 설치 부자재</t>
    <phoneticPr fontId="9" type="noConversion"/>
  </si>
  <si>
    <t xml:space="preserve">부자재 </t>
    <phoneticPr fontId="9" type="noConversion"/>
  </si>
  <si>
    <t>8차 합 계</t>
    <phoneticPr fontId="9" type="noConversion"/>
  </si>
  <si>
    <t xml:space="preserve">A </t>
    <phoneticPr fontId="9" type="noConversion"/>
  </si>
  <si>
    <t xml:space="preserve">A 
B </t>
    <phoneticPr fontId="9" type="noConversion"/>
  </si>
  <si>
    <t xml:space="preserve">A 
B 
8 </t>
    <phoneticPr fontId="9" type="noConversion"/>
  </si>
  <si>
    <t xml:space="preserve">8 
9 </t>
    <phoneticPr fontId="9" type="noConversion"/>
  </si>
  <si>
    <t xml:space="preserve">8 
5 </t>
    <phoneticPr fontId="9" type="noConversion"/>
  </si>
  <si>
    <t>1+2차</t>
    <phoneticPr fontId="9" type="noConversion"/>
  </si>
  <si>
    <t xml:space="preserve"> 견적일 : 2025년 11 월   24  일</t>
    <phoneticPr fontId="15" type="noConversion"/>
  </si>
  <si>
    <t xml:space="preserve"> 공사명 : 기숙사 및 사택 긴급 보수작업(건축)-1 ~ 9차</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</si>
</sst>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4" formatCode="_-&quot;₩&quot;* #,##0.00_-;\-&quot;₩&quot;* #,##0.00_-;_-&quot;₩&quot;*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s>
  <fonts count="8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10"/>
      <color theme="1"/>
      <name val="LG스마트체 Regular"/>
      <family val="3"/>
      <charset val="129"/>
    </font>
    <font>
      <sz val="10"/>
      <color indexed="8"/>
      <name val="LG스마트체 Regular"/>
      <family val="3"/>
      <charset val="129"/>
    </font>
    <font>
      <sz val="10"/>
      <name val="LG스마트체 Regular"/>
      <family val="3"/>
      <charset val="129"/>
    </font>
    <font>
      <sz val="11"/>
      <color theme="1"/>
      <name val="LG스마트체 Regular"/>
      <family val="3"/>
      <charset val="129"/>
    </font>
    <font>
      <sz val="10"/>
      <color theme="0" tint="-0.34998626667073579"/>
      <name val="LG스마트체 Regular"/>
      <family val="3"/>
      <charset val="129"/>
    </font>
    <font>
      <b/>
      <sz val="15"/>
      <color theme="0" tint="-0.249977111117893"/>
      <name val="맑은 고딕"/>
      <family val="3"/>
      <charset val="129"/>
      <scheme val="minor"/>
    </font>
    <font>
      <sz val="14"/>
      <color theme="1" tint="0.499984740745262"/>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3"/>
      <color theme="0" tint="-0.499984740745262"/>
      <name val="LG스마트체 Regular"/>
      <family val="3"/>
      <charset val="129"/>
    </font>
    <font>
      <sz val="13"/>
      <color theme="0" tint="-0.499984740745262"/>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sz val="17"/>
      <color theme="0" tint="-0.14999847407452621"/>
      <name val="맑은 고딕"/>
      <family val="3"/>
      <charset val="129"/>
      <scheme val="minor"/>
    </font>
    <font>
      <sz val="15"/>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20"/>
      <color rgb="FFFF00FF"/>
      <name val="LG스마트체 Regular"/>
      <family val="3"/>
      <charset val="129"/>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color theme="1"/>
      <name val="Arial"/>
      <family val="2"/>
    </font>
    <font>
      <sz val="10"/>
      <name val="Arial"/>
      <family val="2"/>
    </font>
    <font>
      <sz val="10"/>
      <name val="HY견고딕"/>
      <family val="1"/>
      <charset val="129"/>
    </font>
    <font>
      <sz val="10"/>
      <color indexed="8"/>
      <name val="Malgun Gothic"/>
      <family val="3"/>
      <charset val="129"/>
    </font>
    <font>
      <b/>
      <sz val="15"/>
      <color rgb="FFFF00FF"/>
      <name val="맑은 고딕"/>
      <family val="3"/>
      <charset val="129"/>
      <scheme val="minor"/>
    </font>
    <font>
      <b/>
      <sz val="20"/>
      <color theme="0" tint="-0.14999847407452621"/>
      <name val="맑은 고딕"/>
      <family val="3"/>
      <charset val="129"/>
      <scheme val="minor"/>
    </font>
    <font>
      <sz val="15"/>
      <color rgb="FFFF0000"/>
      <name val="맑은 고딕"/>
      <family val="3"/>
      <charset val="129"/>
      <scheme val="minor"/>
    </font>
    <font>
      <b/>
      <sz val="15"/>
      <color rgb="FFFF00FF"/>
      <name val="Arial"/>
      <family val="2"/>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4"/>
      <color rgb="FFFF00FF"/>
      <name val="LG스마트체 Regular"/>
      <family val="3"/>
      <charset val="129"/>
    </font>
    <font>
      <b/>
      <sz val="11"/>
      <color rgb="FFFF00FF"/>
      <name val="LG스마트체 Regular"/>
      <family val="3"/>
      <charset val="129"/>
    </font>
    <font>
      <sz val="24"/>
      <color rgb="FFFF00FF"/>
      <name val="LG스마트체 Regular"/>
      <family val="3"/>
      <charset val="129"/>
    </font>
    <font>
      <b/>
      <sz val="19"/>
      <color rgb="FFFF00FF"/>
      <name val="LG스마트체 Regular"/>
      <family val="3"/>
      <charset val="129"/>
    </font>
    <font>
      <sz val="20"/>
      <color rgb="FFFF0000"/>
      <name val="LG스마트체 Regular"/>
      <family val="3"/>
      <charset val="129"/>
    </font>
    <font>
      <sz val="10"/>
      <color rgb="FF000000"/>
      <name val="Malgun Gothic"/>
      <family val="3"/>
      <charset val="129"/>
    </font>
    <font>
      <b/>
      <sz val="30"/>
      <color rgb="FFFF00FF"/>
      <name val="LG스마트체 Regular"/>
      <family val="3"/>
      <charset val="129"/>
    </font>
    <font>
      <b/>
      <sz val="20"/>
      <name val="맑은 고딕"/>
      <family val="3"/>
      <charset val="129"/>
      <scheme val="minor"/>
    </font>
    <font>
      <b/>
      <sz val="10"/>
      <name val="맑은 고딕"/>
      <family val="3"/>
      <charset val="129"/>
      <scheme val="minor"/>
    </font>
    <font>
      <sz val="20"/>
      <name val="맑은 고딕"/>
      <family val="3"/>
      <charset val="129"/>
      <scheme val="minor"/>
    </font>
    <font>
      <b/>
      <sz val="30"/>
      <color rgb="FFFF00FF"/>
      <name val="맑은 고딕"/>
      <family val="3"/>
      <charset val="129"/>
      <scheme val="minor"/>
    </font>
    <font>
      <sz val="15"/>
      <name val="LG스마트체 Regular"/>
      <family val="3"/>
      <charset val="129"/>
    </font>
  </fonts>
  <fills count="1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62">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thin">
        <color theme="0" tint="-0.24994659260841701"/>
      </left>
      <right style="thin">
        <color theme="0" tint="-0.24994659260841701"/>
      </right>
      <top style="thin">
        <color theme="0" tint="-0.24994659260841701"/>
      </top>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s>
  <cellStyleXfs count="25">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0" fontId="1" fillId="0" borderId="0">
      <alignment vertical="center"/>
    </xf>
  </cellStyleXfs>
  <cellXfs count="285">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182" fontId="23" fillId="4" borderId="2" xfId="1" applyNumberFormat="1" applyFont="1" applyFill="1" applyBorder="1" applyAlignment="1">
      <alignment horizontal="center" vertical="center"/>
    </xf>
    <xf numFmtId="49" fontId="23" fillId="6" borderId="2" xfId="0" applyNumberFormat="1" applyFont="1" applyFill="1" applyBorder="1" applyAlignment="1">
      <alignment horizontal="center" vertical="center" wrapText="1"/>
    </xf>
    <xf numFmtId="0" fontId="30" fillId="6" borderId="2" xfId="0" applyFont="1" applyFill="1" applyBorder="1" applyAlignment="1">
      <alignment horizontal="center" vertical="center"/>
    </xf>
    <xf numFmtId="0" fontId="31" fillId="6" borderId="2" xfId="0" applyFont="1" applyFill="1" applyBorder="1" applyAlignment="1">
      <alignment horizontal="center" vertical="center"/>
    </xf>
    <xf numFmtId="0" fontId="31" fillId="4" borderId="2" xfId="0" applyFont="1" applyFill="1" applyBorder="1" applyAlignment="1">
      <alignment horizontal="center" vertical="center"/>
    </xf>
    <xf numFmtId="49" fontId="31" fillId="4" borderId="2" xfId="0" applyNumberFormat="1" applyFont="1" applyFill="1" applyBorder="1" applyAlignment="1">
      <alignment horizontal="center" vertical="center"/>
    </xf>
    <xf numFmtId="0" fontId="33" fillId="0" borderId="0" xfId="22" applyFont="1">
      <alignment vertical="center"/>
    </xf>
    <xf numFmtId="0" fontId="42" fillId="0" borderId="0" xfId="22" applyFont="1" applyAlignment="1">
      <alignment horizontal="center" vertical="center"/>
    </xf>
    <xf numFmtId="0" fontId="43" fillId="0" borderId="35" xfId="22" applyFont="1" applyBorder="1" applyAlignment="1">
      <alignment horizontal="center" vertical="center"/>
    </xf>
    <xf numFmtId="0" fontId="43" fillId="0" borderId="35" xfId="22" applyFont="1" applyBorder="1" applyAlignment="1">
      <alignment horizontal="center" vertical="center" wrapText="1"/>
    </xf>
    <xf numFmtId="14" fontId="43" fillId="0" borderId="35" xfId="22" quotePrefix="1" applyNumberFormat="1" applyFont="1" applyBorder="1" applyAlignment="1">
      <alignment horizontal="center" vertical="center"/>
    </xf>
    <xf numFmtId="0" fontId="43" fillId="0" borderId="35" xfId="22" quotePrefix="1" applyFont="1" applyBorder="1" applyAlignment="1">
      <alignment vertical="center" wrapText="1"/>
    </xf>
    <xf numFmtId="0" fontId="34" fillId="0" borderId="0" xfId="22" quotePrefix="1" applyFont="1" applyAlignment="1">
      <alignment vertical="center" wrapText="1"/>
    </xf>
    <xf numFmtId="0" fontId="33" fillId="0" borderId="0" xfId="22" applyFont="1" applyAlignment="1">
      <alignment horizontal="center" vertical="center"/>
    </xf>
    <xf numFmtId="0" fontId="41" fillId="10" borderId="37" xfId="22" applyFont="1" applyFill="1" applyBorder="1" applyAlignment="1">
      <alignment horizontal="center" vertical="center"/>
    </xf>
    <xf numFmtId="0" fontId="41" fillId="10" borderId="52" xfId="22" applyFont="1" applyFill="1" applyBorder="1" applyAlignment="1">
      <alignment horizontal="center" vertical="center"/>
    </xf>
    <xf numFmtId="0" fontId="41" fillId="10" borderId="53" xfId="22" applyFont="1" applyFill="1" applyBorder="1" applyAlignment="1">
      <alignment horizontal="center" vertical="center"/>
    </xf>
    <xf numFmtId="0" fontId="41" fillId="10" borderId="51" xfId="22" applyFont="1" applyFill="1" applyBorder="1" applyAlignment="1">
      <alignment horizontal="center" vertical="center"/>
    </xf>
    <xf numFmtId="0" fontId="2" fillId="0" borderId="0" xfId="22">
      <alignment vertical="center"/>
    </xf>
    <xf numFmtId="184" fontId="39" fillId="0" borderId="14" xfId="22" applyNumberFormat="1" applyFont="1" applyBorder="1" applyAlignment="1">
      <alignment horizontal="center" vertical="center"/>
    </xf>
    <xf numFmtId="20" fontId="47" fillId="10" borderId="14" xfId="22" applyNumberFormat="1" applyFont="1" applyFill="1" applyBorder="1" applyAlignment="1">
      <alignment horizontal="center" vertical="center"/>
    </xf>
    <xf numFmtId="184" fontId="39" fillId="0" borderId="59" xfId="22" applyNumberFormat="1" applyFont="1" applyBorder="1" applyAlignment="1">
      <alignment horizontal="center" vertical="center"/>
    </xf>
    <xf numFmtId="0" fontId="52" fillId="0" borderId="35" xfId="22" quotePrefix="1" applyFont="1" applyBorder="1">
      <alignment vertical="center"/>
    </xf>
    <xf numFmtId="0" fontId="44" fillId="0" borderId="43" xfId="22" applyFont="1" applyBorder="1" applyAlignment="1">
      <alignment horizontal="center" vertical="center"/>
    </xf>
    <xf numFmtId="0" fontId="50" fillId="0" borderId="34" xfId="22" applyFont="1" applyBorder="1" applyAlignment="1">
      <alignment horizontal="center" vertical="center"/>
    </xf>
    <xf numFmtId="0" fontId="37" fillId="9" borderId="14" xfId="22" applyFont="1" applyFill="1" applyBorder="1" applyAlignment="1">
      <alignment horizontal="center" vertical="center"/>
    </xf>
    <xf numFmtId="186" fontId="50" fillId="0" borderId="14" xfId="22" applyNumberFormat="1" applyFont="1" applyBorder="1" applyAlignment="1">
      <alignment horizontal="center" vertical="center"/>
    </xf>
    <xf numFmtId="20" fontId="50" fillId="0" borderId="14" xfId="22" applyNumberFormat="1" applyFont="1" applyBorder="1" applyAlignment="1">
      <alignment horizontal="center" vertical="center"/>
    </xf>
    <xf numFmtId="20" fontId="51" fillId="10" borderId="14" xfId="22" applyNumberFormat="1" applyFont="1" applyFill="1" applyBorder="1" applyAlignment="1">
      <alignment horizontal="center" vertical="center"/>
    </xf>
    <xf numFmtId="0" fontId="38" fillId="0" borderId="14" xfId="22" applyFont="1" applyBorder="1" applyAlignment="1">
      <alignment horizontal="center" vertical="center" wrapText="1"/>
    </xf>
    <xf numFmtId="0" fontId="50" fillId="0" borderId="14" xfId="22" applyFont="1" applyBorder="1" applyAlignment="1">
      <alignment horizontal="center" vertical="center" wrapText="1"/>
    </xf>
    <xf numFmtId="0" fontId="50" fillId="0" borderId="14" xfId="22" applyFont="1" applyBorder="1" applyAlignment="1">
      <alignment horizontal="center" vertical="center"/>
    </xf>
    <xf numFmtId="0" fontId="38" fillId="0" borderId="14" xfId="22" applyFont="1" applyBorder="1" applyAlignment="1">
      <alignment vertical="center" wrapText="1"/>
    </xf>
    <xf numFmtId="0" fontId="53" fillId="0" borderId="0" xfId="22" applyFont="1">
      <alignment vertical="center"/>
    </xf>
    <xf numFmtId="0" fontId="44" fillId="0" borderId="57" xfId="22" applyFont="1" applyBorder="1" applyAlignment="1">
      <alignment horizontal="center" vertical="center"/>
    </xf>
    <xf numFmtId="0" fontId="50" fillId="0" borderId="58" xfId="22" applyFont="1" applyBorder="1" applyAlignment="1">
      <alignment horizontal="center" vertical="center"/>
    </xf>
    <xf numFmtId="0" fontId="37" fillId="9" borderId="59" xfId="22" applyFont="1" applyFill="1" applyBorder="1" applyAlignment="1">
      <alignment horizontal="center" vertical="center"/>
    </xf>
    <xf numFmtId="186" fontId="50" fillId="0" borderId="59" xfId="22" applyNumberFormat="1" applyFont="1" applyBorder="1" applyAlignment="1">
      <alignment horizontal="center" vertical="center"/>
    </xf>
    <xf numFmtId="20" fontId="50" fillId="0" borderId="59" xfId="22" applyNumberFormat="1" applyFont="1" applyBorder="1" applyAlignment="1">
      <alignment horizontal="center" vertical="center"/>
    </xf>
    <xf numFmtId="20" fontId="51" fillId="10" borderId="59" xfId="22" applyNumberFormat="1" applyFont="1" applyFill="1" applyBorder="1" applyAlignment="1">
      <alignment horizontal="center" vertical="center"/>
    </xf>
    <xf numFmtId="0" fontId="38" fillId="0" borderId="59" xfId="22" applyFont="1" applyBorder="1" applyAlignment="1">
      <alignment horizontal="center" vertical="center"/>
    </xf>
    <xf numFmtId="0" fontId="50" fillId="0" borderId="59" xfId="22" applyFont="1" applyBorder="1" applyAlignment="1">
      <alignment horizontal="center" vertical="center"/>
    </xf>
    <xf numFmtId="0" fontId="38" fillId="0" borderId="59" xfId="22" applyFont="1" applyBorder="1" applyAlignment="1">
      <alignment vertical="center" wrapText="1"/>
    </xf>
    <xf numFmtId="0" fontId="51" fillId="11" borderId="60" xfId="22" applyFont="1" applyFill="1" applyBorder="1" applyAlignment="1">
      <alignment horizontal="center" vertical="center" wrapText="1"/>
    </xf>
    <xf numFmtId="0" fontId="44" fillId="4" borderId="60" xfId="22" applyFont="1" applyFill="1" applyBorder="1" applyAlignment="1">
      <alignment horizontal="center" vertical="center" wrapText="1"/>
    </xf>
    <xf numFmtId="0" fontId="50" fillId="0" borderId="40" xfId="22" applyFont="1" applyBorder="1" applyAlignment="1">
      <alignment horizontal="center" vertical="center" wrapText="1"/>
    </xf>
    <xf numFmtId="186" fontId="55" fillId="0" borderId="47" xfId="22" applyNumberFormat="1" applyFont="1" applyBorder="1" applyAlignment="1">
      <alignment horizontal="center" vertical="center"/>
    </xf>
    <xf numFmtId="20" fontId="55" fillId="0" borderId="47" xfId="22" applyNumberFormat="1" applyFont="1" applyBorder="1" applyAlignment="1">
      <alignment horizontal="center" vertical="center"/>
    </xf>
    <xf numFmtId="0" fontId="54" fillId="0" borderId="48" xfId="22" applyFont="1" applyBorder="1" applyAlignment="1">
      <alignment vertical="center" wrapText="1"/>
    </xf>
    <xf numFmtId="0" fontId="56" fillId="0" borderId="0" xfId="22" applyFont="1">
      <alignment vertical="center"/>
    </xf>
    <xf numFmtId="186" fontId="46" fillId="10" borderId="14" xfId="22" applyNumberFormat="1" applyFont="1" applyFill="1" applyBorder="1" applyAlignment="1">
      <alignment horizontal="center" vertical="center"/>
    </xf>
    <xf numFmtId="20" fontId="46" fillId="10" borderId="14" xfId="22" applyNumberFormat="1" applyFont="1" applyFill="1" applyBorder="1" applyAlignment="1">
      <alignment horizontal="center" vertical="center"/>
    </xf>
    <xf numFmtId="0" fontId="48" fillId="10" borderId="14" xfId="22" applyFont="1" applyFill="1" applyBorder="1" applyAlignment="1">
      <alignment horizontal="center" vertical="center" wrapText="1"/>
    </xf>
    <xf numFmtId="0" fontId="46" fillId="10" borderId="14" xfId="22" applyFont="1" applyFill="1" applyBorder="1" applyAlignment="1">
      <alignment horizontal="center" vertical="center" wrapText="1"/>
    </xf>
    <xf numFmtId="0" fontId="46" fillId="10" borderId="14" xfId="22" applyFont="1" applyFill="1" applyBorder="1" applyAlignment="1">
      <alignment horizontal="center" vertical="center"/>
    </xf>
    <xf numFmtId="0" fontId="48" fillId="10" borderId="14" xfId="22" applyFont="1" applyFill="1" applyBorder="1" applyAlignment="1">
      <alignment vertical="center" wrapText="1"/>
    </xf>
    <xf numFmtId="0" fontId="35" fillId="10" borderId="32" xfId="22" applyFont="1" applyFill="1" applyBorder="1" applyAlignment="1">
      <alignment horizontal="center" vertical="center" wrapText="1"/>
    </xf>
    <xf numFmtId="0" fontId="36" fillId="10" borderId="44" xfId="22" applyFont="1" applyFill="1" applyBorder="1" applyAlignment="1">
      <alignment horizontal="center" vertical="center" wrapText="1"/>
    </xf>
    <xf numFmtId="184" fontId="48" fillId="10" borderId="56" xfId="22" applyNumberFormat="1" applyFont="1" applyFill="1" applyBorder="1" applyAlignment="1">
      <alignment horizontal="center" vertical="center"/>
    </xf>
    <xf numFmtId="0" fontId="46" fillId="10" borderId="34" xfId="22" applyFont="1" applyFill="1" applyBorder="1" applyAlignment="1">
      <alignment horizontal="centerContinuous" vertical="center"/>
    </xf>
    <xf numFmtId="0" fontId="49" fillId="10" borderId="14" xfId="22" applyFont="1" applyFill="1" applyBorder="1" applyAlignment="1">
      <alignment horizontal="centerContinuous" vertical="center"/>
    </xf>
    <xf numFmtId="0" fontId="45" fillId="10" borderId="43" xfId="22" applyFont="1" applyFill="1" applyBorder="1" applyAlignment="1">
      <alignment horizontal="centerContinuous" vertical="center"/>
    </xf>
    <xf numFmtId="49" fontId="57" fillId="6" borderId="2" xfId="0" applyNumberFormat="1" applyFont="1" applyFill="1" applyBorder="1" applyAlignment="1">
      <alignment horizontal="center" vertical="center" wrapText="1"/>
    </xf>
    <xf numFmtId="0" fontId="58" fillId="6" borderId="2" xfId="0" applyFont="1" applyFill="1" applyBorder="1" applyAlignment="1">
      <alignment horizontal="center" vertical="center"/>
    </xf>
    <xf numFmtId="0" fontId="61" fillId="6" borderId="2" xfId="0" applyFont="1" applyFill="1" applyBorder="1" applyAlignment="1">
      <alignment horizontal="center" vertical="center"/>
    </xf>
    <xf numFmtId="0" fontId="61" fillId="4" borderId="2" xfId="0" applyFont="1" applyFill="1" applyBorder="1" applyAlignment="1">
      <alignment horizontal="center" vertical="center"/>
    </xf>
    <xf numFmtId="49" fontId="61" fillId="4" borderId="2" xfId="0" applyNumberFormat="1" applyFont="1" applyFill="1" applyBorder="1" applyAlignment="1">
      <alignment horizontal="center" vertical="center"/>
    </xf>
    <xf numFmtId="0" fontId="45" fillId="9" borderId="47" xfId="22" applyFont="1" applyFill="1" applyBorder="1" applyAlignment="1">
      <alignment horizontal="center" vertical="center"/>
    </xf>
    <xf numFmtId="184" fontId="62" fillId="10" borderId="47" xfId="22" applyNumberFormat="1" applyFont="1" applyFill="1" applyBorder="1" applyAlignment="1">
      <alignment horizontal="center" vertical="center"/>
    </xf>
    <xf numFmtId="0" fontId="45" fillId="0" borderId="47" xfId="22" applyFont="1" applyBorder="1" applyAlignment="1">
      <alignment horizontal="center" vertical="center"/>
    </xf>
    <xf numFmtId="0" fontId="45" fillId="0" borderId="47" xfId="22" applyFont="1" applyBorder="1" applyAlignment="1">
      <alignment horizontal="center" vertical="center" wrapText="1"/>
    </xf>
    <xf numFmtId="0" fontId="45" fillId="0" borderId="47" xfId="22" applyFont="1" applyBorder="1" applyAlignment="1">
      <alignment vertical="center" wrapText="1"/>
    </xf>
    <xf numFmtId="0" fontId="63" fillId="10" borderId="32" xfId="22" applyFont="1" applyFill="1" applyBorder="1" applyAlignment="1">
      <alignment horizontal="center" vertical="center" wrapText="1"/>
    </xf>
    <xf numFmtId="0" fontId="38" fillId="0" borderId="14" xfId="22" applyFont="1" applyBorder="1" applyAlignment="1">
      <alignment horizontal="center" vertical="top" wrapText="1"/>
    </xf>
    <xf numFmtId="0" fontId="45" fillId="4" borderId="47" xfId="22" applyFont="1" applyFill="1" applyBorder="1" applyAlignment="1">
      <alignment horizontal="center" vertical="center"/>
    </xf>
    <xf numFmtId="0" fontId="0" fillId="0" borderId="0" xfId="0" applyAlignment="1">
      <alignment horizontal="center" vertical="center"/>
    </xf>
    <xf numFmtId="177" fontId="27" fillId="3" borderId="2" xfId="23" applyFont="1" applyFill="1" applyBorder="1" applyAlignment="1">
      <alignment horizontal="center" vertical="center"/>
    </xf>
    <xf numFmtId="187" fontId="65" fillId="9" borderId="2" xfId="1" applyNumberFormat="1" applyFont="1" applyFill="1" applyBorder="1" applyAlignment="1">
      <alignment horizontal="center" vertical="center"/>
    </xf>
    <xf numFmtId="185" fontId="65" fillId="9" borderId="2" xfId="1" applyNumberFormat="1" applyFont="1" applyFill="1" applyBorder="1" applyAlignment="1">
      <alignment horizontal="center" vertical="center"/>
    </xf>
    <xf numFmtId="0" fontId="66" fillId="9" borderId="22" xfId="0" applyFont="1" applyFill="1" applyBorder="1" applyAlignment="1">
      <alignment horizontal="center" vertical="center" wrapText="1"/>
    </xf>
    <xf numFmtId="0" fontId="67" fillId="0" borderId="0" xfId="0" applyFont="1">
      <alignment vertical="center"/>
    </xf>
    <xf numFmtId="0" fontId="68" fillId="0" borderId="0" xfId="0" applyFont="1">
      <alignment vertical="center"/>
    </xf>
    <xf numFmtId="49" fontId="32" fillId="6" borderId="2" xfId="0" applyNumberFormat="1" applyFont="1" applyFill="1" applyBorder="1" applyAlignment="1">
      <alignment horizontal="center" vertical="center" wrapText="1"/>
    </xf>
    <xf numFmtId="0" fontId="31" fillId="4" borderId="2" xfId="0" applyFont="1" applyFill="1" applyBorder="1" applyAlignment="1">
      <alignment horizontal="center" vertical="center" wrapText="1"/>
    </xf>
    <xf numFmtId="177" fontId="69" fillId="9" borderId="0" xfId="0" applyNumberFormat="1" applyFont="1" applyFill="1">
      <alignment vertical="center"/>
    </xf>
    <xf numFmtId="0" fontId="70" fillId="0" borderId="0" xfId="0" applyFont="1">
      <alignment vertical="center"/>
    </xf>
    <xf numFmtId="177" fontId="25" fillId="0" borderId="0" xfId="0" applyNumberFormat="1" applyFont="1">
      <alignment vertical="center"/>
    </xf>
    <xf numFmtId="0" fontId="26" fillId="0" borderId="14" xfId="24" applyFont="1" applyBorder="1" applyAlignment="1">
      <alignment horizontal="center" vertical="center"/>
    </xf>
    <xf numFmtId="0" fontId="26" fillId="4" borderId="14" xfId="24" applyFont="1" applyFill="1" applyBorder="1" applyAlignment="1">
      <alignment horizontal="center" vertical="center"/>
    </xf>
    <xf numFmtId="177" fontId="71" fillId="0" borderId="15" xfId="1" applyFont="1" applyBorder="1" applyAlignment="1">
      <alignment vertical="center"/>
    </xf>
    <xf numFmtId="180" fontId="72" fillId="0" borderId="0" xfId="3" applyNumberFormat="1" applyFont="1" applyAlignment="1">
      <alignment vertical="center"/>
    </xf>
    <xf numFmtId="180" fontId="73" fillId="0" borderId="0" xfId="3" applyNumberFormat="1" applyFont="1" applyAlignment="1">
      <alignment horizontal="right"/>
    </xf>
    <xf numFmtId="177" fontId="23" fillId="0" borderId="0" xfId="1" applyFont="1" applyAlignment="1"/>
    <xf numFmtId="49" fontId="23" fillId="0" borderId="2" xfId="0" applyNumberFormat="1" applyFont="1" applyBorder="1" applyAlignment="1">
      <alignment horizontal="center" vertical="center" wrapText="1"/>
    </xf>
    <xf numFmtId="177" fontId="23" fillId="0" borderId="0" xfId="0" applyNumberFormat="1" applyFont="1">
      <alignment vertical="center"/>
    </xf>
    <xf numFmtId="183" fontId="23" fillId="0" borderId="0" xfId="0" applyNumberFormat="1" applyFont="1">
      <alignment vertical="center"/>
    </xf>
    <xf numFmtId="44" fontId="28" fillId="0" borderId="22" xfId="0" applyNumberFormat="1" applyFont="1" applyBorder="1" applyAlignment="1">
      <alignment horizontal="center" vertical="center"/>
    </xf>
    <xf numFmtId="177" fontId="61" fillId="0" borderId="2" xfId="1" applyFont="1" applyFill="1" applyBorder="1" applyAlignment="1">
      <alignment horizontal="center" vertical="center"/>
    </xf>
    <xf numFmtId="177" fontId="31" fillId="0" borderId="2" xfId="1" applyFont="1" applyFill="1" applyBorder="1" applyAlignment="1">
      <alignment horizontal="center" vertical="center"/>
    </xf>
    <xf numFmtId="183" fontId="23" fillId="0" borderId="2" xfId="1" applyNumberFormat="1" applyFont="1" applyFill="1" applyBorder="1" applyAlignment="1">
      <alignment horizontal="right" vertical="center" wrapText="1"/>
    </xf>
    <xf numFmtId="183" fontId="23" fillId="0" borderId="2" xfId="1" applyNumberFormat="1" applyFont="1" applyFill="1" applyBorder="1" applyAlignment="1">
      <alignment horizontal="right" vertical="center"/>
    </xf>
    <xf numFmtId="41" fontId="74" fillId="0" borderId="0" xfId="21" applyFont="1" applyFill="1" applyBorder="1" applyAlignment="1">
      <alignment horizontal="center" vertical="center" wrapText="1"/>
    </xf>
    <xf numFmtId="180" fontId="75" fillId="7" borderId="0" xfId="3" applyNumberFormat="1" applyFont="1" applyFill="1" applyAlignment="1">
      <alignment vertical="center"/>
    </xf>
    <xf numFmtId="177" fontId="67" fillId="0" borderId="19" xfId="1" applyFont="1" applyFill="1" applyBorder="1" applyAlignment="1">
      <alignment horizontal="right" vertical="center"/>
    </xf>
    <xf numFmtId="0" fontId="44" fillId="0" borderId="41" xfId="22" applyFont="1" applyBorder="1" applyAlignment="1">
      <alignment horizontal="center" vertical="center"/>
    </xf>
    <xf numFmtId="0" fontId="50" fillId="0" borderId="33" xfId="22" applyFont="1" applyBorder="1" applyAlignment="1">
      <alignment horizontal="center" vertical="center"/>
    </xf>
    <xf numFmtId="0" fontId="51" fillId="9" borderId="30" xfId="22" applyFont="1" applyFill="1" applyBorder="1" applyAlignment="1">
      <alignment horizontal="center" vertical="center"/>
    </xf>
    <xf numFmtId="186" fontId="50" fillId="0" borderId="30" xfId="22" applyNumberFormat="1" applyFont="1" applyBorder="1" applyAlignment="1">
      <alignment horizontal="center" vertical="center"/>
    </xf>
    <xf numFmtId="20" fontId="50" fillId="0" borderId="30" xfId="22" applyNumberFormat="1" applyFont="1" applyBorder="1" applyAlignment="1">
      <alignment horizontal="center" vertical="center"/>
    </xf>
    <xf numFmtId="20" fontId="51" fillId="10" borderId="30" xfId="22" applyNumberFormat="1" applyFont="1" applyFill="1" applyBorder="1" applyAlignment="1">
      <alignment horizontal="center" vertical="center"/>
    </xf>
    <xf numFmtId="184" fontId="38" fillId="0" borderId="30" xfId="22" applyNumberFormat="1" applyFont="1" applyBorder="1" applyAlignment="1">
      <alignment horizontal="center" vertical="center"/>
    </xf>
    <xf numFmtId="0" fontId="38" fillId="0" borderId="30" xfId="22" applyFont="1" applyBorder="1" applyAlignment="1">
      <alignment horizontal="center" vertical="center" wrapText="1"/>
    </xf>
    <xf numFmtId="0" fontId="50" fillId="0" borderId="30" xfId="22" applyFont="1" applyBorder="1" applyAlignment="1">
      <alignment horizontal="center" vertical="center" wrapText="1"/>
    </xf>
    <xf numFmtId="0" fontId="50" fillId="0" borderId="30" xfId="22" applyFont="1" applyBorder="1" applyAlignment="1">
      <alignment horizontal="center" vertical="center"/>
    </xf>
    <xf numFmtId="0" fontId="38" fillId="0" borderId="30" xfId="22" applyFont="1" applyBorder="1" applyAlignment="1">
      <alignment vertical="center" wrapText="1"/>
    </xf>
    <xf numFmtId="0" fontId="51" fillId="9" borderId="14" xfId="22" applyFont="1" applyFill="1" applyBorder="1" applyAlignment="1">
      <alignment horizontal="center" vertical="center"/>
    </xf>
    <xf numFmtId="184" fontId="38" fillId="0" borderId="14" xfId="22" applyNumberFormat="1" applyFont="1" applyBorder="1" applyAlignment="1">
      <alignment horizontal="center" vertical="center"/>
    </xf>
    <xf numFmtId="0" fontId="38" fillId="0" borderId="14" xfId="22" applyFont="1" applyBorder="1" applyAlignment="1">
      <alignment horizontal="left" vertical="center" wrapText="1"/>
    </xf>
    <xf numFmtId="0" fontId="76" fillId="11" borderId="32" xfId="22" applyFont="1" applyFill="1" applyBorder="1" applyAlignment="1">
      <alignment horizontal="center" vertical="center" wrapText="1"/>
    </xf>
    <xf numFmtId="0" fontId="76" fillId="0" borderId="49" xfId="22" applyFont="1" applyBorder="1" applyAlignment="1">
      <alignment horizontal="centerContinuous" vertical="center"/>
    </xf>
    <xf numFmtId="0" fontId="76" fillId="0" borderId="0" xfId="22" applyFont="1" applyAlignment="1">
      <alignment horizontal="centerContinuous" vertical="center"/>
    </xf>
    <xf numFmtId="0" fontId="77" fillId="0" borderId="0" xfId="22" applyFont="1" applyAlignment="1">
      <alignment horizontal="center" vertical="center"/>
    </xf>
    <xf numFmtId="0" fontId="77" fillId="0" borderId="40" xfId="22" applyFont="1" applyBorder="1" applyAlignment="1">
      <alignment horizontal="center" vertical="center"/>
    </xf>
    <xf numFmtId="0" fontId="76" fillId="10" borderId="43" xfId="22" applyFont="1" applyFill="1" applyBorder="1" applyAlignment="1">
      <alignment horizontal="centerContinuous" vertical="center"/>
    </xf>
    <xf numFmtId="0" fontId="50" fillId="10" borderId="34" xfId="22" applyFont="1" applyFill="1" applyBorder="1" applyAlignment="1">
      <alignment horizontal="centerContinuous" vertical="center"/>
    </xf>
    <xf numFmtId="0" fontId="37" fillId="10" borderId="14" xfId="22" applyFont="1" applyFill="1" applyBorder="1" applyAlignment="1">
      <alignment horizontal="centerContinuous" vertical="center"/>
    </xf>
    <xf numFmtId="186" fontId="50" fillId="10" borderId="14" xfId="22" applyNumberFormat="1" applyFont="1" applyFill="1" applyBorder="1" applyAlignment="1">
      <alignment horizontal="center" vertical="center"/>
    </xf>
    <xf numFmtId="20" fontId="50" fillId="10" borderId="14" xfId="22" applyNumberFormat="1" applyFont="1" applyFill="1" applyBorder="1" applyAlignment="1">
      <alignment horizontal="center" vertical="center"/>
    </xf>
    <xf numFmtId="184" fontId="38" fillId="10" borderId="56" xfId="22" applyNumberFormat="1" applyFont="1" applyFill="1" applyBorder="1" applyAlignment="1">
      <alignment horizontal="center" vertical="center"/>
    </xf>
    <xf numFmtId="0" fontId="38" fillId="10" borderId="14" xfId="22" applyFont="1" applyFill="1" applyBorder="1" applyAlignment="1">
      <alignment horizontal="center" vertical="center" wrapText="1"/>
    </xf>
    <xf numFmtId="0" fontId="50" fillId="10" borderId="14" xfId="22" applyFont="1" applyFill="1" applyBorder="1" applyAlignment="1">
      <alignment horizontal="center" vertical="center" wrapText="1"/>
    </xf>
    <xf numFmtId="0" fontId="50" fillId="10" borderId="14" xfId="22" applyFont="1" applyFill="1" applyBorder="1" applyAlignment="1">
      <alignment horizontal="center" vertical="center"/>
    </xf>
    <xf numFmtId="0" fontId="38" fillId="10" borderId="14" xfId="22" applyFont="1" applyFill="1" applyBorder="1" applyAlignment="1">
      <alignment vertical="center" wrapText="1"/>
    </xf>
    <xf numFmtId="0" fontId="76" fillId="10" borderId="32" xfId="22" applyFont="1" applyFill="1" applyBorder="1" applyAlignment="1">
      <alignment horizontal="center" vertical="center" wrapText="1"/>
    </xf>
    <xf numFmtId="0" fontId="44" fillId="10" borderId="32" xfId="22" applyFont="1" applyFill="1" applyBorder="1" applyAlignment="1">
      <alignment horizontal="center" vertical="center" wrapText="1"/>
    </xf>
    <xf numFmtId="0" fontId="50" fillId="10" borderId="44" xfId="22" applyFont="1" applyFill="1" applyBorder="1" applyAlignment="1">
      <alignment horizontal="center" vertical="center" wrapText="1"/>
    </xf>
    <xf numFmtId="0" fontId="76" fillId="4" borderId="32" xfId="22" applyFont="1" applyFill="1" applyBorder="1" applyAlignment="1">
      <alignment horizontal="center" vertical="center" wrapText="1"/>
    </xf>
    <xf numFmtId="184" fontId="38" fillId="0" borderId="59" xfId="22" applyNumberFormat="1" applyFont="1" applyBorder="1" applyAlignment="1">
      <alignment horizontal="center" vertical="center"/>
    </xf>
    <xf numFmtId="0" fontId="78" fillId="11" borderId="31" xfId="22" applyFont="1" applyFill="1" applyBorder="1" applyAlignment="1">
      <alignment horizontal="center" vertical="center" wrapText="1"/>
    </xf>
    <xf numFmtId="0" fontId="76" fillId="4" borderId="31" xfId="22" applyFont="1" applyFill="1" applyBorder="1" applyAlignment="1">
      <alignment horizontal="center" vertical="center" wrapText="1"/>
    </xf>
    <xf numFmtId="0" fontId="78" fillId="0" borderId="42" xfId="22" applyFont="1" applyBorder="1">
      <alignment vertical="center"/>
    </xf>
    <xf numFmtId="0" fontId="78" fillId="11" borderId="32" xfId="22" applyFont="1" applyFill="1" applyBorder="1" applyAlignment="1">
      <alignment horizontal="center" vertical="center" wrapText="1"/>
    </xf>
    <xf numFmtId="0" fontId="78" fillId="0" borderId="44" xfId="22" applyFont="1" applyBorder="1" applyAlignment="1">
      <alignment horizontal="center" vertical="center" wrapText="1"/>
    </xf>
    <xf numFmtId="0" fontId="78" fillId="11" borderId="60" xfId="22" applyFont="1" applyFill="1" applyBorder="1" applyAlignment="1">
      <alignment horizontal="center" vertical="center" wrapText="1"/>
    </xf>
    <xf numFmtId="0" fontId="76" fillId="4" borderId="60" xfId="22" applyFont="1" applyFill="1" applyBorder="1" applyAlignment="1">
      <alignment horizontal="center" vertical="center" wrapText="1"/>
    </xf>
    <xf numFmtId="0" fontId="78" fillId="0" borderId="40" xfId="22" applyFont="1" applyBorder="1" applyAlignment="1">
      <alignment horizontal="center" vertical="center" wrapText="1"/>
    </xf>
    <xf numFmtId="0" fontId="79" fillId="9" borderId="47" xfId="22" applyFont="1" applyFill="1" applyBorder="1" applyAlignment="1">
      <alignment horizontal="center" vertical="center"/>
    </xf>
    <xf numFmtId="0" fontId="34" fillId="0" borderId="0" xfId="22" quotePrefix="1" applyFont="1" applyFill="1" applyAlignment="1">
      <alignment vertical="center" wrapText="1"/>
    </xf>
    <xf numFmtId="0" fontId="80" fillId="0" borderId="51" xfId="22" applyFont="1" applyBorder="1" applyAlignment="1">
      <alignment horizontal="center" vertical="center" wrapText="1"/>
    </xf>
    <xf numFmtId="0" fontId="80" fillId="0" borderId="54" xfId="22" applyFont="1" applyBorder="1" applyAlignment="1">
      <alignment horizontal="center" vertical="center" wrapText="1"/>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45" fillId="0" borderId="45" xfId="22" applyFont="1" applyBorder="1" applyAlignment="1">
      <alignment horizontal="center" vertical="center" wrapText="1"/>
    </xf>
    <xf numFmtId="0" fontId="45" fillId="0" borderId="46" xfId="22" applyFont="1" applyBorder="1" applyAlignment="1">
      <alignment horizontal="center" vertical="center" wrapText="1"/>
    </xf>
    <xf numFmtId="0" fontId="40" fillId="10" borderId="37" xfId="22" applyFont="1" applyFill="1" applyBorder="1" applyAlignment="1">
      <alignment horizontal="center" vertical="center"/>
    </xf>
    <xf numFmtId="0" fontId="40" fillId="10" borderId="61" xfId="22" applyFont="1" applyFill="1" applyBorder="1" applyAlignment="1">
      <alignment horizontal="center" vertical="center"/>
    </xf>
    <xf numFmtId="0" fontId="40" fillId="10" borderId="38" xfId="22" applyFont="1" applyFill="1" applyBorder="1" applyAlignment="1">
      <alignment horizontal="center" vertical="center"/>
    </xf>
    <xf numFmtId="0" fontId="40" fillId="10" borderId="39" xfId="22" applyFont="1" applyFill="1" applyBorder="1" applyAlignment="1">
      <alignment horizontal="center" vertical="center" wrapText="1"/>
    </xf>
    <xf numFmtId="0" fontId="40" fillId="10" borderId="55" xfId="22" applyFont="1" applyFill="1" applyBorder="1" applyAlignment="1">
      <alignment horizontal="center" vertical="center" wrapText="1"/>
    </xf>
    <xf numFmtId="0" fontId="40" fillId="10" borderId="36" xfId="22" applyFont="1" applyFill="1" applyBorder="1" applyAlignment="1">
      <alignment horizontal="center" vertical="center"/>
    </xf>
    <xf numFmtId="0" fontId="40" fillId="10" borderId="50" xfId="22" applyFont="1" applyFill="1" applyBorder="1" applyAlignment="1">
      <alignment horizontal="center" vertical="center"/>
    </xf>
    <xf numFmtId="0" fontId="40" fillId="10" borderId="51" xfId="22" applyFont="1" applyFill="1" applyBorder="1" applyAlignment="1">
      <alignment horizontal="center" vertical="center"/>
    </xf>
    <xf numFmtId="0" fontId="41" fillId="10" borderId="37" xfId="22" applyFont="1" applyFill="1" applyBorder="1" applyAlignment="1">
      <alignment horizontal="center" vertical="center" wrapText="1"/>
    </xf>
    <xf numFmtId="0" fontId="41" fillId="10" borderId="51" xfId="22" applyFont="1" applyFill="1" applyBorder="1" applyAlignment="1">
      <alignment horizontal="center" vertical="center"/>
    </xf>
    <xf numFmtId="0" fontId="41" fillId="10" borderId="37" xfId="22" applyFont="1" applyFill="1" applyBorder="1" applyAlignment="1">
      <alignment horizontal="center" vertical="center"/>
    </xf>
    <xf numFmtId="0" fontId="40" fillId="10" borderId="37" xfId="22" applyFont="1" applyFill="1" applyBorder="1" applyAlignment="1">
      <alignment horizontal="center" vertical="center" wrapText="1"/>
    </xf>
    <xf numFmtId="0" fontId="40" fillId="10" borderId="51" xfId="22" applyFont="1" applyFill="1" applyBorder="1" applyAlignment="1">
      <alignment horizontal="center" vertical="center" wrapText="1"/>
    </xf>
    <xf numFmtId="186" fontId="50" fillId="9" borderId="14" xfId="22" applyNumberFormat="1" applyFont="1" applyFill="1" applyBorder="1" applyAlignment="1">
      <alignment horizontal="center" vertical="center"/>
    </xf>
  </cellXfs>
  <cellStyles count="25">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8" Type="http://schemas.openxmlformats.org/officeDocument/2006/relationships/image" Target="../media/image12.jpeg"/><Relationship Id="rId13" Type="http://schemas.openxmlformats.org/officeDocument/2006/relationships/image" Target="../media/image17.jpeg"/><Relationship Id="rId3" Type="http://schemas.openxmlformats.org/officeDocument/2006/relationships/image" Target="../media/image7.jpeg"/><Relationship Id="rId7" Type="http://schemas.openxmlformats.org/officeDocument/2006/relationships/image" Target="../media/image11.jpeg"/><Relationship Id="rId12" Type="http://schemas.openxmlformats.org/officeDocument/2006/relationships/image" Target="../media/image16.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jpeg"/><Relationship Id="rId11" Type="http://schemas.openxmlformats.org/officeDocument/2006/relationships/image" Target="../media/image15.jpeg"/><Relationship Id="rId5" Type="http://schemas.openxmlformats.org/officeDocument/2006/relationships/image" Target="../media/image9.jpeg"/><Relationship Id="rId15" Type="http://schemas.openxmlformats.org/officeDocument/2006/relationships/image" Target="../media/image19.jpg"/><Relationship Id="rId10" Type="http://schemas.openxmlformats.org/officeDocument/2006/relationships/image" Target="../media/image14.jpeg"/><Relationship Id="rId4" Type="http://schemas.openxmlformats.org/officeDocument/2006/relationships/image" Target="../media/image8.jpeg"/><Relationship Id="rId9" Type="http://schemas.openxmlformats.org/officeDocument/2006/relationships/image" Target="../media/image13.jpg"/><Relationship Id="rId14"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7</xdr:col>
      <xdr:colOff>86591</xdr:colOff>
      <xdr:row>1</xdr:row>
      <xdr:rowOff>51954</xdr:rowOff>
    </xdr:from>
    <xdr:to>
      <xdr:col>27</xdr:col>
      <xdr:colOff>408709</xdr:colOff>
      <xdr:row>34</xdr:row>
      <xdr:rowOff>279688</xdr:rowOff>
    </xdr:to>
    <xdr:pic>
      <xdr:nvPicPr>
        <xdr:cNvPr id="116" name="그림 115">
          <a:extLst>
            <a:ext uri="{FF2B5EF4-FFF2-40B4-BE49-F238E27FC236}">
              <a16:creationId xmlns:a16="http://schemas.microsoft.com/office/drawing/2014/main" id="{28D0F4F6-CF92-D52C-2459-4C4B737F46D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642273" y="207818"/>
          <a:ext cx="14349845" cy="1250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7</xdr:col>
      <xdr:colOff>497262</xdr:colOff>
      <xdr:row>5</xdr:row>
      <xdr:rowOff>49025</xdr:rowOff>
    </xdr:from>
    <xdr:to>
      <xdr:col>11</xdr:col>
      <xdr:colOff>315166</xdr:colOff>
      <xdr:row>25</xdr:row>
      <xdr:rowOff>206416</xdr:rowOff>
    </xdr:to>
    <xdr:pic>
      <xdr:nvPicPr>
        <xdr:cNvPr id="9" name="그림 8">
          <a:extLst>
            <a:ext uri="{FF2B5EF4-FFF2-40B4-BE49-F238E27FC236}">
              <a16:creationId xmlns:a16="http://schemas.microsoft.com/office/drawing/2014/main" id="{3EC19E3C-AF8B-4BA1-AAA0-CAEFCD6CA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4403658" y="1997702"/>
          <a:ext cx="4359597" cy="2563345"/>
        </a:xfrm>
        <a:prstGeom prst="rect">
          <a:avLst/>
        </a:prstGeom>
      </xdr:spPr>
    </xdr:pic>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462243</xdr:colOff>
      <xdr:row>34</xdr:row>
      <xdr:rowOff>84043</xdr:rowOff>
    </xdr:from>
    <xdr:to>
      <xdr:col>5</xdr:col>
      <xdr:colOff>89448</xdr:colOff>
      <xdr:row>56</xdr:row>
      <xdr:rowOff>85163</xdr:rowOff>
    </xdr:to>
    <xdr:pic>
      <xdr:nvPicPr>
        <xdr:cNvPr id="17" name="그림 16">
          <a:extLst>
            <a:ext uri="{FF2B5EF4-FFF2-40B4-BE49-F238E27FC236}">
              <a16:creationId xmlns:a16="http://schemas.microsoft.com/office/drawing/2014/main" id="{E3A55487-1340-4B31-8A2E-1237158F99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2243" y="7465918"/>
          <a:ext cx="3059006" cy="4777627"/>
        </a:xfrm>
        <a:prstGeom prst="rect">
          <a:avLst/>
        </a:prstGeom>
      </xdr:spPr>
    </xdr:pic>
    <xdr:clientData/>
  </xdr:twoCellAnchor>
  <xdr:twoCellAnchor editAs="oneCell">
    <xdr:from>
      <xdr:col>0</xdr:col>
      <xdr:colOff>294152</xdr:colOff>
      <xdr:row>5</xdr:row>
      <xdr:rowOff>196104</xdr:rowOff>
    </xdr:from>
    <xdr:to>
      <xdr:col>5</xdr:col>
      <xdr:colOff>563212</xdr:colOff>
      <xdr:row>18</xdr:row>
      <xdr:rowOff>42022</xdr:rowOff>
    </xdr:to>
    <xdr:pic>
      <xdr:nvPicPr>
        <xdr:cNvPr id="18" name="그림 17">
          <a:extLst>
            <a:ext uri="{FF2B5EF4-FFF2-40B4-BE49-F238E27FC236}">
              <a16:creationId xmlns:a16="http://schemas.microsoft.com/office/drawing/2014/main" id="{756A3D4F-CBB5-42D2-BCA6-818FAEDB66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4152" y="1281675"/>
          <a:ext cx="3700861" cy="2668398"/>
        </a:xfrm>
        <a:prstGeom prst="rect">
          <a:avLst/>
        </a:prstGeom>
      </xdr:spPr>
    </xdr:pic>
    <xdr:clientData/>
  </xdr:twoCellAnchor>
  <xdr:twoCellAnchor editAs="oneCell">
    <xdr:from>
      <xdr:col>7</xdr:col>
      <xdr:colOff>238126</xdr:colOff>
      <xdr:row>34</xdr:row>
      <xdr:rowOff>98051</xdr:rowOff>
    </xdr:from>
    <xdr:to>
      <xdr:col>12</xdr:col>
      <xdr:colOff>91280</xdr:colOff>
      <xdr:row>55</xdr:row>
      <xdr:rowOff>205346</xdr:rowOff>
    </xdr:to>
    <xdr:pic>
      <xdr:nvPicPr>
        <xdr:cNvPr id="19" name="그림 18">
          <a:extLst>
            <a:ext uri="{FF2B5EF4-FFF2-40B4-BE49-F238E27FC236}">
              <a16:creationId xmlns:a16="http://schemas.microsoft.com/office/drawing/2014/main" id="{37517E5B-E3B3-4037-8EF0-D59F3AB9E7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42648" y="7479926"/>
          <a:ext cx="3284956" cy="4666689"/>
        </a:xfrm>
        <a:prstGeom prst="rect">
          <a:avLst/>
        </a:prstGeom>
      </xdr:spPr>
    </xdr:pic>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14</xdr:col>
      <xdr:colOff>657035</xdr:colOff>
      <xdr:row>4</xdr:row>
      <xdr:rowOff>56031</xdr:rowOff>
    </xdr:from>
    <xdr:to>
      <xdr:col>19</xdr:col>
      <xdr:colOff>72446</xdr:colOff>
      <xdr:row>27</xdr:row>
      <xdr:rowOff>126068</xdr:rowOff>
    </xdr:to>
    <xdr:pic>
      <xdr:nvPicPr>
        <xdr:cNvPr id="24" name="그림 23">
          <a:extLst>
            <a:ext uri="{FF2B5EF4-FFF2-40B4-BE49-F238E27FC236}">
              <a16:creationId xmlns:a16="http://schemas.microsoft.com/office/drawing/2014/main" id="{32C013BD-6012-4221-97FA-419350968A4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9241842" y="1933110"/>
          <a:ext cx="4918419" cy="2850656"/>
        </a:xfrm>
        <a:prstGeom prst="rect">
          <a:avLst/>
        </a:prstGeom>
      </xdr:spPr>
    </xdr:pic>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28</xdr:col>
      <xdr:colOff>112059</xdr:colOff>
      <xdr:row>8</xdr:row>
      <xdr:rowOff>70036</xdr:rowOff>
    </xdr:from>
    <xdr:to>
      <xdr:col>33</xdr:col>
      <xdr:colOff>536354</xdr:colOff>
      <xdr:row>21</xdr:row>
      <xdr:rowOff>56028</xdr:rowOff>
    </xdr:to>
    <xdr:pic>
      <xdr:nvPicPr>
        <xdr:cNvPr id="11" name="그림 10">
          <a:extLst>
            <a:ext uri="{FF2B5EF4-FFF2-40B4-BE49-F238E27FC236}">
              <a16:creationId xmlns:a16="http://schemas.microsoft.com/office/drawing/2014/main" id="{81D2A398-7F17-49BD-A75E-79B679AFEB3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434202" y="1780648"/>
          <a:ext cx="3874679" cy="2765737"/>
        </a:xfrm>
        <a:prstGeom prst="rect">
          <a:avLst/>
        </a:prstGeom>
      </xdr:spPr>
    </xdr:pic>
    <xdr:clientData/>
  </xdr:twoCellAnchor>
  <xdr:twoCellAnchor editAs="oneCell">
    <xdr:from>
      <xdr:col>14</xdr:col>
      <xdr:colOff>336176</xdr:colOff>
      <xdr:row>34</xdr:row>
      <xdr:rowOff>98052</xdr:rowOff>
    </xdr:from>
    <xdr:to>
      <xdr:col>19</xdr:col>
      <xdr:colOff>353967</xdr:colOff>
      <xdr:row>57</xdr:row>
      <xdr:rowOff>28015</xdr:rowOff>
    </xdr:to>
    <xdr:pic>
      <xdr:nvPicPr>
        <xdr:cNvPr id="14" name="그림 13">
          <a:extLst>
            <a:ext uri="{FF2B5EF4-FFF2-40B4-BE49-F238E27FC236}">
              <a16:creationId xmlns:a16="http://schemas.microsoft.com/office/drawing/2014/main" id="{68E9BE27-74C7-4944-B50C-1FFF1D03ACD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45220" y="7241802"/>
          <a:ext cx="3449593" cy="4762500"/>
        </a:xfrm>
        <a:prstGeom prst="rect">
          <a:avLst/>
        </a:prstGeom>
      </xdr:spPr>
    </xdr:pic>
    <xdr:clientData/>
  </xdr:twoCellAnchor>
  <xdr:twoCellAnchor editAs="oneCell">
    <xdr:from>
      <xdr:col>21</xdr:col>
      <xdr:colOff>112059</xdr:colOff>
      <xdr:row>3</xdr:row>
      <xdr:rowOff>112059</xdr:rowOff>
    </xdr:from>
    <xdr:to>
      <xdr:col>26</xdr:col>
      <xdr:colOff>532279</xdr:colOff>
      <xdr:row>26</xdr:row>
      <xdr:rowOff>112059</xdr:rowOff>
    </xdr:to>
    <xdr:pic>
      <xdr:nvPicPr>
        <xdr:cNvPr id="21" name="그림 20">
          <a:extLst>
            <a:ext uri="{FF2B5EF4-FFF2-40B4-BE49-F238E27FC236}">
              <a16:creationId xmlns:a16="http://schemas.microsoft.com/office/drawing/2014/main" id="{B89E77A2-7094-48EF-BCD5-E2A37A6FB27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525625" y="742390"/>
          <a:ext cx="3852022" cy="4832537"/>
        </a:xfrm>
        <a:prstGeom prst="rect">
          <a:avLst/>
        </a:prstGeom>
      </xdr:spPr>
    </xdr:pic>
    <xdr:clientData/>
  </xdr:twoCellAnchor>
  <xdr:twoCellAnchor editAs="oneCell">
    <xdr:from>
      <xdr:col>21</xdr:col>
      <xdr:colOff>336176</xdr:colOff>
      <xdr:row>33</xdr:row>
      <xdr:rowOff>45116</xdr:rowOff>
    </xdr:from>
    <xdr:to>
      <xdr:col>26</xdr:col>
      <xdr:colOff>154080</xdr:colOff>
      <xdr:row>56</xdr:row>
      <xdr:rowOff>100878</xdr:rowOff>
    </xdr:to>
    <xdr:pic>
      <xdr:nvPicPr>
        <xdr:cNvPr id="23" name="그림 22">
          <a:extLst>
            <a:ext uri="{FF2B5EF4-FFF2-40B4-BE49-F238E27FC236}">
              <a16:creationId xmlns:a16="http://schemas.microsoft.com/office/drawing/2014/main" id="{B23515EB-51BC-4D40-A3B1-1E3F8380707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4749742" y="6978756"/>
          <a:ext cx="3249706" cy="4888298"/>
        </a:xfrm>
        <a:prstGeom prst="rect">
          <a:avLst/>
        </a:prstGeom>
      </xdr:spPr>
    </xdr:pic>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35</xdr:col>
      <xdr:colOff>259136</xdr:colOff>
      <xdr:row>3</xdr:row>
      <xdr:rowOff>140073</xdr:rowOff>
    </xdr:from>
    <xdr:to>
      <xdr:col>40</xdr:col>
      <xdr:colOff>256333</xdr:colOff>
      <xdr:row>28</xdr:row>
      <xdr:rowOff>53006</xdr:rowOff>
    </xdr:to>
    <xdr:pic>
      <xdr:nvPicPr>
        <xdr:cNvPr id="4" name="그림 3">
          <a:extLst>
            <a:ext uri="{FF2B5EF4-FFF2-40B4-BE49-F238E27FC236}">
              <a16:creationId xmlns:a16="http://schemas.microsoft.com/office/drawing/2014/main" id="{03B0B633-D384-4F16-A95F-7EA187C4C2B9}"/>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55" t="2041" r="12398" b="-3615"/>
        <a:stretch/>
      </xdr:blipFill>
      <xdr:spPr>
        <a:xfrm rot="5400000">
          <a:off x="23506307" y="1687062"/>
          <a:ext cx="5258596" cy="3447578"/>
        </a:xfrm>
        <a:prstGeom prst="rect">
          <a:avLst/>
        </a:prstGeom>
      </xdr:spPr>
    </xdr:pic>
    <xdr:clientData/>
  </xdr:twoCellAnchor>
  <xdr:twoCellAnchor editAs="oneCell">
    <xdr:from>
      <xdr:col>28</xdr:col>
      <xdr:colOff>336176</xdr:colOff>
      <xdr:row>33</xdr:row>
      <xdr:rowOff>161084</xdr:rowOff>
    </xdr:from>
    <xdr:to>
      <xdr:col>33</xdr:col>
      <xdr:colOff>486324</xdr:colOff>
      <xdr:row>58</xdr:row>
      <xdr:rowOff>562</xdr:rowOff>
    </xdr:to>
    <xdr:pic>
      <xdr:nvPicPr>
        <xdr:cNvPr id="12" name="그림 11">
          <a:extLst>
            <a:ext uri="{FF2B5EF4-FFF2-40B4-BE49-F238E27FC236}">
              <a16:creationId xmlns:a16="http://schemas.microsoft.com/office/drawing/2014/main" id="{EE6E66AF-5469-4DED-ADA6-D6E3F0629BDD}"/>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 t="5251" r="22013"/>
        <a:stretch/>
      </xdr:blipFill>
      <xdr:spPr>
        <a:xfrm rot="5400000">
          <a:off x="18711576" y="8168534"/>
          <a:ext cx="5267326" cy="3581950"/>
        </a:xfrm>
        <a:prstGeom prst="rect">
          <a:avLst/>
        </a:prstGeom>
      </xdr:spPr>
    </xdr:pic>
    <xdr:clientData/>
  </xdr:twoCellAnchor>
  <xdr:twoCellAnchor editAs="oneCell">
    <xdr:from>
      <xdr:col>35</xdr:col>
      <xdr:colOff>252133</xdr:colOff>
      <xdr:row>33</xdr:row>
      <xdr:rowOff>0</xdr:rowOff>
    </xdr:from>
    <xdr:to>
      <xdr:col>40</xdr:col>
      <xdr:colOff>444594</xdr:colOff>
      <xdr:row>57</xdr:row>
      <xdr:rowOff>147079</xdr:rowOff>
    </xdr:to>
    <xdr:pic>
      <xdr:nvPicPr>
        <xdr:cNvPr id="16" name="그림 15">
          <a:extLst>
            <a:ext uri="{FF2B5EF4-FFF2-40B4-BE49-F238E27FC236}">
              <a16:creationId xmlns:a16="http://schemas.microsoft.com/office/drawing/2014/main" id="{0F7799D3-3605-49C0-A862-408F1A96726F}"/>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6214" t="-744" r="20408" b="-1"/>
        <a:stretch/>
      </xdr:blipFill>
      <xdr:spPr>
        <a:xfrm rot="5400000">
          <a:off x="23407968" y="8031537"/>
          <a:ext cx="5357814" cy="3624263"/>
        </a:xfrm>
        <a:prstGeom prst="rect">
          <a:avLst/>
        </a:prstGeom>
      </xdr:spPr>
    </xdr:pic>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42</xdr:col>
      <xdr:colOff>12871</xdr:colOff>
      <xdr:row>8</xdr:row>
      <xdr:rowOff>205945</xdr:rowOff>
    </xdr:from>
    <xdr:to>
      <xdr:col>47</xdr:col>
      <xdr:colOff>401197</xdr:colOff>
      <xdr:row>21</xdr:row>
      <xdr:rowOff>90100</xdr:rowOff>
    </xdr:to>
    <xdr:pic>
      <xdr:nvPicPr>
        <xdr:cNvPr id="31" name="그림 30">
          <a:extLst>
            <a:ext uri="{FF2B5EF4-FFF2-40B4-BE49-F238E27FC236}">
              <a16:creationId xmlns:a16="http://schemas.microsoft.com/office/drawing/2014/main" id="{22EC6C57-9E22-B5BB-A67F-EF94A24D45D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8665101" y="1956486"/>
          <a:ext cx="3799307" cy="2728784"/>
        </a:xfrm>
        <a:prstGeom prst="rect">
          <a:avLst/>
        </a:prstGeom>
      </xdr:spPr>
    </xdr:pic>
    <xdr:clientData/>
  </xdr:twoCellAnchor>
  <xdr:twoCellAnchor editAs="oneCell">
    <xdr:from>
      <xdr:col>49</xdr:col>
      <xdr:colOff>347532</xdr:colOff>
      <xdr:row>3</xdr:row>
      <xdr:rowOff>180203</xdr:rowOff>
    </xdr:from>
    <xdr:to>
      <xdr:col>54</xdr:col>
      <xdr:colOff>205946</xdr:colOff>
      <xdr:row>19</xdr:row>
      <xdr:rowOff>64361</xdr:rowOff>
    </xdr:to>
    <xdr:pic>
      <xdr:nvPicPr>
        <xdr:cNvPr id="33" name="그림 32">
          <a:extLst>
            <a:ext uri="{FF2B5EF4-FFF2-40B4-BE49-F238E27FC236}">
              <a16:creationId xmlns:a16="http://schemas.microsoft.com/office/drawing/2014/main" id="{9DAB9186-A10F-4BB2-A4D3-598780FCDA8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5400000">
          <a:off x="33717211" y="894581"/>
          <a:ext cx="3385239" cy="3269392"/>
        </a:xfrm>
        <a:prstGeom prst="rect">
          <a:avLst/>
        </a:prstGeom>
      </xdr:spPr>
    </xdr:pic>
    <xdr:clientData/>
  </xdr:twoCellAnchor>
  <xdr:twoCellAnchor editAs="oneCell">
    <xdr:from>
      <xdr:col>50</xdr:col>
      <xdr:colOff>64359</xdr:colOff>
      <xdr:row>19</xdr:row>
      <xdr:rowOff>128716</xdr:rowOff>
    </xdr:from>
    <xdr:to>
      <xdr:col>53</xdr:col>
      <xdr:colOff>193074</xdr:colOff>
      <xdr:row>28</xdr:row>
      <xdr:rowOff>112189</xdr:rowOff>
    </xdr:to>
    <xdr:pic>
      <xdr:nvPicPr>
        <xdr:cNvPr id="35" name="그림 34">
          <a:extLst>
            <a:ext uri="{FF2B5EF4-FFF2-40B4-BE49-F238E27FC236}">
              <a16:creationId xmlns:a16="http://schemas.microsoft.com/office/drawing/2014/main" id="{3EF9615B-25D4-CB22-EF2B-9B36CAD0DA0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4174156" y="4286251"/>
          <a:ext cx="2175304" cy="19528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ssoor\OneDrive\&#48148;&#53461;%20&#54868;&#47732;\&#44160;&#53664;&#50857;%20&#51221;&#49328;%20&#45236;&#50669;_&#44592;&#49689;&#49324;%20&#48143;%20&#49324;&#53469;%20&#44596;&#44553;&#48372;&#49688;%20&#51089;&#50629;(&#44148;&#52629;)-7&#52264;%20(1).xlsx" TargetMode="External"/><Relationship Id="rId1" Type="http://schemas.openxmlformats.org/officeDocument/2006/relationships/externalLinkPath" Target="file:///C:\Users\ssoor\OneDrive\&#48148;&#53461;%20&#54868;&#47732;\&#44160;&#53664;&#50857;%20&#51221;&#49328;%20&#45236;&#50669;_&#44592;&#49689;&#49324;%20&#48143;%20&#49324;&#53469;%20&#44596;&#44553;&#48372;&#49688;%20&#51089;&#50629;(&#44148;&#52629;)-7&#5226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갑지"/>
      <sheetName val="내역서(표준단가)-7차"/>
      <sheetName val="관리소 접수 입력"/>
      <sheetName val="시중가 근거서류 "/>
    </sheetNames>
    <sheetDataSet>
      <sheetData sheetId="0"/>
      <sheetData sheetId="1">
        <row r="15">
          <cell r="S15">
            <v>0</v>
          </cell>
          <cell r="U15">
            <v>0</v>
          </cell>
        </row>
      </sheetData>
      <sheetData sheetId="2"/>
      <sheetData sheetId="3"/>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abSelected="1" topLeftCell="A2" zoomScale="70" zoomScaleNormal="70" workbookViewId="0">
      <selection activeCell="A8" sqref="A8"/>
    </sheetView>
  </sheetViews>
  <sheetFormatPr defaultColWidth="9" defaultRowHeight="12.75"/>
  <cols>
    <col min="1" max="1" width="9.875" style="3" customWidth="1"/>
    <col min="2" max="2" width="24.25" style="3" customWidth="1"/>
    <col min="3" max="3" width="27" style="3" customWidth="1"/>
    <col min="4" max="5" width="9" style="3"/>
    <col min="6" max="6" width="40.625" style="3" bestFit="1" customWidth="1"/>
    <col min="7" max="7" width="44.75" style="3" customWidth="1"/>
    <col min="8" max="8" width="11.25" style="3" customWidth="1"/>
    <col min="9" max="16384" width="9" style="3"/>
  </cols>
  <sheetData>
    <row r="2" spans="1:9" ht="33">
      <c r="A2" s="248" t="s">
        <v>1</v>
      </c>
      <c r="B2" s="248"/>
      <c r="C2" s="248"/>
      <c r="D2" s="248"/>
      <c r="E2" s="248"/>
      <c r="F2" s="248"/>
      <c r="G2" s="248"/>
      <c r="H2" s="2"/>
    </row>
    <row r="3" spans="1:9" ht="14.25">
      <c r="A3" s="78"/>
      <c r="B3" s="78"/>
      <c r="C3" s="78"/>
      <c r="D3" s="78"/>
      <c r="E3" s="78"/>
      <c r="F3" s="78"/>
      <c r="G3" s="78"/>
      <c r="H3" s="78"/>
    </row>
    <row r="4" spans="1:9" ht="14.25">
      <c r="A4" s="78"/>
      <c r="B4" s="78"/>
      <c r="C4" s="78"/>
      <c r="D4" s="78"/>
      <c r="E4" s="78"/>
      <c r="H4" s="78"/>
    </row>
    <row r="5" spans="1:9" ht="27" customHeight="1">
      <c r="A5" s="79" t="s">
        <v>41</v>
      </c>
      <c r="B5" s="4"/>
      <c r="C5" s="5"/>
      <c r="D5" s="78"/>
      <c r="E5" s="78"/>
      <c r="F5" s="6" t="s">
        <v>31</v>
      </c>
      <c r="G5" s="7" t="s">
        <v>45</v>
      </c>
      <c r="H5" s="78"/>
    </row>
    <row r="6" spans="1:9" ht="27" customHeight="1">
      <c r="A6" s="78"/>
      <c r="B6" s="78"/>
      <c r="C6" s="78"/>
      <c r="D6" s="78"/>
      <c r="E6" s="78"/>
      <c r="F6" s="8" t="s">
        <v>34</v>
      </c>
      <c r="G6" s="9" t="s">
        <v>46</v>
      </c>
      <c r="H6" s="78"/>
    </row>
    <row r="7" spans="1:9" ht="27" customHeight="1">
      <c r="A7" s="249" t="s">
        <v>381</v>
      </c>
      <c r="B7" s="250"/>
      <c r="C7" s="251"/>
      <c r="D7" s="78"/>
      <c r="E7" s="10"/>
      <c r="F7" s="11" t="s">
        <v>35</v>
      </c>
      <c r="G7" s="9" t="s">
        <v>47</v>
      </c>
      <c r="H7" s="78"/>
    </row>
    <row r="8" spans="1:9" ht="27" customHeight="1">
      <c r="A8" s="78"/>
      <c r="B8" s="78"/>
      <c r="C8" s="78"/>
      <c r="D8" s="78"/>
      <c r="E8" s="78"/>
      <c r="F8" s="8" t="s">
        <v>36</v>
      </c>
      <c r="G8" s="9" t="s">
        <v>48</v>
      </c>
      <c r="H8" s="78"/>
    </row>
    <row r="9" spans="1:9" ht="27" customHeight="1">
      <c r="A9" s="252" t="s">
        <v>380</v>
      </c>
      <c r="B9" s="253"/>
      <c r="C9" s="254"/>
      <c r="D9" s="78"/>
      <c r="E9" s="78"/>
      <c r="F9" s="8" t="s">
        <v>37</v>
      </c>
      <c r="G9" s="9" t="s">
        <v>49</v>
      </c>
      <c r="H9" s="78"/>
    </row>
    <row r="10" spans="1:9" ht="27" customHeight="1">
      <c r="A10" s="78"/>
      <c r="B10" s="78"/>
      <c r="C10" s="78"/>
      <c r="D10" s="78"/>
      <c r="E10" s="78"/>
      <c r="F10" s="12" t="s">
        <v>32</v>
      </c>
      <c r="G10" s="13" t="s">
        <v>50</v>
      </c>
      <c r="H10" s="78"/>
      <c r="I10" s="78"/>
    </row>
    <row r="11" spans="1:9" ht="27" customHeight="1">
      <c r="A11" s="255"/>
      <c r="B11" s="256"/>
      <c r="C11" s="256"/>
      <c r="D11" s="78"/>
      <c r="E11" s="14"/>
      <c r="F11" s="15" t="s">
        <v>33</v>
      </c>
      <c r="G11" s="16" t="s">
        <v>51</v>
      </c>
      <c r="H11" s="14"/>
    </row>
    <row r="12" spans="1:9" ht="18.75" thickBot="1">
      <c r="A12" s="17" t="s">
        <v>2</v>
      </c>
      <c r="B12" s="17" t="str">
        <f>NUMBERSTRING(F31,1)</f>
        <v>사천이백칠십오만육천</v>
      </c>
      <c r="C12" s="18"/>
      <c r="D12" s="1" t="s">
        <v>3</v>
      </c>
      <c r="E12" s="1" t="s">
        <v>4</v>
      </c>
      <c r="F12" s="1" t="s">
        <v>4</v>
      </c>
      <c r="G12" s="1"/>
      <c r="H12" s="19"/>
    </row>
    <row r="13" spans="1:9" ht="15.75" thickTop="1" thickBot="1">
      <c r="A13" s="78"/>
      <c r="B13" s="78"/>
      <c r="C13" s="78"/>
      <c r="D13" s="78"/>
      <c r="E13" s="78"/>
      <c r="F13" s="78"/>
      <c r="G13" s="78"/>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'내역서(표준단가)-9차'!O27</f>
        <v>9406465</v>
      </c>
      <c r="G16" s="34"/>
    </row>
    <row r="17" spans="1:7" ht="33" customHeight="1">
      <c r="A17" s="29"/>
      <c r="B17" s="30" t="s">
        <v>14</v>
      </c>
      <c r="C17" s="31"/>
      <c r="D17" s="32"/>
      <c r="E17" s="32"/>
      <c r="F17" s="33">
        <f>'내역서(표준단가)-9차'!Q27</f>
        <v>27086143.5</v>
      </c>
      <c r="G17" s="35"/>
    </row>
    <row r="18" spans="1:7" ht="33" customHeight="1">
      <c r="A18" s="29"/>
      <c r="B18" s="30" t="s">
        <v>15</v>
      </c>
      <c r="C18" s="31"/>
      <c r="D18" s="32"/>
      <c r="E18" s="32"/>
      <c r="F18" s="33">
        <f>'[8]내역서(표준단가)-7차'!S15+'[8]내역서(표준단가)-7차'!U15</f>
        <v>0</v>
      </c>
      <c r="G18" s="35"/>
    </row>
    <row r="19" spans="1:7" ht="33" customHeight="1">
      <c r="A19" s="29"/>
      <c r="B19" s="36" t="s">
        <v>16</v>
      </c>
      <c r="C19" s="36"/>
      <c r="D19" s="37"/>
      <c r="E19" s="37"/>
      <c r="F19" s="38">
        <f>F16+F17+F18</f>
        <v>36492608.5</v>
      </c>
      <c r="G19" s="35"/>
    </row>
    <row r="20" spans="1:7" ht="33" customHeight="1">
      <c r="A20" s="29"/>
      <c r="B20" s="39" t="s">
        <v>17</v>
      </c>
      <c r="C20" s="40"/>
      <c r="D20" s="32"/>
      <c r="E20" s="32"/>
      <c r="F20" s="41"/>
      <c r="G20" s="35"/>
    </row>
    <row r="21" spans="1:7" ht="33" customHeight="1">
      <c r="A21" s="29"/>
      <c r="B21" s="185" t="s">
        <v>18</v>
      </c>
      <c r="C21" s="40" t="s">
        <v>19</v>
      </c>
      <c r="D21" s="30">
        <v>1</v>
      </c>
      <c r="E21" s="30" t="s">
        <v>20</v>
      </c>
      <c r="F21" s="42">
        <f>F17*4.5%</f>
        <v>1218876.4575</v>
      </c>
      <c r="G21" s="35" t="s">
        <v>21</v>
      </c>
    </row>
    <row r="22" spans="1:7" ht="33" customHeight="1">
      <c r="A22" s="29"/>
      <c r="B22" s="186" t="s">
        <v>22</v>
      </c>
      <c r="C22" s="43" t="s">
        <v>42</v>
      </c>
      <c r="D22" s="44">
        <v>1</v>
      </c>
      <c r="E22" s="44" t="s">
        <v>20</v>
      </c>
      <c r="F22" s="45">
        <f>F17*3.545%</f>
        <v>960203.78707500012</v>
      </c>
      <c r="G22" s="46" t="s">
        <v>21</v>
      </c>
    </row>
    <row r="23" spans="1:7" ht="33" customHeight="1">
      <c r="A23" s="29"/>
      <c r="B23" s="185" t="s">
        <v>23</v>
      </c>
      <c r="C23" s="40" t="s">
        <v>43</v>
      </c>
      <c r="D23" s="30">
        <v>1</v>
      </c>
      <c r="E23" s="30" t="s">
        <v>20</v>
      </c>
      <c r="F23" s="42">
        <f>F22*12.95%</f>
        <v>124346.39042621251</v>
      </c>
      <c r="G23" s="35" t="s">
        <v>21</v>
      </c>
    </row>
    <row r="24" spans="1:7" ht="33" customHeight="1">
      <c r="A24" s="29"/>
      <c r="B24" s="185" t="s">
        <v>24</v>
      </c>
      <c r="C24" s="40" t="s">
        <v>39</v>
      </c>
      <c r="D24" s="30">
        <v>1</v>
      </c>
      <c r="E24" s="30" t="s">
        <v>20</v>
      </c>
      <c r="F24" s="42">
        <f>F17*1.01%</f>
        <v>273570.04934999999</v>
      </c>
      <c r="G24" s="35" t="s">
        <v>21</v>
      </c>
    </row>
    <row r="25" spans="1:7" ht="33" customHeight="1">
      <c r="A25" s="29"/>
      <c r="B25" s="185" t="s">
        <v>25</v>
      </c>
      <c r="C25" s="40" t="s">
        <v>44</v>
      </c>
      <c r="D25" s="30">
        <v>1</v>
      </c>
      <c r="E25" s="30" t="s">
        <v>20</v>
      </c>
      <c r="F25" s="42">
        <f>F17*3.56%</f>
        <v>964266.70860000001</v>
      </c>
      <c r="G25" s="35" t="s">
        <v>21</v>
      </c>
    </row>
    <row r="26" spans="1:7" ht="33" customHeight="1">
      <c r="A26" s="29"/>
      <c r="B26" s="185" t="s">
        <v>26</v>
      </c>
      <c r="C26" s="47" t="s">
        <v>72</v>
      </c>
      <c r="D26" s="30">
        <v>1</v>
      </c>
      <c r="E26" s="30" t="s">
        <v>20</v>
      </c>
      <c r="F26" s="42">
        <f>(F16+F17)*3.11%</f>
        <v>1134920.1243499999</v>
      </c>
      <c r="G26" s="35" t="s">
        <v>21</v>
      </c>
    </row>
    <row r="27" spans="1:7" ht="33" customHeight="1">
      <c r="A27" s="29"/>
      <c r="B27" s="185" t="s">
        <v>29</v>
      </c>
      <c r="C27" s="47" t="s">
        <v>30</v>
      </c>
      <c r="D27" s="30">
        <v>1</v>
      </c>
      <c r="E27" s="30" t="s">
        <v>20</v>
      </c>
      <c r="F27" s="42">
        <f>SUM(F17+F21+F22+F23+F24+F25+F26)*5%</f>
        <v>1588116.3508650607</v>
      </c>
      <c r="G27" s="35"/>
    </row>
    <row r="28" spans="1:7" ht="33" customHeight="1">
      <c r="A28" s="29"/>
      <c r="B28" s="36" t="s">
        <v>16</v>
      </c>
      <c r="C28" s="48"/>
      <c r="D28" s="49"/>
      <c r="E28" s="37"/>
      <c r="F28" s="50">
        <f>F21+F22+F23+F24+F25+F26+F27</f>
        <v>6264299.8681662735</v>
      </c>
      <c r="G28" s="35"/>
    </row>
    <row r="29" spans="1:7" ht="33" customHeight="1">
      <c r="A29" s="29"/>
      <c r="B29" s="40"/>
      <c r="C29" s="51"/>
      <c r="D29" s="52"/>
      <c r="E29" s="32"/>
      <c r="F29" s="53"/>
      <c r="G29" s="35"/>
    </row>
    <row r="30" spans="1:7" ht="33" customHeight="1">
      <c r="A30" s="29"/>
      <c r="B30" s="54"/>
      <c r="C30" s="51"/>
      <c r="D30" s="52"/>
      <c r="E30" s="32"/>
      <c r="F30" s="55">
        <f>F19+F28+F29</f>
        <v>42756908.368166275</v>
      </c>
      <c r="G30" s="35"/>
    </row>
    <row r="31" spans="1:7" ht="33" customHeight="1">
      <c r="A31" s="29"/>
      <c r="B31" s="36" t="s">
        <v>27</v>
      </c>
      <c r="C31" s="36"/>
      <c r="D31" s="37"/>
      <c r="E31" s="37"/>
      <c r="F31" s="200">
        <f>ROUNDDOWN(F30,-3)</f>
        <v>42756000</v>
      </c>
      <c r="G31" s="187"/>
    </row>
    <row r="32" spans="1:7" ht="33" customHeight="1" thickBot="1">
      <c r="A32" s="56"/>
      <c r="B32" s="57" t="s">
        <v>28</v>
      </c>
      <c r="C32" s="58"/>
      <c r="D32" s="58"/>
      <c r="E32" s="58"/>
      <c r="F32" s="59"/>
      <c r="G32" s="201" t="s">
        <v>305</v>
      </c>
    </row>
    <row r="33" spans="2:7" ht="33.75" customHeight="1">
      <c r="B33" s="60"/>
      <c r="F33" s="188" t="s">
        <v>82</v>
      </c>
      <c r="G33" s="189"/>
    </row>
    <row r="34" spans="2:7" ht="24">
      <c r="B34" s="60"/>
      <c r="F34" s="188"/>
      <c r="G34" s="190"/>
    </row>
    <row r="35" spans="2:7" ht="24">
      <c r="F35" s="188"/>
    </row>
    <row r="36" spans="2:7" ht="24">
      <c r="F36" s="188"/>
    </row>
    <row r="37" spans="2:7" ht="24">
      <c r="F37" s="188"/>
    </row>
    <row r="38" spans="2:7" ht="24">
      <c r="F38" s="188"/>
    </row>
    <row r="39" spans="2:7" ht="24">
      <c r="F39" s="188"/>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A1:Z29"/>
  <sheetViews>
    <sheetView showGridLines="0" zoomScale="86" zoomScaleNormal="86" workbookViewId="0">
      <pane ySplit="4" topLeftCell="A18" activePane="bottomLeft" state="frozen"/>
      <selection pane="bottomLeft" sqref="A1:X27"/>
    </sheetView>
  </sheetViews>
  <sheetFormatPr defaultColWidth="9" defaultRowHeight="38.1" customHeight="1"/>
  <cols>
    <col min="1" max="1" width="22.625" style="97" bestFit="1" customWidth="1"/>
    <col min="2" max="5" width="4.625" style="97" hidden="1" customWidth="1"/>
    <col min="6" max="6" width="9" style="88" hidden="1" customWidth="1"/>
    <col min="7" max="9" width="12.625" style="88" hidden="1" customWidth="1"/>
    <col min="10" max="10" width="26" style="83" customWidth="1"/>
    <col min="11" max="11" width="30.625" style="83" customWidth="1"/>
    <col min="12" max="12" width="8.75" style="88" customWidth="1"/>
    <col min="13" max="13" width="9.5" style="88" customWidth="1"/>
    <col min="14" max="14" width="10.625" style="88" bestFit="1" customWidth="1"/>
    <col min="15" max="15" width="17.25" style="88" bestFit="1" customWidth="1"/>
    <col min="16" max="16" width="12" style="88" bestFit="1" customWidth="1"/>
    <col min="17" max="17" width="19.125" style="88" bestFit="1" customWidth="1"/>
    <col min="18" max="18" width="9" style="88" hidden="1" customWidth="1"/>
    <col min="19" max="19" width="8.75" style="88" hidden="1" customWidth="1"/>
    <col min="20" max="20" width="10.5" style="88" hidden="1" customWidth="1"/>
    <col min="21" max="21" width="8.75" style="88" hidden="1" customWidth="1"/>
    <col min="22" max="22" width="19.125" style="88" bestFit="1" customWidth="1"/>
    <col min="23" max="23" width="10.625" style="61" hidden="1" customWidth="1"/>
    <col min="24" max="24" width="10.75" style="88" customWidth="1"/>
    <col min="25" max="16384" width="9" style="88"/>
  </cols>
  <sheetData>
    <row r="1" spans="1:26" ht="19.899999999999999" customHeight="1">
      <c r="A1" s="259"/>
      <c r="B1" s="259"/>
      <c r="C1" s="259"/>
      <c r="D1" s="259"/>
      <c r="E1" s="259"/>
      <c r="F1" s="259"/>
      <c r="G1" s="259"/>
      <c r="H1" s="259"/>
      <c r="I1" s="259"/>
      <c r="N1" s="61"/>
      <c r="O1" s="86" t="s">
        <v>52</v>
      </c>
      <c r="Q1" s="86" t="s">
        <v>52</v>
      </c>
      <c r="S1" s="86" t="s">
        <v>52</v>
      </c>
      <c r="U1" s="86" t="s">
        <v>52</v>
      </c>
    </row>
    <row r="2" spans="1:26" ht="19.899999999999999" customHeight="1" thickBot="1">
      <c r="A2" s="259"/>
      <c r="B2" s="259"/>
      <c r="C2" s="259"/>
      <c r="D2" s="259"/>
      <c r="E2" s="259"/>
      <c r="F2" s="259"/>
      <c r="G2" s="259"/>
      <c r="H2" s="259"/>
      <c r="I2" s="259"/>
      <c r="N2" s="62"/>
      <c r="O2" s="63">
        <v>0.83499999999999996</v>
      </c>
      <c r="Q2" s="63">
        <v>0.83499999999999996</v>
      </c>
      <c r="S2" s="63">
        <v>0.83499999999999996</v>
      </c>
      <c r="U2" s="63">
        <v>0.83499999999999996</v>
      </c>
    </row>
    <row r="3" spans="1:26" ht="19.899999999999999" customHeight="1">
      <c r="A3" s="89"/>
      <c r="B3" s="90"/>
      <c r="C3" s="90"/>
      <c r="D3" s="90"/>
      <c r="E3" s="90"/>
      <c r="F3" s="90" t="s">
        <v>53</v>
      </c>
      <c r="G3" s="90"/>
      <c r="H3" s="90"/>
      <c r="I3" s="90"/>
      <c r="J3" s="260" t="s">
        <v>54</v>
      </c>
      <c r="K3" s="260"/>
      <c r="L3" s="261" t="s">
        <v>40</v>
      </c>
      <c r="M3" s="261" t="s">
        <v>0</v>
      </c>
      <c r="N3" s="263" t="s">
        <v>55</v>
      </c>
      <c r="O3" s="263"/>
      <c r="P3" s="263" t="s">
        <v>56</v>
      </c>
      <c r="Q3" s="263"/>
      <c r="R3" s="264" t="s">
        <v>57</v>
      </c>
      <c r="S3" s="264"/>
      <c r="T3" s="264" t="s">
        <v>58</v>
      </c>
      <c r="U3" s="264"/>
      <c r="V3" s="265" t="s">
        <v>59</v>
      </c>
      <c r="W3" s="267" t="s">
        <v>60</v>
      </c>
      <c r="X3" s="257" t="s">
        <v>38</v>
      </c>
    </row>
    <row r="4" spans="1:26" ht="19.899999999999999" customHeight="1">
      <c r="A4" s="64" t="s">
        <v>61</v>
      </c>
      <c r="B4" s="87"/>
      <c r="C4" s="87"/>
      <c r="D4" s="87"/>
      <c r="E4" s="87"/>
      <c r="F4" s="65" t="s">
        <v>62</v>
      </c>
      <c r="G4" s="65" t="s">
        <v>63</v>
      </c>
      <c r="H4" s="65" t="s">
        <v>64</v>
      </c>
      <c r="I4" s="65" t="s">
        <v>65</v>
      </c>
      <c r="J4" s="84" t="s">
        <v>66</v>
      </c>
      <c r="K4" s="84" t="s">
        <v>67</v>
      </c>
      <c r="L4" s="262"/>
      <c r="M4" s="262"/>
      <c r="N4" s="174" t="s">
        <v>68</v>
      </c>
      <c r="O4" s="66" t="s">
        <v>69</v>
      </c>
      <c r="P4" s="174" t="s">
        <v>70</v>
      </c>
      <c r="Q4" s="66" t="s">
        <v>69</v>
      </c>
      <c r="R4" s="66" t="s">
        <v>71</v>
      </c>
      <c r="S4" s="66" t="s">
        <v>69</v>
      </c>
      <c r="T4" s="66" t="s">
        <v>71</v>
      </c>
      <c r="U4" s="66" t="s">
        <v>69</v>
      </c>
      <c r="V4" s="266"/>
      <c r="W4" s="268"/>
      <c r="X4" s="258"/>
    </row>
    <row r="5" spans="1:26" s="91" customFormat="1" ht="38.1" customHeight="1">
      <c r="A5" s="67" t="str">
        <f t="shared" ref="A5:A12" si="0">F5&amp;G5&amp;H5&amp;I5</f>
        <v>L003</v>
      </c>
      <c r="B5" s="74"/>
      <c r="C5" s="74"/>
      <c r="D5" s="74"/>
      <c r="E5" s="74"/>
      <c r="F5" s="160"/>
      <c r="G5" s="161"/>
      <c r="H5" s="162"/>
      <c r="I5" s="160" t="s">
        <v>144</v>
      </c>
      <c r="J5" s="163" t="s">
        <v>145</v>
      </c>
      <c r="K5" s="163" t="s">
        <v>294</v>
      </c>
      <c r="L5" s="164" t="s">
        <v>146</v>
      </c>
      <c r="M5" s="175">
        <v>123.5</v>
      </c>
      <c r="N5" s="195"/>
      <c r="O5" s="81">
        <f t="shared" ref="O5:O12" si="1">SUM(N5:N5)*M5*$O$2</f>
        <v>0</v>
      </c>
      <c r="P5" s="80">
        <v>219321</v>
      </c>
      <c r="Q5" s="81">
        <f>(P5*M5)</f>
        <v>27086143.5</v>
      </c>
      <c r="R5" s="71"/>
      <c r="S5" s="70">
        <f t="shared" ref="S5:S24" si="2">R5*M5*$S$2</f>
        <v>0</v>
      </c>
      <c r="T5" s="71"/>
      <c r="U5" s="70">
        <f t="shared" ref="U5:U24" si="3">T5*M5*$U$2</f>
        <v>0</v>
      </c>
      <c r="V5" s="71">
        <f t="shared" ref="V5:V24" si="4">SUM(O5+Q5)+S5+U5</f>
        <v>27086143.5</v>
      </c>
      <c r="W5" s="76"/>
      <c r="X5" s="72"/>
    </row>
    <row r="6" spans="1:26" s="91" customFormat="1" ht="95.25" customHeight="1">
      <c r="A6" s="67" t="str">
        <f t="shared" si="0"/>
        <v>M020450310340103</v>
      </c>
      <c r="B6" s="74"/>
      <c r="C6" s="74"/>
      <c r="D6" s="74"/>
      <c r="E6" s="74"/>
      <c r="F6" s="160"/>
      <c r="G6" s="161"/>
      <c r="H6" s="162" t="s">
        <v>347</v>
      </c>
      <c r="I6" s="160"/>
      <c r="J6" s="163" t="s">
        <v>295</v>
      </c>
      <c r="K6" s="163" t="s">
        <v>296</v>
      </c>
      <c r="L6" s="164" t="s">
        <v>147</v>
      </c>
      <c r="M6" s="176">
        <v>176</v>
      </c>
      <c r="N6" s="195">
        <v>36500</v>
      </c>
      <c r="O6" s="81">
        <f t="shared" si="1"/>
        <v>5364040</v>
      </c>
      <c r="P6" s="80"/>
      <c r="Q6" s="70">
        <f t="shared" ref="Q6:Q24" si="5">(P6*M6)*$Q$2</f>
        <v>0</v>
      </c>
      <c r="R6" s="71"/>
      <c r="S6" s="70">
        <f t="shared" si="2"/>
        <v>0</v>
      </c>
      <c r="T6" s="71"/>
      <c r="U6" s="70">
        <f t="shared" si="3"/>
        <v>0</v>
      </c>
      <c r="V6" s="71">
        <f t="shared" si="4"/>
        <v>5364040</v>
      </c>
      <c r="W6" s="76"/>
      <c r="X6" s="177" t="s">
        <v>297</v>
      </c>
      <c r="Y6" s="178"/>
      <c r="Z6" s="179"/>
    </row>
    <row r="7" spans="1:26" s="91" customFormat="1" ht="38.1" customHeight="1">
      <c r="A7" s="67" t="str">
        <f>F7&amp;G7&amp;H7&amp;I7</f>
        <v>M020251411670101</v>
      </c>
      <c r="B7" s="74"/>
      <c r="C7" s="74"/>
      <c r="D7" s="74"/>
      <c r="E7" s="74"/>
      <c r="F7" s="180"/>
      <c r="G7" s="68"/>
      <c r="H7" s="101" t="s">
        <v>348</v>
      </c>
      <c r="I7" s="99"/>
      <c r="J7" s="102" t="s">
        <v>148</v>
      </c>
      <c r="K7" s="181" t="s">
        <v>149</v>
      </c>
      <c r="L7" s="102" t="s">
        <v>150</v>
      </c>
      <c r="M7" s="176">
        <v>111</v>
      </c>
      <c r="N7" s="196">
        <v>5000</v>
      </c>
      <c r="O7" s="81">
        <f t="shared" si="1"/>
        <v>463425</v>
      </c>
      <c r="P7" s="80"/>
      <c r="Q7" s="70">
        <f>(P7*M7)*$Q$2</f>
        <v>0</v>
      </c>
      <c r="R7" s="71"/>
      <c r="S7" s="70">
        <f>R7*M7*$S$2</f>
        <v>0</v>
      </c>
      <c r="T7" s="71"/>
      <c r="U7" s="70">
        <f>T7*M7*$U$2</f>
        <v>0</v>
      </c>
      <c r="V7" s="71">
        <f>SUM(O7+Q7)+S7+U7</f>
        <v>463425</v>
      </c>
      <c r="W7" s="76"/>
      <c r="X7" s="72"/>
    </row>
    <row r="8" spans="1:26" s="91" customFormat="1" ht="38.1" customHeight="1">
      <c r="A8" s="67" t="str">
        <f t="shared" si="0"/>
        <v>M020533113070101</v>
      </c>
      <c r="B8" s="74"/>
      <c r="C8" s="74"/>
      <c r="D8" s="74"/>
      <c r="E8" s="74"/>
      <c r="F8" s="99"/>
      <c r="G8" s="100"/>
      <c r="H8" s="101" t="s">
        <v>349</v>
      </c>
      <c r="I8" s="99"/>
      <c r="J8" s="103" t="s">
        <v>151</v>
      </c>
      <c r="K8" s="103" t="s">
        <v>152</v>
      </c>
      <c r="L8" s="103" t="s">
        <v>153</v>
      </c>
      <c r="M8" s="176">
        <v>80</v>
      </c>
      <c r="N8" s="71">
        <v>3400</v>
      </c>
      <c r="O8" s="81">
        <f t="shared" si="1"/>
        <v>227120</v>
      </c>
      <c r="P8" s="80"/>
      <c r="Q8" s="70">
        <f t="shared" si="5"/>
        <v>0</v>
      </c>
      <c r="R8" s="71"/>
      <c r="S8" s="70">
        <f t="shared" si="2"/>
        <v>0</v>
      </c>
      <c r="T8" s="71"/>
      <c r="U8" s="70">
        <f t="shared" si="3"/>
        <v>0</v>
      </c>
      <c r="V8" s="71">
        <f t="shared" si="4"/>
        <v>227120</v>
      </c>
      <c r="W8" s="76"/>
      <c r="X8" s="194" t="s">
        <v>82</v>
      </c>
    </row>
    <row r="9" spans="1:26" s="91" customFormat="1" ht="38.1" customHeight="1">
      <c r="A9" s="67" t="str">
        <f t="shared" si="0"/>
        <v>M020852810150101</v>
      </c>
      <c r="B9" s="74"/>
      <c r="C9" s="74"/>
      <c r="D9" s="74"/>
      <c r="E9" s="74"/>
      <c r="F9" s="73"/>
      <c r="G9" s="68"/>
      <c r="H9" s="68" t="s">
        <v>346</v>
      </c>
      <c r="I9" s="73"/>
      <c r="J9" s="69" t="s">
        <v>154</v>
      </c>
      <c r="K9" s="69" t="s">
        <v>345</v>
      </c>
      <c r="L9" s="77" t="s">
        <v>147</v>
      </c>
      <c r="M9" s="176">
        <v>25</v>
      </c>
      <c r="N9" s="197">
        <v>55000</v>
      </c>
      <c r="O9" s="81">
        <f t="shared" si="1"/>
        <v>1148125</v>
      </c>
      <c r="P9" s="80"/>
      <c r="Q9" s="70">
        <f t="shared" si="5"/>
        <v>0</v>
      </c>
      <c r="R9" s="71"/>
      <c r="S9" s="70">
        <f t="shared" si="2"/>
        <v>0</v>
      </c>
      <c r="T9" s="71"/>
      <c r="U9" s="70">
        <f t="shared" si="3"/>
        <v>0</v>
      </c>
      <c r="V9" s="71">
        <f t="shared" si="4"/>
        <v>1148125</v>
      </c>
      <c r="W9" s="98"/>
      <c r="X9" s="72"/>
    </row>
    <row r="10" spans="1:26" s="91" customFormat="1" ht="38.1" customHeight="1">
      <c r="A10" s="67" t="str">
        <f t="shared" si="0"/>
        <v>M020750510130102</v>
      </c>
      <c r="B10" s="74"/>
      <c r="C10" s="74"/>
      <c r="D10" s="74"/>
      <c r="E10" s="74"/>
      <c r="F10" s="73"/>
      <c r="G10" s="68"/>
      <c r="H10" s="68" t="s">
        <v>335</v>
      </c>
      <c r="I10" s="73"/>
      <c r="J10" s="191" t="s">
        <v>336</v>
      </c>
      <c r="K10" s="191" t="s">
        <v>337</v>
      </c>
      <c r="L10" s="77" t="s">
        <v>338</v>
      </c>
      <c r="M10" s="176">
        <v>7.5</v>
      </c>
      <c r="N10" s="198">
        <v>8000</v>
      </c>
      <c r="O10" s="81">
        <f t="shared" si="1"/>
        <v>50100</v>
      </c>
      <c r="P10" s="80"/>
      <c r="Q10" s="70">
        <f t="shared" si="5"/>
        <v>0</v>
      </c>
      <c r="R10" s="71"/>
      <c r="S10" s="70">
        <f t="shared" si="2"/>
        <v>0</v>
      </c>
      <c r="T10" s="71"/>
      <c r="U10" s="70">
        <f t="shared" si="3"/>
        <v>0</v>
      </c>
      <c r="V10" s="71">
        <f t="shared" si="4"/>
        <v>50100</v>
      </c>
      <c r="W10" s="98"/>
      <c r="X10" s="72"/>
    </row>
    <row r="11" spans="1:26" s="91" customFormat="1" ht="38.1" customHeight="1">
      <c r="A11" s="67" t="str">
        <f t="shared" si="0"/>
        <v>M020750510120102</v>
      </c>
      <c r="B11" s="74"/>
      <c r="C11" s="74"/>
      <c r="D11" s="74"/>
      <c r="E11" s="74"/>
      <c r="F11" s="73"/>
      <c r="G11" s="68"/>
      <c r="H11" s="68" t="s">
        <v>341</v>
      </c>
      <c r="I11" s="65"/>
      <c r="J11" s="191" t="s">
        <v>339</v>
      </c>
      <c r="K11" s="191" t="s">
        <v>340</v>
      </c>
      <c r="L11" s="77" t="s">
        <v>338</v>
      </c>
      <c r="M11" s="176">
        <v>7.5</v>
      </c>
      <c r="N11" s="198">
        <v>6400</v>
      </c>
      <c r="O11" s="81">
        <f t="shared" si="1"/>
        <v>40080</v>
      </c>
      <c r="P11" s="80"/>
      <c r="Q11" s="70"/>
      <c r="R11" s="71"/>
      <c r="S11" s="70"/>
      <c r="T11" s="71"/>
      <c r="U11" s="70"/>
      <c r="V11" s="71">
        <f t="shared" si="4"/>
        <v>40080</v>
      </c>
      <c r="W11" s="98"/>
      <c r="X11" s="72"/>
    </row>
    <row r="12" spans="1:26" s="91" customFormat="1" ht="38.1" customHeight="1">
      <c r="A12" s="67" t="str">
        <f t="shared" si="0"/>
        <v>M020690811520101</v>
      </c>
      <c r="B12" s="74"/>
      <c r="C12" s="74"/>
      <c r="D12" s="74"/>
      <c r="E12" s="74"/>
      <c r="F12" s="73"/>
      <c r="G12" s="68"/>
      <c r="H12" s="162" t="s">
        <v>343</v>
      </c>
      <c r="I12" s="73"/>
      <c r="J12" s="164" t="s">
        <v>344</v>
      </c>
      <c r="K12" s="164" t="s">
        <v>342</v>
      </c>
      <c r="L12" s="77" t="s">
        <v>334</v>
      </c>
      <c r="M12" s="176">
        <v>6</v>
      </c>
      <c r="N12" s="199">
        <v>7500</v>
      </c>
      <c r="O12" s="81">
        <f t="shared" si="1"/>
        <v>37575</v>
      </c>
      <c r="P12" s="80"/>
      <c r="Q12" s="70"/>
      <c r="R12" s="71"/>
      <c r="S12" s="70"/>
      <c r="T12" s="71"/>
      <c r="U12" s="70"/>
      <c r="V12" s="71">
        <f t="shared" si="4"/>
        <v>37575</v>
      </c>
      <c r="W12" s="98"/>
      <c r="X12" s="72"/>
    </row>
    <row r="13" spans="1:26" s="91" customFormat="1" ht="38.1" customHeight="1">
      <c r="A13" s="67">
        <v>999999</v>
      </c>
      <c r="B13" s="74"/>
      <c r="C13" s="74"/>
      <c r="D13" s="74"/>
      <c r="E13" s="74"/>
      <c r="F13" s="73"/>
      <c r="G13" s="68"/>
      <c r="H13" s="68"/>
      <c r="I13" s="73"/>
      <c r="J13" s="69" t="s">
        <v>298</v>
      </c>
      <c r="K13" s="69" t="s">
        <v>299</v>
      </c>
      <c r="L13" s="77" t="s">
        <v>300</v>
      </c>
      <c r="M13" s="176">
        <v>1</v>
      </c>
      <c r="N13" s="197">
        <v>50000</v>
      </c>
      <c r="O13" s="81">
        <f>SUM(N13:N13)*M13</f>
        <v>50000</v>
      </c>
      <c r="P13" s="80"/>
      <c r="Q13" s="70"/>
      <c r="R13" s="71"/>
      <c r="S13" s="70"/>
      <c r="T13" s="71"/>
      <c r="U13" s="70"/>
      <c r="V13" s="71">
        <f t="shared" si="4"/>
        <v>50000</v>
      </c>
      <c r="W13" s="98"/>
      <c r="X13" s="72"/>
    </row>
    <row r="14" spans="1:26" s="91" customFormat="1" ht="38.1" customHeight="1">
      <c r="A14" s="67">
        <v>999999</v>
      </c>
      <c r="B14" s="74"/>
      <c r="C14" s="74"/>
      <c r="D14" s="74"/>
      <c r="E14" s="74"/>
      <c r="F14" s="73"/>
      <c r="G14" s="68"/>
      <c r="H14" s="68"/>
      <c r="I14" s="73"/>
      <c r="J14" s="69" t="s">
        <v>321</v>
      </c>
      <c r="K14" s="69" t="s">
        <v>322</v>
      </c>
      <c r="L14" s="77" t="s">
        <v>324</v>
      </c>
      <c r="M14" s="176">
        <v>1</v>
      </c>
      <c r="N14" s="197">
        <v>54545</v>
      </c>
      <c r="O14" s="81">
        <f t="shared" ref="O14" si="6">SUM(N14:N14)*M14</f>
        <v>54545</v>
      </c>
      <c r="P14" s="80"/>
      <c r="Q14" s="70">
        <f t="shared" si="5"/>
        <v>0</v>
      </c>
      <c r="R14" s="71"/>
      <c r="S14" s="70">
        <f t="shared" si="2"/>
        <v>0</v>
      </c>
      <c r="T14" s="71"/>
      <c r="U14" s="70">
        <f t="shared" si="3"/>
        <v>0</v>
      </c>
      <c r="V14" s="71">
        <f t="shared" si="4"/>
        <v>54545</v>
      </c>
      <c r="W14" s="98"/>
      <c r="X14" s="72"/>
    </row>
    <row r="15" spans="1:26" s="91" customFormat="1" ht="38.1" customHeight="1">
      <c r="A15" s="67">
        <v>999999</v>
      </c>
      <c r="B15" s="74"/>
      <c r="C15" s="74"/>
      <c r="D15" s="74"/>
      <c r="E15" s="74"/>
      <c r="F15" s="73"/>
      <c r="G15" s="68"/>
      <c r="H15" s="68"/>
      <c r="I15" s="73"/>
      <c r="J15" s="69" t="s">
        <v>301</v>
      </c>
      <c r="K15" s="69" t="s">
        <v>302</v>
      </c>
      <c r="L15" s="77" t="s">
        <v>324</v>
      </c>
      <c r="M15" s="176">
        <v>1</v>
      </c>
      <c r="N15" s="197">
        <v>51364</v>
      </c>
      <c r="O15" s="81">
        <f t="shared" ref="O15" si="7">SUM(N15:N15)*M15</f>
        <v>51364</v>
      </c>
      <c r="P15" s="80"/>
      <c r="Q15" s="70">
        <f t="shared" si="5"/>
        <v>0</v>
      </c>
      <c r="R15" s="71"/>
      <c r="S15" s="70">
        <f t="shared" si="2"/>
        <v>0</v>
      </c>
      <c r="T15" s="71"/>
      <c r="U15" s="70">
        <f t="shared" si="3"/>
        <v>0</v>
      </c>
      <c r="V15" s="71">
        <f t="shared" si="4"/>
        <v>51364</v>
      </c>
      <c r="W15" s="98"/>
      <c r="X15" s="72"/>
    </row>
    <row r="16" spans="1:26" s="91" customFormat="1" ht="38.1" customHeight="1">
      <c r="A16" s="67">
        <v>999999</v>
      </c>
      <c r="B16" s="74"/>
      <c r="C16" s="74"/>
      <c r="D16" s="74"/>
      <c r="E16" s="74"/>
      <c r="F16" s="73"/>
      <c r="G16" s="68"/>
      <c r="H16" s="68"/>
      <c r="I16" s="73"/>
      <c r="J16" s="69" t="s">
        <v>303</v>
      </c>
      <c r="K16" s="69" t="s">
        <v>322</v>
      </c>
      <c r="L16" s="77" t="s">
        <v>324</v>
      </c>
      <c r="M16" s="176">
        <v>1</v>
      </c>
      <c r="N16" s="197">
        <v>28636</v>
      </c>
      <c r="O16" s="81">
        <f t="shared" ref="O16:O25" si="8">SUM(N16:N16)*M16</f>
        <v>28636</v>
      </c>
      <c r="P16" s="80"/>
      <c r="Q16" s="70">
        <f t="shared" si="5"/>
        <v>0</v>
      </c>
      <c r="R16" s="71"/>
      <c r="S16" s="70">
        <f t="shared" si="2"/>
        <v>0</v>
      </c>
      <c r="T16" s="71"/>
      <c r="U16" s="70">
        <f t="shared" si="3"/>
        <v>0</v>
      </c>
      <c r="V16" s="71">
        <f t="shared" si="4"/>
        <v>28636</v>
      </c>
      <c r="W16" s="98"/>
      <c r="X16" s="72"/>
    </row>
    <row r="17" spans="1:24" s="91" customFormat="1" ht="38.1" customHeight="1">
      <c r="A17" s="67">
        <v>999999</v>
      </c>
      <c r="B17" s="74"/>
      <c r="C17" s="74"/>
      <c r="D17" s="74"/>
      <c r="E17" s="74"/>
      <c r="F17" s="73"/>
      <c r="G17" s="68"/>
      <c r="H17" s="68"/>
      <c r="I17" s="73"/>
      <c r="J17" s="69" t="s">
        <v>304</v>
      </c>
      <c r="K17" s="69" t="s">
        <v>302</v>
      </c>
      <c r="L17" s="77" t="s">
        <v>324</v>
      </c>
      <c r="M17" s="176">
        <v>1</v>
      </c>
      <c r="N17" s="197">
        <v>15909</v>
      </c>
      <c r="O17" s="81">
        <f t="shared" si="8"/>
        <v>15909</v>
      </c>
      <c r="P17" s="80"/>
      <c r="Q17" s="70"/>
      <c r="R17" s="71"/>
      <c r="S17" s="70"/>
      <c r="T17" s="71"/>
      <c r="U17" s="70"/>
      <c r="V17" s="71">
        <f t="shared" si="4"/>
        <v>15909</v>
      </c>
      <c r="W17" s="98"/>
      <c r="X17" s="72"/>
    </row>
    <row r="18" spans="1:24" s="91" customFormat="1" ht="38.1" customHeight="1">
      <c r="A18" s="67">
        <v>999999</v>
      </c>
      <c r="B18" s="74"/>
      <c r="C18" s="74"/>
      <c r="D18" s="74"/>
      <c r="E18" s="74"/>
      <c r="F18" s="73"/>
      <c r="G18" s="68"/>
      <c r="H18" s="68"/>
      <c r="I18" s="73"/>
      <c r="J18" s="69" t="s">
        <v>323</v>
      </c>
      <c r="K18" s="69" t="s">
        <v>325</v>
      </c>
      <c r="L18" s="77" t="s">
        <v>324</v>
      </c>
      <c r="M18" s="176">
        <v>1</v>
      </c>
      <c r="N18" s="197">
        <v>6819</v>
      </c>
      <c r="O18" s="81">
        <f t="shared" ref="O18:O23" si="9">SUM(N18:N18)*M18</f>
        <v>6819</v>
      </c>
      <c r="P18" s="80"/>
      <c r="Q18" s="70"/>
      <c r="R18" s="71"/>
      <c r="S18" s="70"/>
      <c r="T18" s="71"/>
      <c r="U18" s="70"/>
      <c r="V18" s="71">
        <f t="shared" si="4"/>
        <v>6819</v>
      </c>
      <c r="W18" s="98"/>
      <c r="X18" s="72"/>
    </row>
    <row r="19" spans="1:24" s="91" customFormat="1" ht="38.1" customHeight="1">
      <c r="A19" s="67">
        <v>999999</v>
      </c>
      <c r="B19" s="74"/>
      <c r="C19" s="74"/>
      <c r="D19" s="74"/>
      <c r="E19" s="74"/>
      <c r="F19" s="73"/>
      <c r="G19" s="68"/>
      <c r="H19" s="68"/>
      <c r="I19" s="73"/>
      <c r="J19" s="69" t="s">
        <v>326</v>
      </c>
      <c r="K19" s="69" t="s">
        <v>325</v>
      </c>
      <c r="L19" s="77" t="s">
        <v>324</v>
      </c>
      <c r="M19" s="176">
        <v>1</v>
      </c>
      <c r="N19" s="197">
        <v>13636</v>
      </c>
      <c r="O19" s="81">
        <f t="shared" si="9"/>
        <v>13636</v>
      </c>
      <c r="P19" s="80"/>
      <c r="Q19" s="70"/>
      <c r="R19" s="71"/>
      <c r="S19" s="70"/>
      <c r="T19" s="71"/>
      <c r="U19" s="70"/>
      <c r="V19" s="71">
        <f t="shared" si="4"/>
        <v>13636</v>
      </c>
      <c r="W19" s="98"/>
      <c r="X19" s="72"/>
    </row>
    <row r="20" spans="1:24" s="91" customFormat="1" ht="38.1" customHeight="1">
      <c r="A20" s="67">
        <v>999999</v>
      </c>
      <c r="B20" s="74"/>
      <c r="C20" s="74"/>
      <c r="D20" s="74"/>
      <c r="E20" s="74"/>
      <c r="F20" s="73"/>
      <c r="G20" s="68"/>
      <c r="H20" s="68"/>
      <c r="I20" s="73"/>
      <c r="J20" s="69" t="s">
        <v>327</v>
      </c>
      <c r="K20" s="69" t="s">
        <v>328</v>
      </c>
      <c r="L20" s="77" t="s">
        <v>324</v>
      </c>
      <c r="M20" s="176">
        <v>1</v>
      </c>
      <c r="N20" s="197">
        <v>23637</v>
      </c>
      <c r="O20" s="81">
        <f t="shared" si="9"/>
        <v>23637</v>
      </c>
      <c r="P20" s="80"/>
      <c r="Q20" s="70"/>
      <c r="R20" s="71"/>
      <c r="S20" s="70"/>
      <c r="T20" s="71"/>
      <c r="U20" s="70"/>
      <c r="V20" s="71">
        <f t="shared" si="4"/>
        <v>23637</v>
      </c>
      <c r="W20" s="98"/>
      <c r="X20" s="72"/>
    </row>
    <row r="21" spans="1:24" s="91" customFormat="1" ht="38.1" customHeight="1">
      <c r="A21" s="67">
        <v>999999</v>
      </c>
      <c r="B21" s="74"/>
      <c r="C21" s="74"/>
      <c r="D21" s="74"/>
      <c r="E21" s="74"/>
      <c r="F21" s="73"/>
      <c r="G21" s="68"/>
      <c r="H21" s="68"/>
      <c r="I21" s="73"/>
      <c r="J21" s="69" t="s">
        <v>329</v>
      </c>
      <c r="K21" s="69" t="s">
        <v>330</v>
      </c>
      <c r="L21" s="77" t="s">
        <v>324</v>
      </c>
      <c r="M21" s="176">
        <v>1</v>
      </c>
      <c r="N21" s="197">
        <v>300000</v>
      </c>
      <c r="O21" s="81">
        <f t="shared" si="9"/>
        <v>300000</v>
      </c>
      <c r="P21" s="80"/>
      <c r="Q21" s="70"/>
      <c r="R21" s="71"/>
      <c r="S21" s="70"/>
      <c r="T21" s="71"/>
      <c r="U21" s="70"/>
      <c r="V21" s="71">
        <f t="shared" si="4"/>
        <v>300000</v>
      </c>
      <c r="W21" s="98"/>
      <c r="X21" s="72"/>
    </row>
    <row r="22" spans="1:24" s="91" customFormat="1" ht="38.1" customHeight="1">
      <c r="A22" s="67">
        <v>999999</v>
      </c>
      <c r="B22" s="74"/>
      <c r="C22" s="74"/>
      <c r="D22" s="74"/>
      <c r="E22" s="74"/>
      <c r="F22" s="73"/>
      <c r="G22" s="68"/>
      <c r="H22" s="68"/>
      <c r="I22" s="73"/>
      <c r="J22" s="69" t="s">
        <v>331</v>
      </c>
      <c r="K22" s="69" t="s">
        <v>332</v>
      </c>
      <c r="L22" s="77" t="s">
        <v>324</v>
      </c>
      <c r="M22" s="176">
        <v>1</v>
      </c>
      <c r="N22" s="197">
        <v>36000</v>
      </c>
      <c r="O22" s="81">
        <f t="shared" si="9"/>
        <v>36000</v>
      </c>
      <c r="P22" s="80"/>
      <c r="Q22" s="70"/>
      <c r="R22" s="71"/>
      <c r="S22" s="70"/>
      <c r="T22" s="71"/>
      <c r="U22" s="70"/>
      <c r="V22" s="71">
        <f t="shared" si="4"/>
        <v>36000</v>
      </c>
      <c r="W22" s="98"/>
      <c r="X22" s="72"/>
    </row>
    <row r="23" spans="1:24" s="91" customFormat="1" ht="38.1" customHeight="1">
      <c r="A23" s="67">
        <v>999999</v>
      </c>
      <c r="B23" s="74"/>
      <c r="C23" s="74"/>
      <c r="D23" s="74"/>
      <c r="E23" s="74"/>
      <c r="F23" s="73"/>
      <c r="G23" s="68"/>
      <c r="H23" s="68"/>
      <c r="I23" s="73"/>
      <c r="J23" s="69" t="s">
        <v>333</v>
      </c>
      <c r="K23" s="69" t="s">
        <v>325</v>
      </c>
      <c r="L23" s="77" t="s">
        <v>324</v>
      </c>
      <c r="M23" s="176">
        <v>1</v>
      </c>
      <c r="N23" s="82">
        <v>12000</v>
      </c>
      <c r="O23" s="81">
        <f t="shared" si="9"/>
        <v>12000</v>
      </c>
      <c r="P23" s="80"/>
      <c r="Q23" s="70"/>
      <c r="R23" s="71"/>
      <c r="S23" s="70"/>
      <c r="T23" s="71"/>
      <c r="U23" s="70"/>
      <c r="V23" s="71">
        <f t="shared" si="4"/>
        <v>12000</v>
      </c>
      <c r="W23" s="98"/>
      <c r="X23" s="72"/>
    </row>
    <row r="24" spans="1:24" s="91" customFormat="1" ht="38.1" customHeight="1">
      <c r="A24" s="67">
        <v>999999</v>
      </c>
      <c r="B24" s="74"/>
      <c r="C24" s="74"/>
      <c r="D24" s="74"/>
      <c r="E24" s="74"/>
      <c r="F24" s="73"/>
      <c r="G24" s="68"/>
      <c r="H24" s="68"/>
      <c r="I24" s="73"/>
      <c r="J24" s="69" t="s">
        <v>326</v>
      </c>
      <c r="K24" s="69" t="s">
        <v>325</v>
      </c>
      <c r="L24" s="77" t="s">
        <v>300</v>
      </c>
      <c r="M24" s="176">
        <v>1</v>
      </c>
      <c r="N24" s="82">
        <v>9090</v>
      </c>
      <c r="O24" s="81">
        <f t="shared" si="8"/>
        <v>9090</v>
      </c>
      <c r="P24" s="80"/>
      <c r="Q24" s="70">
        <f t="shared" si="5"/>
        <v>0</v>
      </c>
      <c r="R24" s="71"/>
      <c r="S24" s="70">
        <f t="shared" si="2"/>
        <v>0</v>
      </c>
      <c r="T24" s="71"/>
      <c r="U24" s="70">
        <f t="shared" si="3"/>
        <v>0</v>
      </c>
      <c r="V24" s="71">
        <f t="shared" si="4"/>
        <v>9090</v>
      </c>
      <c r="W24" s="98"/>
      <c r="X24" s="72"/>
    </row>
    <row r="25" spans="1:24" s="91" customFormat="1" ht="38.1" customHeight="1">
      <c r="A25" s="67">
        <v>999999</v>
      </c>
      <c r="B25" s="74"/>
      <c r="C25" s="74"/>
      <c r="D25" s="74"/>
      <c r="E25" s="74"/>
      <c r="F25" s="73"/>
      <c r="G25" s="68"/>
      <c r="H25" s="68"/>
      <c r="I25" s="73"/>
      <c r="J25" s="69" t="s">
        <v>369</v>
      </c>
      <c r="K25" s="69" t="s">
        <v>370</v>
      </c>
      <c r="L25" s="77" t="s">
        <v>324</v>
      </c>
      <c r="M25" s="176">
        <v>1</v>
      </c>
      <c r="N25" s="82">
        <v>1409273</v>
      </c>
      <c r="O25" s="81">
        <f t="shared" si="8"/>
        <v>1409273</v>
      </c>
      <c r="P25" s="80"/>
      <c r="Q25" s="70"/>
      <c r="R25" s="71"/>
      <c r="S25" s="70"/>
      <c r="T25" s="71"/>
      <c r="U25" s="70"/>
      <c r="V25" s="71">
        <f t="shared" ref="V25:V26" si="10">SUM(O25+Q25)+S25+U25</f>
        <v>1409273</v>
      </c>
      <c r="W25" s="98"/>
      <c r="X25" s="72"/>
    </row>
    <row r="26" spans="1:24" s="91" customFormat="1" ht="38.1" customHeight="1">
      <c r="A26" s="67">
        <v>999999</v>
      </c>
      <c r="B26" s="74"/>
      <c r="C26" s="74"/>
      <c r="D26" s="74"/>
      <c r="E26" s="74"/>
      <c r="F26" s="73"/>
      <c r="G26" s="68"/>
      <c r="H26" s="68"/>
      <c r="I26" s="73"/>
      <c r="J26" s="69" t="s">
        <v>371</v>
      </c>
      <c r="K26" s="69" t="s">
        <v>372</v>
      </c>
      <c r="L26" s="77" t="s">
        <v>324</v>
      </c>
      <c r="M26" s="176">
        <v>1</v>
      </c>
      <c r="N26" s="82">
        <v>65091</v>
      </c>
      <c r="O26" s="81">
        <f t="shared" ref="O26" si="11">SUM(N26:N26)*M26</f>
        <v>65091</v>
      </c>
      <c r="P26" s="80"/>
      <c r="Q26" s="70">
        <f t="shared" ref="Q26" si="12">(P26*M26)*$Q$2</f>
        <v>0</v>
      </c>
      <c r="R26" s="71"/>
      <c r="S26" s="70">
        <f t="shared" ref="S26" si="13">R26*M26*$S$2</f>
        <v>0</v>
      </c>
      <c r="T26" s="71"/>
      <c r="U26" s="70">
        <f t="shared" ref="U26" si="14">T26*M26*$U$2</f>
        <v>0</v>
      </c>
      <c r="V26" s="71">
        <f t="shared" si="10"/>
        <v>65091</v>
      </c>
      <c r="W26" s="98"/>
      <c r="X26" s="72"/>
    </row>
    <row r="27" spans="1:24" s="96" customFormat="1" ht="38.1" customHeight="1">
      <c r="A27" s="92"/>
      <c r="B27" s="93"/>
      <c r="C27" s="93"/>
      <c r="D27" s="93"/>
      <c r="E27" s="93"/>
      <c r="F27" s="93"/>
      <c r="G27" s="93"/>
      <c r="H27" s="93"/>
      <c r="I27" s="93"/>
      <c r="J27" s="85"/>
      <c r="K27" s="85" t="s">
        <v>82</v>
      </c>
      <c r="L27" s="93"/>
      <c r="M27" s="93"/>
      <c r="N27" s="93"/>
      <c r="O27" s="182">
        <f>SUM(O5:O26)</f>
        <v>9406465</v>
      </c>
      <c r="P27" s="183"/>
      <c r="Q27" s="182">
        <f>SUM(Q5:Q26)</f>
        <v>27086143.5</v>
      </c>
      <c r="R27" s="95"/>
      <c r="S27" s="94">
        <f>SUM(S5:S6)</f>
        <v>0</v>
      </c>
      <c r="T27" s="95"/>
      <c r="U27" s="94">
        <f>SUM(U5:U6)</f>
        <v>0</v>
      </c>
      <c r="V27" s="184">
        <f>SUM(V5:W26)</f>
        <v>36492608.5</v>
      </c>
      <c r="W27" s="75"/>
      <c r="X27" s="93"/>
    </row>
    <row r="28" spans="1:24" ht="38.1" customHeight="1">
      <c r="K28" s="83" t="s">
        <v>82</v>
      </c>
      <c r="O28" s="88" t="s">
        <v>82</v>
      </c>
    </row>
    <row r="29" spans="1:24" ht="38.1" customHeight="1">
      <c r="K29" s="83" t="s">
        <v>82</v>
      </c>
      <c r="O29" s="192" t="s">
        <v>82</v>
      </c>
      <c r="Q29" s="193" t="s">
        <v>82</v>
      </c>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24"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W107"/>
  <sheetViews>
    <sheetView showZeros="0" zoomScale="40" zoomScaleNormal="40" workbookViewId="0">
      <pane ySplit="5" topLeftCell="A84" activePane="bottomLeft" state="frozen"/>
      <selection pane="bottomLeft" activeCell="D98" sqref="D98"/>
    </sheetView>
  </sheetViews>
  <sheetFormatPr defaultRowHeight="16.5"/>
  <cols>
    <col min="1" max="1" width="1.625" customWidth="1"/>
    <col min="2" max="2" width="7.75" style="116" bestFit="1" customWidth="1"/>
    <col min="3" max="3" width="12" style="116" bestFit="1" customWidth="1"/>
    <col min="4" max="4" width="15.25" style="116" customWidth="1"/>
    <col min="5" max="5" width="12.75" style="116" customWidth="1"/>
    <col min="6" max="6" width="11.125" style="116" bestFit="1" customWidth="1"/>
    <col min="7" max="7" width="12.75" style="116" customWidth="1"/>
    <col min="8" max="8" width="11.125" style="116" bestFit="1" customWidth="1"/>
    <col min="9" max="9" width="22" style="116" bestFit="1" customWidth="1"/>
    <col min="10" max="10" width="23.5" style="116" bestFit="1" customWidth="1"/>
    <col min="11" max="11" width="9.75" style="116" bestFit="1" customWidth="1"/>
    <col min="12" max="12" width="9.75" style="116" customWidth="1"/>
    <col min="13" max="13" width="11.75" style="116" bestFit="1" customWidth="1"/>
    <col min="14" max="14" width="61.125" style="116" customWidth="1"/>
    <col min="15" max="15" width="16.5" style="116" customWidth="1"/>
    <col min="16" max="17" width="13.125" style="116" bestFit="1" customWidth="1"/>
    <col min="18" max="18" width="12.75" style="116" bestFit="1" customWidth="1"/>
    <col min="19" max="19" width="17.625" style="116" bestFit="1" customWidth="1"/>
    <col min="20" max="20" width="13.875" style="116" bestFit="1" customWidth="1"/>
    <col min="21" max="21" width="14.875" style="116" bestFit="1" customWidth="1"/>
    <col min="22" max="22" width="14.5" style="116" bestFit="1" customWidth="1"/>
    <col min="23" max="23" width="48.875" bestFit="1" customWidth="1"/>
    <col min="24" max="24" width="1.625" customWidth="1"/>
  </cols>
  <sheetData>
    <row r="1" spans="2:23" s="104" customFormat="1" ht="9.9499999999999993" customHeight="1"/>
    <row r="2" spans="2:23" s="104" customFormat="1" ht="39.950000000000003" customHeight="1" thickBot="1">
      <c r="B2" s="105" t="s">
        <v>101</v>
      </c>
      <c r="C2" s="106" t="s">
        <v>102</v>
      </c>
      <c r="D2" s="107" t="s">
        <v>103</v>
      </c>
      <c r="E2" s="108" t="s">
        <v>104</v>
      </c>
      <c r="F2" s="108" t="s">
        <v>105</v>
      </c>
      <c r="G2" s="108" t="s">
        <v>106</v>
      </c>
      <c r="H2" s="108" t="s">
        <v>107</v>
      </c>
      <c r="I2" s="108"/>
      <c r="J2" s="108"/>
      <c r="K2" s="106" t="s">
        <v>73</v>
      </c>
      <c r="L2" s="106">
        <v>201</v>
      </c>
      <c r="M2" s="107" t="s">
        <v>74</v>
      </c>
      <c r="N2" s="109" t="s">
        <v>75</v>
      </c>
      <c r="O2" s="245"/>
      <c r="P2" s="120"/>
      <c r="Q2" s="110"/>
      <c r="R2" s="110"/>
      <c r="S2" s="110"/>
      <c r="T2" s="110"/>
      <c r="U2" s="110"/>
      <c r="V2" s="110"/>
      <c r="W2" s="111"/>
    </row>
    <row r="3" spans="2:23" s="104" customFormat="1" ht="39" customHeight="1">
      <c r="B3" s="276" t="s">
        <v>108</v>
      </c>
      <c r="C3" s="271" t="s">
        <v>109</v>
      </c>
      <c r="D3" s="279" t="s">
        <v>116</v>
      </c>
      <c r="E3" s="281" t="s">
        <v>76</v>
      </c>
      <c r="F3" s="281"/>
      <c r="G3" s="281" t="s">
        <v>77</v>
      </c>
      <c r="H3" s="281"/>
      <c r="I3" s="112" t="s">
        <v>124</v>
      </c>
      <c r="J3" s="112" t="s">
        <v>125</v>
      </c>
      <c r="K3" s="271" t="s">
        <v>78</v>
      </c>
      <c r="L3" s="271" t="s">
        <v>79</v>
      </c>
      <c r="M3" s="271" t="s">
        <v>80</v>
      </c>
      <c r="N3" s="271" t="s">
        <v>81</v>
      </c>
      <c r="O3" s="282" t="s">
        <v>119</v>
      </c>
      <c r="P3" s="271" t="s">
        <v>117</v>
      </c>
      <c r="Q3" s="271"/>
      <c r="R3" s="271"/>
      <c r="S3" s="272"/>
      <c r="T3" s="272"/>
      <c r="U3" s="272"/>
      <c r="V3" s="273"/>
      <c r="W3" s="274" t="s">
        <v>115</v>
      </c>
    </row>
    <row r="4" spans="2:23" s="104" customFormat="1" ht="39" customHeight="1" thickBot="1">
      <c r="B4" s="277"/>
      <c r="C4" s="278"/>
      <c r="D4" s="280"/>
      <c r="E4" s="113" t="s">
        <v>110</v>
      </c>
      <c r="F4" s="114" t="s">
        <v>111</v>
      </c>
      <c r="G4" s="113" t="s">
        <v>110</v>
      </c>
      <c r="H4" s="114" t="s">
        <v>111</v>
      </c>
      <c r="I4" s="115" t="s">
        <v>112</v>
      </c>
      <c r="J4" s="115" t="s">
        <v>113</v>
      </c>
      <c r="K4" s="278"/>
      <c r="L4" s="278"/>
      <c r="M4" s="278"/>
      <c r="N4" s="278"/>
      <c r="O4" s="283"/>
      <c r="P4" s="246" t="s">
        <v>126</v>
      </c>
      <c r="Q4" s="246" t="s">
        <v>127</v>
      </c>
      <c r="R4" s="246" t="s">
        <v>128</v>
      </c>
      <c r="S4" s="247" t="s">
        <v>129</v>
      </c>
      <c r="T4" s="247" t="s">
        <v>163</v>
      </c>
      <c r="U4" s="247" t="s">
        <v>155</v>
      </c>
      <c r="V4" s="247" t="s">
        <v>156</v>
      </c>
      <c r="W4" s="275"/>
    </row>
    <row r="5" spans="2:23" s="131" customFormat="1" ht="31.5">
      <c r="B5" s="217" t="s">
        <v>143</v>
      </c>
      <c r="C5" s="218"/>
      <c r="D5" s="218"/>
      <c r="E5" s="219"/>
      <c r="F5" s="219"/>
      <c r="G5" s="219"/>
      <c r="H5" s="219"/>
      <c r="I5" s="219"/>
      <c r="J5" s="219"/>
      <c r="K5" s="219"/>
      <c r="L5" s="219"/>
      <c r="M5" s="219"/>
      <c r="N5" s="219"/>
      <c r="O5" s="219"/>
      <c r="P5" s="219"/>
      <c r="Q5" s="219"/>
      <c r="R5" s="219"/>
      <c r="S5" s="219"/>
      <c r="T5" s="219"/>
      <c r="U5" s="219"/>
      <c r="V5" s="219"/>
      <c r="W5" s="220"/>
    </row>
    <row r="6" spans="2:23" s="131" customFormat="1" ht="96">
      <c r="B6" s="202">
        <v>1</v>
      </c>
      <c r="C6" s="203" t="s">
        <v>114</v>
      </c>
      <c r="D6" s="204">
        <v>2</v>
      </c>
      <c r="E6" s="205">
        <v>45679</v>
      </c>
      <c r="F6" s="125">
        <v>0.375</v>
      </c>
      <c r="G6" s="205">
        <v>45679</v>
      </c>
      <c r="H6" s="206">
        <v>0.69444444444444453</v>
      </c>
      <c r="I6" s="207">
        <f t="shared" ref="I6:I24" si="0">H6-F6</f>
        <v>0.31944444444444453</v>
      </c>
      <c r="J6" s="208">
        <f t="shared" ref="J6:J17" si="1">I6*D6</f>
        <v>0.63888888888888906</v>
      </c>
      <c r="K6" s="209" t="s">
        <v>83</v>
      </c>
      <c r="L6" s="210" t="s">
        <v>84</v>
      </c>
      <c r="M6" s="211" t="s">
        <v>85</v>
      </c>
      <c r="N6" s="212" t="s">
        <v>86</v>
      </c>
      <c r="O6" s="236">
        <v>2</v>
      </c>
      <c r="P6" s="237"/>
      <c r="Q6" s="237">
        <v>4</v>
      </c>
      <c r="R6" s="237"/>
      <c r="S6" s="237"/>
      <c r="T6" s="237"/>
      <c r="U6" s="237"/>
      <c r="V6" s="237"/>
      <c r="W6" s="238"/>
    </row>
    <row r="7" spans="2:23" s="131" customFormat="1" ht="96">
      <c r="B7" s="121">
        <v>2</v>
      </c>
      <c r="C7" s="122" t="s">
        <v>114</v>
      </c>
      <c r="D7" s="213">
        <v>2</v>
      </c>
      <c r="E7" s="124">
        <v>45680</v>
      </c>
      <c r="F7" s="125">
        <v>0.375</v>
      </c>
      <c r="G7" s="124">
        <v>45680</v>
      </c>
      <c r="H7" s="125">
        <v>0.6875</v>
      </c>
      <c r="I7" s="126">
        <f t="shared" si="0"/>
        <v>0.3125</v>
      </c>
      <c r="J7" s="214">
        <f t="shared" si="1"/>
        <v>0.625</v>
      </c>
      <c r="K7" s="127" t="s">
        <v>87</v>
      </c>
      <c r="L7" s="128" t="s">
        <v>88</v>
      </c>
      <c r="M7" s="129" t="s">
        <v>85</v>
      </c>
      <c r="N7" s="215" t="s">
        <v>118</v>
      </c>
      <c r="O7" s="239">
        <v>2</v>
      </c>
      <c r="P7" s="234" t="s">
        <v>82</v>
      </c>
      <c r="Q7" s="234">
        <v>2</v>
      </c>
      <c r="R7" s="234">
        <v>3</v>
      </c>
      <c r="S7" s="234"/>
      <c r="T7" s="234"/>
      <c r="U7" s="234"/>
      <c r="V7" s="234"/>
      <c r="W7" s="240" t="s">
        <v>319</v>
      </c>
    </row>
    <row r="8" spans="2:23" s="131" customFormat="1" ht="96">
      <c r="B8" s="121">
        <v>3</v>
      </c>
      <c r="C8" s="122" t="s">
        <v>114</v>
      </c>
      <c r="D8" s="213">
        <v>2</v>
      </c>
      <c r="E8" s="124">
        <v>45681</v>
      </c>
      <c r="F8" s="125">
        <v>0.375</v>
      </c>
      <c r="G8" s="124">
        <v>45681</v>
      </c>
      <c r="H8" s="125">
        <v>0.69444444444444442</v>
      </c>
      <c r="I8" s="126">
        <f t="shared" si="0"/>
        <v>0.31944444444444442</v>
      </c>
      <c r="J8" s="214">
        <f t="shared" si="1"/>
        <v>0.63888888888888884</v>
      </c>
      <c r="K8" s="127" t="s">
        <v>374</v>
      </c>
      <c r="L8" s="128" t="s">
        <v>89</v>
      </c>
      <c r="M8" s="129" t="s">
        <v>85</v>
      </c>
      <c r="N8" s="215" t="s">
        <v>121</v>
      </c>
      <c r="O8" s="239">
        <v>2</v>
      </c>
      <c r="P8" s="234"/>
      <c r="Q8" s="234"/>
      <c r="R8" s="234" t="s">
        <v>82</v>
      </c>
      <c r="S8" s="234"/>
      <c r="T8" s="234"/>
      <c r="U8" s="234"/>
      <c r="V8" s="234"/>
      <c r="W8" s="240" t="s">
        <v>320</v>
      </c>
    </row>
    <row r="9" spans="2:23" s="131" customFormat="1" ht="72">
      <c r="B9" s="121">
        <v>4</v>
      </c>
      <c r="C9" s="122" t="s">
        <v>114</v>
      </c>
      <c r="D9" s="213">
        <v>2</v>
      </c>
      <c r="E9" s="124">
        <v>45691</v>
      </c>
      <c r="F9" s="125">
        <v>0.375</v>
      </c>
      <c r="G9" s="124">
        <v>45691</v>
      </c>
      <c r="H9" s="125">
        <v>0.6875</v>
      </c>
      <c r="I9" s="126">
        <f t="shared" si="0"/>
        <v>0.3125</v>
      </c>
      <c r="J9" s="214">
        <f t="shared" si="1"/>
        <v>0.625</v>
      </c>
      <c r="K9" s="127" t="s">
        <v>375</v>
      </c>
      <c r="L9" s="128" t="s">
        <v>90</v>
      </c>
      <c r="M9" s="129" t="s">
        <v>85</v>
      </c>
      <c r="N9" s="215" t="s">
        <v>91</v>
      </c>
      <c r="O9" s="239">
        <v>2</v>
      </c>
      <c r="P9" s="234"/>
      <c r="Q9" s="234"/>
      <c r="R9" s="234"/>
      <c r="S9" s="234"/>
      <c r="T9" s="234"/>
      <c r="U9" s="234"/>
      <c r="V9" s="234"/>
      <c r="W9" s="240" t="s">
        <v>82</v>
      </c>
    </row>
    <row r="10" spans="2:23" s="131" customFormat="1" ht="96">
      <c r="B10" s="121">
        <v>5</v>
      </c>
      <c r="C10" s="122" t="s">
        <v>114</v>
      </c>
      <c r="D10" s="213">
        <v>2</v>
      </c>
      <c r="E10" s="124">
        <v>45692</v>
      </c>
      <c r="F10" s="125">
        <v>0.375</v>
      </c>
      <c r="G10" s="124">
        <v>45692</v>
      </c>
      <c r="H10" s="125">
        <v>0.6875</v>
      </c>
      <c r="I10" s="126">
        <f t="shared" si="0"/>
        <v>0.3125</v>
      </c>
      <c r="J10" s="214">
        <f t="shared" si="1"/>
        <v>0.625</v>
      </c>
      <c r="K10" s="127" t="s">
        <v>376</v>
      </c>
      <c r="L10" s="128" t="s">
        <v>122</v>
      </c>
      <c r="M10" s="129" t="s">
        <v>85</v>
      </c>
      <c r="N10" s="215" t="s">
        <v>92</v>
      </c>
      <c r="O10" s="239">
        <v>1.5</v>
      </c>
      <c r="P10" s="234">
        <v>7</v>
      </c>
      <c r="Q10" s="234"/>
      <c r="R10" s="234"/>
      <c r="S10" s="234">
        <v>1</v>
      </c>
      <c r="T10" s="234"/>
      <c r="U10" s="234"/>
      <c r="V10" s="234">
        <v>1</v>
      </c>
      <c r="W10" s="240" t="s">
        <v>82</v>
      </c>
    </row>
    <row r="11" spans="2:23" s="131" customFormat="1" ht="72">
      <c r="B11" s="121">
        <v>6</v>
      </c>
      <c r="C11" s="122" t="s">
        <v>114</v>
      </c>
      <c r="D11" s="213">
        <v>2</v>
      </c>
      <c r="E11" s="124">
        <v>45694</v>
      </c>
      <c r="F11" s="125">
        <v>0.375</v>
      </c>
      <c r="G11" s="124">
        <v>45694</v>
      </c>
      <c r="H11" s="125">
        <v>0.6875</v>
      </c>
      <c r="I11" s="126">
        <f t="shared" si="0"/>
        <v>0.3125</v>
      </c>
      <c r="J11" s="214">
        <f t="shared" si="1"/>
        <v>0.625</v>
      </c>
      <c r="K11" s="127">
        <v>8</v>
      </c>
      <c r="L11" s="128" t="s">
        <v>93</v>
      </c>
      <c r="M11" s="129" t="s">
        <v>85</v>
      </c>
      <c r="N11" s="215" t="s">
        <v>94</v>
      </c>
      <c r="O11" s="239">
        <v>1.5</v>
      </c>
      <c r="P11" s="234">
        <v>7</v>
      </c>
      <c r="Q11" s="234">
        <v>7</v>
      </c>
      <c r="R11" s="234"/>
      <c r="S11" s="234"/>
      <c r="T11" s="234"/>
      <c r="U11" s="234"/>
      <c r="V11" s="234"/>
      <c r="W11" s="240" t="s">
        <v>82</v>
      </c>
    </row>
    <row r="12" spans="2:23" s="131" customFormat="1" ht="94.5">
      <c r="B12" s="121">
        <v>7</v>
      </c>
      <c r="C12" s="122" t="s">
        <v>114</v>
      </c>
      <c r="D12" s="213">
        <v>2</v>
      </c>
      <c r="E12" s="124">
        <v>45695</v>
      </c>
      <c r="F12" s="125">
        <v>0.375</v>
      </c>
      <c r="G12" s="124">
        <v>45695</v>
      </c>
      <c r="H12" s="125">
        <v>0.6875</v>
      </c>
      <c r="I12" s="126">
        <f t="shared" si="0"/>
        <v>0.3125</v>
      </c>
      <c r="J12" s="214">
        <f t="shared" si="1"/>
        <v>0.625</v>
      </c>
      <c r="K12" s="127" t="s">
        <v>377</v>
      </c>
      <c r="L12" s="128" t="s">
        <v>95</v>
      </c>
      <c r="M12" s="129" t="s">
        <v>85</v>
      </c>
      <c r="N12" s="215" t="s">
        <v>96</v>
      </c>
      <c r="O12" s="239">
        <v>1.5</v>
      </c>
      <c r="P12" s="234">
        <v>7</v>
      </c>
      <c r="Q12" s="234" t="s">
        <v>82</v>
      </c>
      <c r="R12" s="234"/>
      <c r="S12" s="234"/>
      <c r="T12" s="234"/>
      <c r="U12" s="234"/>
      <c r="V12" s="234"/>
      <c r="W12" s="240" t="s">
        <v>315</v>
      </c>
    </row>
    <row r="13" spans="2:23" s="131" customFormat="1" ht="72">
      <c r="B13" s="121">
        <v>8</v>
      </c>
      <c r="C13" s="122" t="s">
        <v>114</v>
      </c>
      <c r="D13" s="213">
        <v>2</v>
      </c>
      <c r="E13" s="124">
        <v>45698</v>
      </c>
      <c r="F13" s="125">
        <v>0.54166666666666663</v>
      </c>
      <c r="G13" s="124">
        <v>45698</v>
      </c>
      <c r="H13" s="125">
        <v>0.6875</v>
      </c>
      <c r="I13" s="126">
        <f t="shared" si="0"/>
        <v>0.14583333333333337</v>
      </c>
      <c r="J13" s="214">
        <f t="shared" si="1"/>
        <v>0.29166666666666674</v>
      </c>
      <c r="K13" s="127" t="s">
        <v>378</v>
      </c>
      <c r="L13" s="128" t="s">
        <v>123</v>
      </c>
      <c r="M13" s="129" t="s">
        <v>85</v>
      </c>
      <c r="N13" s="215" t="s">
        <v>97</v>
      </c>
      <c r="O13" s="239">
        <v>1.5</v>
      </c>
      <c r="P13" s="234">
        <v>7</v>
      </c>
      <c r="Q13" s="234" t="s">
        <v>82</v>
      </c>
      <c r="R13" s="234"/>
      <c r="S13" s="234"/>
      <c r="T13" s="234"/>
      <c r="U13" s="234"/>
      <c r="V13" s="234"/>
      <c r="W13" s="240" t="s">
        <v>82</v>
      </c>
    </row>
    <row r="14" spans="2:23" s="131" customFormat="1" ht="96">
      <c r="B14" s="121">
        <v>9</v>
      </c>
      <c r="C14" s="122" t="s">
        <v>114</v>
      </c>
      <c r="D14" s="213">
        <v>2</v>
      </c>
      <c r="E14" s="124">
        <v>45699</v>
      </c>
      <c r="F14" s="125">
        <v>0.375</v>
      </c>
      <c r="G14" s="124">
        <v>45699</v>
      </c>
      <c r="H14" s="125">
        <v>0.67361111111111116</v>
      </c>
      <c r="I14" s="126">
        <f t="shared" si="0"/>
        <v>0.29861111111111116</v>
      </c>
      <c r="J14" s="214">
        <f t="shared" si="1"/>
        <v>0.59722222222222232</v>
      </c>
      <c r="K14" s="127">
        <v>2</v>
      </c>
      <c r="L14" s="128">
        <v>203</v>
      </c>
      <c r="M14" s="129" t="s">
        <v>85</v>
      </c>
      <c r="N14" s="215" t="s">
        <v>98</v>
      </c>
      <c r="O14" s="239">
        <v>2</v>
      </c>
      <c r="P14" s="234">
        <v>3</v>
      </c>
      <c r="Q14" s="234"/>
      <c r="R14" s="234"/>
      <c r="S14" s="234"/>
      <c r="T14" s="234"/>
      <c r="U14" s="234"/>
      <c r="V14" s="234"/>
      <c r="W14" s="240"/>
    </row>
    <row r="15" spans="2:23" s="131" customFormat="1" ht="96">
      <c r="B15" s="121">
        <v>10</v>
      </c>
      <c r="C15" s="122" t="s">
        <v>114</v>
      </c>
      <c r="D15" s="213">
        <v>2</v>
      </c>
      <c r="E15" s="124">
        <v>45701</v>
      </c>
      <c r="F15" s="125">
        <v>0.375</v>
      </c>
      <c r="G15" s="124">
        <v>45701</v>
      </c>
      <c r="H15" s="125">
        <v>0.6875</v>
      </c>
      <c r="I15" s="126">
        <f t="shared" si="0"/>
        <v>0.3125</v>
      </c>
      <c r="J15" s="214">
        <f t="shared" si="1"/>
        <v>0.625</v>
      </c>
      <c r="K15" s="127">
        <v>102</v>
      </c>
      <c r="L15" s="128">
        <v>205</v>
      </c>
      <c r="M15" s="129" t="s">
        <v>85</v>
      </c>
      <c r="N15" s="215" t="s">
        <v>99</v>
      </c>
      <c r="O15" s="239">
        <v>2</v>
      </c>
      <c r="P15" s="234">
        <v>3</v>
      </c>
      <c r="Q15" s="234">
        <v>1</v>
      </c>
      <c r="R15" s="234">
        <v>0.3</v>
      </c>
      <c r="S15" s="234"/>
      <c r="T15" s="234"/>
      <c r="U15" s="234"/>
      <c r="V15" s="234"/>
      <c r="W15" s="240"/>
    </row>
    <row r="16" spans="2:23" s="131" customFormat="1" ht="72">
      <c r="B16" s="121">
        <v>11</v>
      </c>
      <c r="C16" s="122" t="s">
        <v>114</v>
      </c>
      <c r="D16" s="213">
        <v>2</v>
      </c>
      <c r="E16" s="124">
        <v>45702</v>
      </c>
      <c r="F16" s="125">
        <v>0.375</v>
      </c>
      <c r="G16" s="124">
        <v>45702</v>
      </c>
      <c r="H16" s="125">
        <v>0.5</v>
      </c>
      <c r="I16" s="126">
        <f t="shared" si="0"/>
        <v>0.125</v>
      </c>
      <c r="J16" s="214">
        <f t="shared" si="1"/>
        <v>0.25</v>
      </c>
      <c r="K16" s="127">
        <v>5</v>
      </c>
      <c r="L16" s="128">
        <v>301</v>
      </c>
      <c r="M16" s="129" t="s">
        <v>85</v>
      </c>
      <c r="N16" s="215" t="s">
        <v>120</v>
      </c>
      <c r="O16" s="239">
        <v>2</v>
      </c>
      <c r="P16" s="234"/>
      <c r="Q16" s="234"/>
      <c r="R16" s="234"/>
      <c r="S16" s="234"/>
      <c r="T16" s="234"/>
      <c r="U16" s="234"/>
      <c r="V16" s="234"/>
      <c r="W16" s="240"/>
    </row>
    <row r="17" spans="2:23" s="131" customFormat="1" ht="72" customHeight="1">
      <c r="B17" s="121">
        <v>12</v>
      </c>
      <c r="C17" s="122" t="s">
        <v>114</v>
      </c>
      <c r="D17" s="123">
        <v>1</v>
      </c>
      <c r="E17" s="124">
        <v>45707</v>
      </c>
      <c r="F17" s="125">
        <v>0.54166666666666663</v>
      </c>
      <c r="G17" s="124">
        <v>45692</v>
      </c>
      <c r="H17" s="125">
        <v>0.64583333333333337</v>
      </c>
      <c r="I17" s="126">
        <f t="shared" si="0"/>
        <v>0.10416666666666674</v>
      </c>
      <c r="J17" s="214">
        <f t="shared" si="1"/>
        <v>0.10416666666666674</v>
      </c>
      <c r="K17" s="127">
        <v>5</v>
      </c>
      <c r="L17" s="128">
        <v>501</v>
      </c>
      <c r="M17" s="129" t="s">
        <v>85</v>
      </c>
      <c r="N17" s="130" t="s">
        <v>100</v>
      </c>
      <c r="O17" s="216"/>
      <c r="P17" s="234">
        <v>7</v>
      </c>
      <c r="Q17" s="234"/>
      <c r="R17" s="234"/>
      <c r="S17" s="234"/>
      <c r="T17" s="234"/>
      <c r="U17" s="234"/>
      <c r="V17" s="234"/>
      <c r="W17" s="240"/>
    </row>
    <row r="18" spans="2:23" s="131" customFormat="1" ht="31.5">
      <c r="B18" s="221" t="s">
        <v>159</v>
      </c>
      <c r="C18" s="222"/>
      <c r="D18" s="223"/>
      <c r="E18" s="224"/>
      <c r="F18" s="225"/>
      <c r="G18" s="224"/>
      <c r="H18" s="225"/>
      <c r="I18" s="126"/>
      <c r="J18" s="226"/>
      <c r="K18" s="227"/>
      <c r="L18" s="228"/>
      <c r="M18" s="229"/>
      <c r="N18" s="230"/>
      <c r="O18" s="231" t="s">
        <v>82</v>
      </c>
      <c r="P18" s="232"/>
      <c r="Q18" s="232"/>
      <c r="R18" s="232"/>
      <c r="S18" s="232"/>
      <c r="T18" s="232"/>
      <c r="U18" s="232"/>
      <c r="V18" s="232"/>
      <c r="W18" s="233"/>
    </row>
    <row r="19" spans="2:23" s="131" customFormat="1" ht="63">
      <c r="B19" s="121">
        <v>13</v>
      </c>
      <c r="C19" s="122" t="s">
        <v>130</v>
      </c>
      <c r="D19" s="123">
        <v>2</v>
      </c>
      <c r="E19" s="124">
        <v>45741</v>
      </c>
      <c r="F19" s="125">
        <v>0.375</v>
      </c>
      <c r="G19" s="124">
        <v>45741</v>
      </c>
      <c r="H19" s="125">
        <v>0.67708333333333337</v>
      </c>
      <c r="I19" s="126">
        <f t="shared" si="0"/>
        <v>0.30208333333333337</v>
      </c>
      <c r="J19" s="214">
        <f t="shared" ref="J19:J24" si="2">I19*D19</f>
        <v>0.60416666666666674</v>
      </c>
      <c r="K19" s="127">
        <v>7</v>
      </c>
      <c r="L19" s="128">
        <v>506</v>
      </c>
      <c r="M19" s="129" t="s">
        <v>134</v>
      </c>
      <c r="N19" s="130" t="s">
        <v>137</v>
      </c>
      <c r="O19" s="216">
        <f t="shared" ref="O19:O24" si="3">D19</f>
        <v>2</v>
      </c>
      <c r="P19" s="234"/>
      <c r="Q19" s="234">
        <v>4</v>
      </c>
      <c r="R19" s="234"/>
      <c r="S19" s="234"/>
      <c r="T19" s="234">
        <v>2.5</v>
      </c>
      <c r="U19" s="234">
        <v>2.5</v>
      </c>
      <c r="V19" s="234"/>
      <c r="W19" s="240" t="s">
        <v>158</v>
      </c>
    </row>
    <row r="20" spans="2:23" s="131" customFormat="1" ht="120">
      <c r="B20" s="121">
        <v>14</v>
      </c>
      <c r="C20" s="122" t="s">
        <v>130</v>
      </c>
      <c r="D20" s="123">
        <v>2</v>
      </c>
      <c r="E20" s="124">
        <v>45744</v>
      </c>
      <c r="F20" s="125">
        <v>0.375</v>
      </c>
      <c r="G20" s="124">
        <v>45744</v>
      </c>
      <c r="H20" s="125">
        <v>0.68055555555555558</v>
      </c>
      <c r="I20" s="126">
        <f t="shared" si="0"/>
        <v>0.30555555555555558</v>
      </c>
      <c r="J20" s="214">
        <f t="shared" si="2"/>
        <v>0.61111111111111116</v>
      </c>
      <c r="K20" s="127" t="s">
        <v>131</v>
      </c>
      <c r="L20" s="128" t="s">
        <v>133</v>
      </c>
      <c r="M20" s="129" t="s">
        <v>134</v>
      </c>
      <c r="N20" s="130" t="s">
        <v>138</v>
      </c>
      <c r="O20" s="216">
        <f t="shared" si="3"/>
        <v>2</v>
      </c>
      <c r="P20" s="234"/>
      <c r="Q20" s="234"/>
      <c r="R20" s="234"/>
      <c r="S20" s="234"/>
      <c r="T20" s="234"/>
      <c r="U20" s="234"/>
      <c r="V20" s="234"/>
      <c r="W20" s="240"/>
    </row>
    <row r="21" spans="2:23" s="131" customFormat="1" ht="96">
      <c r="B21" s="121">
        <v>15</v>
      </c>
      <c r="C21" s="122" t="s">
        <v>130</v>
      </c>
      <c r="D21" s="123">
        <v>2</v>
      </c>
      <c r="E21" s="124">
        <v>45747</v>
      </c>
      <c r="F21" s="125">
        <v>0.375</v>
      </c>
      <c r="G21" s="124">
        <v>45747</v>
      </c>
      <c r="H21" s="125">
        <v>0.6875</v>
      </c>
      <c r="I21" s="126">
        <f t="shared" si="0"/>
        <v>0.3125</v>
      </c>
      <c r="J21" s="214">
        <f t="shared" si="2"/>
        <v>0.625</v>
      </c>
      <c r="K21" s="127" t="s">
        <v>132</v>
      </c>
      <c r="L21" s="128" t="s">
        <v>135</v>
      </c>
      <c r="M21" s="129" t="s">
        <v>134</v>
      </c>
      <c r="N21" s="130" t="s">
        <v>139</v>
      </c>
      <c r="O21" s="216">
        <f t="shared" si="3"/>
        <v>2</v>
      </c>
      <c r="P21" s="234"/>
      <c r="Q21" s="234"/>
      <c r="R21" s="234"/>
      <c r="S21" s="234">
        <v>1</v>
      </c>
      <c r="T21" s="234"/>
      <c r="U21" s="234"/>
      <c r="V21" s="234"/>
      <c r="W21" s="240"/>
    </row>
    <row r="22" spans="2:23" s="131" customFormat="1" ht="96">
      <c r="B22" s="121">
        <v>16</v>
      </c>
      <c r="C22" s="122" t="s">
        <v>130</v>
      </c>
      <c r="D22" s="123">
        <v>2</v>
      </c>
      <c r="E22" s="124">
        <v>45749</v>
      </c>
      <c r="F22" s="125">
        <v>0.375</v>
      </c>
      <c r="G22" s="124">
        <v>45749</v>
      </c>
      <c r="H22" s="125">
        <v>0.6875</v>
      </c>
      <c r="I22" s="126">
        <f t="shared" si="0"/>
        <v>0.3125</v>
      </c>
      <c r="J22" s="214">
        <f t="shared" si="2"/>
        <v>0.625</v>
      </c>
      <c r="K22" s="127" t="s">
        <v>132</v>
      </c>
      <c r="L22" s="128" t="s">
        <v>136</v>
      </c>
      <c r="M22" s="129" t="s">
        <v>134</v>
      </c>
      <c r="N22" s="130" t="s">
        <v>140</v>
      </c>
      <c r="O22" s="216">
        <f t="shared" si="3"/>
        <v>2</v>
      </c>
      <c r="P22" s="234"/>
      <c r="Q22" s="234"/>
      <c r="R22" s="234"/>
      <c r="S22" s="234">
        <v>1</v>
      </c>
      <c r="T22" s="234"/>
      <c r="U22" s="234"/>
      <c r="V22" s="234">
        <v>2</v>
      </c>
      <c r="W22" s="240" t="s">
        <v>157</v>
      </c>
    </row>
    <row r="23" spans="2:23" s="131" customFormat="1" ht="72" customHeight="1">
      <c r="B23" s="121">
        <v>17</v>
      </c>
      <c r="C23" s="122" t="s">
        <v>130</v>
      </c>
      <c r="D23" s="123">
        <v>2</v>
      </c>
      <c r="E23" s="124">
        <v>45750</v>
      </c>
      <c r="F23" s="125">
        <v>0.375</v>
      </c>
      <c r="G23" s="124">
        <v>45750</v>
      </c>
      <c r="H23" s="125">
        <v>0.6875</v>
      </c>
      <c r="I23" s="126">
        <f t="shared" si="0"/>
        <v>0.3125</v>
      </c>
      <c r="J23" s="214">
        <f t="shared" si="2"/>
        <v>0.625</v>
      </c>
      <c r="K23" s="127">
        <v>8</v>
      </c>
      <c r="L23" s="128">
        <v>502</v>
      </c>
      <c r="M23" s="129" t="s">
        <v>134</v>
      </c>
      <c r="N23" s="130" t="s">
        <v>141</v>
      </c>
      <c r="O23" s="216">
        <f t="shared" si="3"/>
        <v>2</v>
      </c>
      <c r="P23" s="234"/>
      <c r="Q23" s="234">
        <v>2</v>
      </c>
      <c r="R23" s="234"/>
      <c r="S23" s="234"/>
      <c r="T23" s="234"/>
      <c r="U23" s="234"/>
      <c r="V23" s="234"/>
      <c r="W23" s="240"/>
    </row>
    <row r="24" spans="2:23" s="131" customFormat="1" ht="96">
      <c r="B24" s="121">
        <v>18</v>
      </c>
      <c r="C24" s="122" t="s">
        <v>130</v>
      </c>
      <c r="D24" s="123">
        <v>2</v>
      </c>
      <c r="E24" s="124">
        <v>45755</v>
      </c>
      <c r="F24" s="125">
        <v>0.375</v>
      </c>
      <c r="G24" s="124">
        <v>45755</v>
      </c>
      <c r="H24" s="125">
        <v>0.6875</v>
      </c>
      <c r="I24" s="126">
        <f t="shared" si="0"/>
        <v>0.3125</v>
      </c>
      <c r="J24" s="214">
        <f t="shared" si="2"/>
        <v>0.625</v>
      </c>
      <c r="K24" s="127">
        <v>2</v>
      </c>
      <c r="L24" s="128">
        <v>108</v>
      </c>
      <c r="M24" s="129" t="s">
        <v>134</v>
      </c>
      <c r="N24" s="130" t="s">
        <v>142</v>
      </c>
      <c r="O24" s="216">
        <f t="shared" si="3"/>
        <v>2</v>
      </c>
      <c r="P24" s="234"/>
      <c r="Q24" s="234">
        <v>6</v>
      </c>
      <c r="R24" s="234">
        <v>9</v>
      </c>
      <c r="S24" s="234"/>
      <c r="T24" s="234"/>
      <c r="U24" s="234"/>
      <c r="V24" s="234"/>
      <c r="W24" s="240"/>
    </row>
    <row r="25" spans="2:23" s="131" customFormat="1" ht="72" customHeight="1">
      <c r="B25" s="132"/>
      <c r="C25" s="133"/>
      <c r="D25" s="134"/>
      <c r="E25" s="135"/>
      <c r="F25" s="136"/>
      <c r="G25" s="135"/>
      <c r="H25" s="136"/>
      <c r="I25" s="137"/>
      <c r="J25" s="235"/>
      <c r="K25" s="138"/>
      <c r="L25" s="139"/>
      <c r="M25" s="139"/>
      <c r="N25" s="140"/>
      <c r="O25" s="241"/>
      <c r="P25" s="242"/>
      <c r="Q25" s="242"/>
      <c r="R25" s="242"/>
      <c r="S25" s="242"/>
      <c r="T25" s="242"/>
      <c r="U25" s="242"/>
      <c r="V25" s="242"/>
      <c r="W25" s="243"/>
    </row>
    <row r="26" spans="2:23" s="147" customFormat="1" ht="58.5" customHeight="1" thickBot="1">
      <c r="B26" s="269" t="s">
        <v>379</v>
      </c>
      <c r="C26" s="270"/>
      <c r="D26" s="165">
        <f>SUM(D13:D16,D19:D24)</f>
        <v>20</v>
      </c>
      <c r="E26" s="144"/>
      <c r="F26" s="145"/>
      <c r="G26" s="144"/>
      <c r="H26" s="145"/>
      <c r="I26" s="166">
        <f>SUM(I13:I25)</f>
        <v>2.84375</v>
      </c>
      <c r="J26" s="166">
        <f>SUM(J13:J25)</f>
        <v>5.5833333333333339</v>
      </c>
      <c r="K26" s="167"/>
      <c r="L26" s="168"/>
      <c r="M26" s="167"/>
      <c r="N26" s="169"/>
      <c r="O26" s="165">
        <f>SUM(O6:O25)</f>
        <v>32</v>
      </c>
      <c r="P26" s="165">
        <f t="shared" ref="P26:V26" si="4">SUM(P6:P25)</f>
        <v>41</v>
      </c>
      <c r="Q26" s="165">
        <f t="shared" si="4"/>
        <v>26</v>
      </c>
      <c r="R26" s="165">
        <f t="shared" si="4"/>
        <v>12.3</v>
      </c>
      <c r="S26" s="165">
        <f t="shared" si="4"/>
        <v>3</v>
      </c>
      <c r="T26" s="165">
        <f t="shared" si="4"/>
        <v>2.5</v>
      </c>
      <c r="U26" s="165">
        <f t="shared" si="4"/>
        <v>2.5</v>
      </c>
      <c r="V26" s="165">
        <f t="shared" si="4"/>
        <v>3</v>
      </c>
      <c r="W26" s="146"/>
    </row>
    <row r="27" spans="2:23" ht="9.9499999999999993" customHeight="1"/>
    <row r="29" spans="2:23" s="131" customFormat="1" ht="31.5">
      <c r="B29" s="217" t="s">
        <v>198</v>
      </c>
      <c r="C29" s="218"/>
      <c r="D29" s="218"/>
      <c r="E29" s="219"/>
      <c r="F29" s="219"/>
      <c r="G29" s="219"/>
      <c r="H29" s="219"/>
      <c r="I29" s="219"/>
      <c r="J29" s="219"/>
      <c r="K29" s="219"/>
      <c r="L29" s="219"/>
      <c r="M29" s="219"/>
      <c r="N29" s="219"/>
      <c r="O29" s="219"/>
      <c r="P29" s="219"/>
      <c r="Q29" s="219"/>
      <c r="R29" s="219"/>
      <c r="S29" s="219"/>
      <c r="T29" s="219"/>
      <c r="U29" s="219"/>
      <c r="V29" s="219"/>
      <c r="W29" s="220"/>
    </row>
    <row r="30" spans="2:23" ht="96">
      <c r="B30" s="121">
        <v>19</v>
      </c>
      <c r="C30" s="122" t="s">
        <v>130</v>
      </c>
      <c r="D30" s="123">
        <v>2</v>
      </c>
      <c r="E30" s="124">
        <v>45756</v>
      </c>
      <c r="F30" s="125">
        <v>0.375</v>
      </c>
      <c r="G30" s="124">
        <v>45756</v>
      </c>
      <c r="H30" s="125">
        <v>0.6875</v>
      </c>
      <c r="I30" s="126">
        <f t="shared" ref="I30:I35" si="5">H30-F30</f>
        <v>0.3125</v>
      </c>
      <c r="J30" s="117">
        <f t="shared" ref="J30:J35" si="6">I30*D30</f>
        <v>0.625</v>
      </c>
      <c r="K30" s="127" t="s">
        <v>161</v>
      </c>
      <c r="L30" s="128" t="s">
        <v>162</v>
      </c>
      <c r="M30" s="129" t="s">
        <v>134</v>
      </c>
      <c r="N30" s="130" t="s">
        <v>160</v>
      </c>
      <c r="O30" s="216">
        <f t="shared" ref="O30:O34" si="7">D30</f>
        <v>2</v>
      </c>
      <c r="P30" s="234">
        <v>3</v>
      </c>
      <c r="Q30" s="234">
        <v>3</v>
      </c>
      <c r="R30" s="234">
        <v>3</v>
      </c>
      <c r="S30" s="234"/>
      <c r="T30" s="234">
        <v>5</v>
      </c>
      <c r="U30" s="234">
        <v>5</v>
      </c>
      <c r="V30" s="234"/>
      <c r="W30" s="240" t="s">
        <v>164</v>
      </c>
    </row>
    <row r="31" spans="2:23" ht="144">
      <c r="B31" s="121">
        <v>20</v>
      </c>
      <c r="C31" s="122" t="s">
        <v>130</v>
      </c>
      <c r="D31" s="123">
        <v>2</v>
      </c>
      <c r="E31" s="124">
        <v>45757</v>
      </c>
      <c r="F31" s="125">
        <v>0.375</v>
      </c>
      <c r="G31" s="124">
        <v>45757</v>
      </c>
      <c r="H31" s="125">
        <v>0.6875</v>
      </c>
      <c r="I31" s="126">
        <f t="shared" si="5"/>
        <v>0.3125</v>
      </c>
      <c r="J31" s="117">
        <f t="shared" si="6"/>
        <v>0.625</v>
      </c>
      <c r="K31" s="171" t="s">
        <v>165</v>
      </c>
      <c r="L31" s="128" t="s">
        <v>166</v>
      </c>
      <c r="M31" s="129" t="s">
        <v>134</v>
      </c>
      <c r="N31" s="130" t="s">
        <v>167</v>
      </c>
      <c r="O31" s="216">
        <v>1.5</v>
      </c>
      <c r="P31" s="234">
        <v>7</v>
      </c>
      <c r="Q31" s="234">
        <v>2</v>
      </c>
      <c r="R31" s="234"/>
      <c r="S31" s="234"/>
      <c r="T31" s="234"/>
      <c r="U31" s="234"/>
      <c r="V31" s="234"/>
      <c r="W31" s="240" t="s">
        <v>314</v>
      </c>
    </row>
    <row r="32" spans="2:23" ht="31.5">
      <c r="B32" s="121">
        <v>21</v>
      </c>
      <c r="C32" s="122" t="s">
        <v>130</v>
      </c>
      <c r="D32" s="123">
        <v>1</v>
      </c>
      <c r="E32" s="124">
        <v>45765</v>
      </c>
      <c r="F32" s="125">
        <v>0.4375</v>
      </c>
      <c r="G32" s="124">
        <v>45765</v>
      </c>
      <c r="H32" s="125">
        <v>0.47916666666666669</v>
      </c>
      <c r="I32" s="126">
        <f t="shared" si="5"/>
        <v>4.1666666666666685E-2</v>
      </c>
      <c r="J32" s="117">
        <f t="shared" si="6"/>
        <v>4.1666666666666685E-2</v>
      </c>
      <c r="K32" s="127">
        <v>5</v>
      </c>
      <c r="L32" s="128">
        <v>104</v>
      </c>
      <c r="M32" s="129" t="s">
        <v>134</v>
      </c>
      <c r="N32" s="130" t="s">
        <v>168</v>
      </c>
      <c r="O32" s="216">
        <v>0.5</v>
      </c>
      <c r="P32" s="234"/>
      <c r="Q32" s="234"/>
      <c r="R32" s="234"/>
      <c r="S32" s="234" t="s">
        <v>82</v>
      </c>
      <c r="T32" s="234"/>
      <c r="U32" s="234"/>
      <c r="V32" s="234"/>
      <c r="W32" s="240"/>
    </row>
    <row r="33" spans="2:23" ht="96">
      <c r="B33" s="121">
        <v>22</v>
      </c>
      <c r="C33" s="122" t="s">
        <v>130</v>
      </c>
      <c r="D33" s="123">
        <v>2</v>
      </c>
      <c r="E33" s="124">
        <v>45775</v>
      </c>
      <c r="F33" s="125">
        <v>0.375</v>
      </c>
      <c r="G33" s="124">
        <v>45775</v>
      </c>
      <c r="H33" s="125">
        <v>0.69444444444444442</v>
      </c>
      <c r="I33" s="126">
        <f t="shared" si="5"/>
        <v>0.31944444444444442</v>
      </c>
      <c r="J33" s="117">
        <f t="shared" si="6"/>
        <v>0.63888888888888884</v>
      </c>
      <c r="K33" s="127">
        <v>8</v>
      </c>
      <c r="L33" s="128">
        <v>401</v>
      </c>
      <c r="M33" s="129" t="s">
        <v>134</v>
      </c>
      <c r="N33" s="130" t="s">
        <v>169</v>
      </c>
      <c r="O33" s="216">
        <f t="shared" si="7"/>
        <v>2</v>
      </c>
      <c r="P33" s="234">
        <v>3</v>
      </c>
      <c r="Q33" s="234">
        <v>4</v>
      </c>
      <c r="R33" s="234"/>
      <c r="S33" s="234" t="s">
        <v>82</v>
      </c>
      <c r="T33" s="234"/>
      <c r="U33" s="234"/>
      <c r="V33" s="234" t="s">
        <v>82</v>
      </c>
      <c r="W33" s="240" t="s">
        <v>82</v>
      </c>
    </row>
    <row r="34" spans="2:23" ht="144">
      <c r="B34" s="121">
        <v>23</v>
      </c>
      <c r="C34" s="122" t="s">
        <v>130</v>
      </c>
      <c r="D34" s="123">
        <v>2</v>
      </c>
      <c r="E34" s="124">
        <v>45776</v>
      </c>
      <c r="F34" s="125">
        <v>0.375</v>
      </c>
      <c r="G34" s="124">
        <v>45776</v>
      </c>
      <c r="H34" s="125">
        <v>0.6875</v>
      </c>
      <c r="I34" s="126">
        <f t="shared" si="5"/>
        <v>0.3125</v>
      </c>
      <c r="J34" s="117">
        <f t="shared" si="6"/>
        <v>0.625</v>
      </c>
      <c r="K34" s="127" t="s">
        <v>171</v>
      </c>
      <c r="L34" s="128" t="s">
        <v>172</v>
      </c>
      <c r="M34" s="129" t="s">
        <v>134</v>
      </c>
      <c r="N34" s="130" t="s">
        <v>170</v>
      </c>
      <c r="O34" s="216">
        <f t="shared" si="7"/>
        <v>2</v>
      </c>
      <c r="P34" s="234">
        <v>3</v>
      </c>
      <c r="Q34" s="234">
        <v>3</v>
      </c>
      <c r="R34" s="234">
        <v>6</v>
      </c>
      <c r="S34" s="234"/>
      <c r="T34" s="234"/>
      <c r="U34" s="234"/>
      <c r="V34" s="234"/>
      <c r="W34" s="240"/>
    </row>
    <row r="35" spans="2:23" ht="144">
      <c r="B35" s="121">
        <v>24</v>
      </c>
      <c r="C35" s="122" t="s">
        <v>130</v>
      </c>
      <c r="D35" s="123">
        <v>3</v>
      </c>
      <c r="E35" s="124">
        <v>45777</v>
      </c>
      <c r="F35" s="125">
        <v>0.375</v>
      </c>
      <c r="G35" s="124">
        <v>45777</v>
      </c>
      <c r="H35" s="125">
        <v>0.6875</v>
      </c>
      <c r="I35" s="126">
        <f t="shared" si="5"/>
        <v>0.3125</v>
      </c>
      <c r="J35" s="117">
        <f t="shared" si="6"/>
        <v>0.9375</v>
      </c>
      <c r="K35" s="127" t="s">
        <v>173</v>
      </c>
      <c r="L35" s="128" t="s">
        <v>174</v>
      </c>
      <c r="M35" s="129" t="s">
        <v>134</v>
      </c>
      <c r="N35" s="130" t="s">
        <v>175</v>
      </c>
      <c r="O35" s="216">
        <v>2</v>
      </c>
      <c r="P35" s="234">
        <v>3</v>
      </c>
      <c r="Q35" s="234"/>
      <c r="R35" s="234"/>
      <c r="S35" s="234"/>
      <c r="T35" s="234"/>
      <c r="U35" s="234"/>
      <c r="V35" s="234">
        <v>1</v>
      </c>
      <c r="W35" s="240" t="s">
        <v>312</v>
      </c>
    </row>
    <row r="36" spans="2:23" ht="72">
      <c r="B36" s="121">
        <v>25</v>
      </c>
      <c r="C36" s="122" t="s">
        <v>130</v>
      </c>
      <c r="D36" s="123">
        <v>2</v>
      </c>
      <c r="E36" s="124">
        <v>45784</v>
      </c>
      <c r="F36" s="125">
        <v>0.375</v>
      </c>
      <c r="G36" s="124">
        <v>45784</v>
      </c>
      <c r="H36" s="125">
        <v>0.6875</v>
      </c>
      <c r="I36" s="126">
        <f t="shared" ref="I36:I45" si="8">H36-F36</f>
        <v>0.3125</v>
      </c>
      <c r="J36" s="117">
        <f t="shared" ref="J36:J45" si="9">I36*D36</f>
        <v>0.625</v>
      </c>
      <c r="K36" s="127" t="s">
        <v>176</v>
      </c>
      <c r="L36" s="128" t="s">
        <v>177</v>
      </c>
      <c r="M36" s="129" t="s">
        <v>134</v>
      </c>
      <c r="N36" s="130" t="s">
        <v>178</v>
      </c>
      <c r="O36" s="216">
        <v>2</v>
      </c>
      <c r="P36" s="234"/>
      <c r="Q36" s="234"/>
      <c r="R36" s="234"/>
      <c r="S36" s="234">
        <v>1</v>
      </c>
      <c r="T36" s="234"/>
      <c r="U36" s="234"/>
      <c r="V36" s="234">
        <v>2</v>
      </c>
      <c r="W36" s="240"/>
    </row>
    <row r="37" spans="2:23" ht="120">
      <c r="B37" s="121">
        <v>26</v>
      </c>
      <c r="C37" s="122" t="s">
        <v>130</v>
      </c>
      <c r="D37" s="123">
        <v>2</v>
      </c>
      <c r="E37" s="124">
        <v>45789</v>
      </c>
      <c r="F37" s="125">
        <v>0.375</v>
      </c>
      <c r="G37" s="124">
        <v>45789</v>
      </c>
      <c r="H37" s="125">
        <v>0.6875</v>
      </c>
      <c r="I37" s="126">
        <f t="shared" si="8"/>
        <v>0.3125</v>
      </c>
      <c r="J37" s="117">
        <f t="shared" si="9"/>
        <v>0.625</v>
      </c>
      <c r="K37" s="127">
        <v>2</v>
      </c>
      <c r="L37" s="128">
        <v>404</v>
      </c>
      <c r="M37" s="129" t="s">
        <v>134</v>
      </c>
      <c r="N37" s="130" t="s">
        <v>179</v>
      </c>
      <c r="O37" s="216">
        <v>2</v>
      </c>
      <c r="P37" s="234">
        <v>5</v>
      </c>
      <c r="Q37" s="234">
        <v>3</v>
      </c>
      <c r="R37" s="234"/>
      <c r="S37" s="234"/>
      <c r="T37" s="234"/>
      <c r="U37" s="234"/>
      <c r="V37" s="234"/>
      <c r="W37" s="240" t="s">
        <v>309</v>
      </c>
    </row>
    <row r="38" spans="2:23" ht="72">
      <c r="B38" s="121">
        <v>27</v>
      </c>
      <c r="C38" s="122" t="s">
        <v>130</v>
      </c>
      <c r="D38" s="123">
        <v>2</v>
      </c>
      <c r="E38" s="124">
        <v>45790</v>
      </c>
      <c r="F38" s="125">
        <v>0.375</v>
      </c>
      <c r="G38" s="124">
        <v>45790</v>
      </c>
      <c r="H38" s="125">
        <v>0.6875</v>
      </c>
      <c r="I38" s="126">
        <f t="shared" si="8"/>
        <v>0.3125</v>
      </c>
      <c r="J38" s="117">
        <f t="shared" si="9"/>
        <v>0.625</v>
      </c>
      <c r="K38" s="127">
        <v>2</v>
      </c>
      <c r="L38" s="128">
        <v>301</v>
      </c>
      <c r="M38" s="129" t="s">
        <v>134</v>
      </c>
      <c r="N38" s="130" t="s">
        <v>180</v>
      </c>
      <c r="O38" s="216">
        <v>2</v>
      </c>
      <c r="P38" s="234"/>
      <c r="Q38" s="234">
        <v>2</v>
      </c>
      <c r="R38" s="234"/>
      <c r="S38" s="234"/>
      <c r="T38" s="234"/>
      <c r="U38" s="234"/>
      <c r="V38" s="234"/>
      <c r="W38" s="240" t="s">
        <v>307</v>
      </c>
    </row>
    <row r="39" spans="2:23" ht="31.5">
      <c r="B39" s="121">
        <v>28</v>
      </c>
      <c r="C39" s="122" t="s">
        <v>130</v>
      </c>
      <c r="D39" s="123">
        <v>2</v>
      </c>
      <c r="E39" s="124">
        <v>45792</v>
      </c>
      <c r="F39" s="125">
        <v>0.5625</v>
      </c>
      <c r="G39" s="124">
        <v>45792</v>
      </c>
      <c r="H39" s="125">
        <v>0.625</v>
      </c>
      <c r="I39" s="126">
        <f t="shared" si="8"/>
        <v>6.25E-2</v>
      </c>
      <c r="J39" s="117">
        <f t="shared" si="9"/>
        <v>0.125</v>
      </c>
      <c r="K39" s="127">
        <v>9</v>
      </c>
      <c r="L39" s="128">
        <v>306</v>
      </c>
      <c r="M39" s="129" t="s">
        <v>134</v>
      </c>
      <c r="N39" s="130" t="s">
        <v>181</v>
      </c>
      <c r="O39" s="216">
        <v>0</v>
      </c>
      <c r="P39" s="234">
        <v>7</v>
      </c>
      <c r="Q39" s="234"/>
      <c r="R39" s="234"/>
      <c r="S39" s="234"/>
      <c r="T39" s="234"/>
      <c r="U39" s="234"/>
      <c r="V39" s="234"/>
      <c r="W39" s="240"/>
    </row>
    <row r="40" spans="2:23" ht="144">
      <c r="B40" s="121">
        <v>29</v>
      </c>
      <c r="C40" s="122" t="s">
        <v>130</v>
      </c>
      <c r="D40" s="123">
        <v>2</v>
      </c>
      <c r="E40" s="124">
        <v>45796</v>
      </c>
      <c r="F40" s="125">
        <v>0.375</v>
      </c>
      <c r="G40" s="124">
        <v>45796</v>
      </c>
      <c r="H40" s="125">
        <v>0.6875</v>
      </c>
      <c r="I40" s="126">
        <f t="shared" ref="I40:I42" si="10">H40-F40</f>
        <v>0.3125</v>
      </c>
      <c r="J40" s="117">
        <f t="shared" ref="J40:J43" si="11">I40*D40</f>
        <v>0.625</v>
      </c>
      <c r="K40" s="127">
        <v>8</v>
      </c>
      <c r="L40" s="128">
        <v>209</v>
      </c>
      <c r="M40" s="129" t="s">
        <v>134</v>
      </c>
      <c r="N40" s="130" t="s">
        <v>183</v>
      </c>
      <c r="O40" s="216">
        <v>2</v>
      </c>
      <c r="P40" s="234">
        <v>4</v>
      </c>
      <c r="Q40" s="234">
        <v>4</v>
      </c>
      <c r="R40" s="234"/>
      <c r="S40" s="234"/>
      <c r="T40" s="234"/>
      <c r="U40" s="234"/>
      <c r="V40" s="234"/>
      <c r="W40" s="240"/>
    </row>
    <row r="41" spans="2:23" ht="120">
      <c r="B41" s="121">
        <v>30</v>
      </c>
      <c r="C41" s="122" t="s">
        <v>130</v>
      </c>
      <c r="D41" s="123">
        <v>2</v>
      </c>
      <c r="E41" s="124">
        <v>45797</v>
      </c>
      <c r="F41" s="125">
        <v>0.375</v>
      </c>
      <c r="G41" s="124">
        <v>45797</v>
      </c>
      <c r="H41" s="125">
        <v>0.68055555555555558</v>
      </c>
      <c r="I41" s="126">
        <f t="shared" si="10"/>
        <v>0.30555555555555558</v>
      </c>
      <c r="J41" s="117">
        <f t="shared" si="11"/>
        <v>0.61111111111111116</v>
      </c>
      <c r="K41" s="127" t="s">
        <v>185</v>
      </c>
      <c r="L41" s="128" t="s">
        <v>186</v>
      </c>
      <c r="M41" s="129" t="s">
        <v>134</v>
      </c>
      <c r="N41" s="130" t="s">
        <v>184</v>
      </c>
      <c r="O41" s="216">
        <v>1.5</v>
      </c>
      <c r="P41" s="234">
        <v>9</v>
      </c>
      <c r="Q41" s="234">
        <v>4</v>
      </c>
      <c r="R41" s="234"/>
      <c r="S41" s="234"/>
      <c r="T41" s="234"/>
      <c r="U41" s="234"/>
      <c r="V41" s="234"/>
      <c r="W41" s="240"/>
    </row>
    <row r="42" spans="2:23" ht="120">
      <c r="B42" s="121">
        <v>31</v>
      </c>
      <c r="C42" s="122" t="s">
        <v>130</v>
      </c>
      <c r="D42" s="123">
        <v>2</v>
      </c>
      <c r="E42" s="124">
        <v>45806</v>
      </c>
      <c r="F42" s="125">
        <v>0.375</v>
      </c>
      <c r="G42" s="124">
        <v>45806</v>
      </c>
      <c r="H42" s="125">
        <v>0.69444444444444442</v>
      </c>
      <c r="I42" s="126">
        <f t="shared" si="10"/>
        <v>0.31944444444444442</v>
      </c>
      <c r="J42" s="117">
        <f t="shared" si="11"/>
        <v>0.63888888888888884</v>
      </c>
      <c r="K42" s="127" t="s">
        <v>188</v>
      </c>
      <c r="L42" s="128" t="s">
        <v>189</v>
      </c>
      <c r="M42" s="129" t="s">
        <v>134</v>
      </c>
      <c r="N42" s="130" t="s">
        <v>187</v>
      </c>
      <c r="O42" s="216">
        <v>2</v>
      </c>
      <c r="P42" s="234">
        <v>3</v>
      </c>
      <c r="Q42" s="234">
        <v>3</v>
      </c>
      <c r="R42" s="234">
        <v>3</v>
      </c>
      <c r="S42" s="234"/>
      <c r="T42" s="234"/>
      <c r="U42" s="234"/>
      <c r="V42" s="234"/>
      <c r="W42" s="240"/>
    </row>
    <row r="43" spans="2:23" ht="120">
      <c r="B43" s="121">
        <v>32</v>
      </c>
      <c r="C43" s="122" t="s">
        <v>130</v>
      </c>
      <c r="D43" s="123">
        <v>2</v>
      </c>
      <c r="E43" s="124">
        <v>45807</v>
      </c>
      <c r="F43" s="125">
        <v>0.375</v>
      </c>
      <c r="G43" s="124">
        <v>45807</v>
      </c>
      <c r="H43" s="125">
        <v>0.67361111111111116</v>
      </c>
      <c r="I43" s="126">
        <f t="shared" ref="I43" si="12">H43-F43</f>
        <v>0.29861111111111116</v>
      </c>
      <c r="J43" s="117">
        <f t="shared" si="11"/>
        <v>0.59722222222222232</v>
      </c>
      <c r="K43" s="127">
        <v>2</v>
      </c>
      <c r="L43" s="128">
        <v>201</v>
      </c>
      <c r="M43" s="129" t="s">
        <v>134</v>
      </c>
      <c r="N43" s="130" t="s">
        <v>193</v>
      </c>
      <c r="O43" s="216">
        <v>2</v>
      </c>
      <c r="P43" s="234">
        <v>2</v>
      </c>
      <c r="Q43" s="234">
        <v>1</v>
      </c>
      <c r="R43" s="234"/>
      <c r="S43" s="234"/>
      <c r="T43" s="234"/>
      <c r="U43" s="234"/>
      <c r="V43" s="234"/>
      <c r="W43" s="240"/>
    </row>
    <row r="44" spans="2:23" ht="120">
      <c r="B44" s="121">
        <v>33</v>
      </c>
      <c r="C44" s="122" t="s">
        <v>130</v>
      </c>
      <c r="D44" s="123">
        <v>2</v>
      </c>
      <c r="E44" s="124">
        <v>45824</v>
      </c>
      <c r="F44" s="125">
        <v>0.375</v>
      </c>
      <c r="G44" s="124">
        <v>45824</v>
      </c>
      <c r="H44" s="125">
        <v>0.6875</v>
      </c>
      <c r="I44" s="126">
        <f t="shared" ref="I44" si="13">H44-F44</f>
        <v>0.3125</v>
      </c>
      <c r="J44" s="117">
        <f t="shared" ref="J44" si="14">I44*D44</f>
        <v>0.625</v>
      </c>
      <c r="K44" s="127" t="s">
        <v>191</v>
      </c>
      <c r="L44" s="128" t="s">
        <v>192</v>
      </c>
      <c r="M44" s="129" t="s">
        <v>134</v>
      </c>
      <c r="N44" s="130" t="s">
        <v>190</v>
      </c>
      <c r="O44" s="216">
        <v>1.5</v>
      </c>
      <c r="P44" s="234">
        <v>5</v>
      </c>
      <c r="Q44" s="234">
        <v>2</v>
      </c>
      <c r="R44" s="234">
        <v>12</v>
      </c>
      <c r="S44" s="234"/>
      <c r="T44" s="234"/>
      <c r="U44" s="234"/>
      <c r="V44" s="234"/>
      <c r="W44" s="240"/>
    </row>
    <row r="45" spans="2:23" ht="168">
      <c r="B45" s="121">
        <v>34</v>
      </c>
      <c r="C45" s="122" t="s">
        <v>130</v>
      </c>
      <c r="D45" s="123">
        <v>2</v>
      </c>
      <c r="E45" s="124">
        <v>45825</v>
      </c>
      <c r="F45" s="125">
        <v>0.375</v>
      </c>
      <c r="G45" s="124">
        <v>45825</v>
      </c>
      <c r="H45" s="125">
        <v>0.6875</v>
      </c>
      <c r="I45" s="126">
        <f t="shared" si="8"/>
        <v>0.3125</v>
      </c>
      <c r="J45" s="117">
        <f t="shared" si="9"/>
        <v>0.625</v>
      </c>
      <c r="K45" s="127">
        <v>2</v>
      </c>
      <c r="L45" s="128">
        <v>306</v>
      </c>
      <c r="M45" s="129" t="s">
        <v>134</v>
      </c>
      <c r="N45" s="130" t="s">
        <v>194</v>
      </c>
      <c r="O45" s="216">
        <v>2</v>
      </c>
      <c r="P45" s="234">
        <v>3</v>
      </c>
      <c r="Q45" s="234">
        <v>1</v>
      </c>
      <c r="R45" s="234"/>
      <c r="S45" s="234"/>
      <c r="T45" s="234"/>
      <c r="U45" s="234"/>
      <c r="V45" s="234"/>
      <c r="W45" s="240"/>
    </row>
    <row r="46" spans="2:23" ht="26.25">
      <c r="B46" s="132" t="s">
        <v>82</v>
      </c>
      <c r="C46" s="133"/>
      <c r="D46" s="134"/>
      <c r="E46" s="135"/>
      <c r="F46" s="136"/>
      <c r="G46" s="135"/>
      <c r="H46" s="136"/>
      <c r="I46" s="137"/>
      <c r="J46" s="119"/>
      <c r="K46" s="138"/>
      <c r="L46" s="139"/>
      <c r="M46" s="139"/>
      <c r="N46" s="140"/>
      <c r="O46" s="141"/>
      <c r="P46" s="142"/>
      <c r="Q46" s="142"/>
      <c r="R46" s="142"/>
      <c r="S46" s="142"/>
      <c r="T46" s="142"/>
      <c r="U46" s="142"/>
      <c r="V46" s="142"/>
      <c r="W46" s="143"/>
    </row>
    <row r="47" spans="2:23" ht="32.25" thickBot="1">
      <c r="B47" s="269" t="s">
        <v>182</v>
      </c>
      <c r="C47" s="270"/>
      <c r="D47" s="165">
        <f>SUM(D30:D46)</f>
        <v>32</v>
      </c>
      <c r="E47" s="144"/>
      <c r="F47" s="145"/>
      <c r="G47" s="144"/>
      <c r="H47" s="145"/>
      <c r="I47" s="166">
        <f>SUM(I30:I46)</f>
        <v>4.4722222222222232</v>
      </c>
      <c r="J47" s="166">
        <f>SUM(J30:J46)</f>
        <v>9.2152777777777786</v>
      </c>
      <c r="K47" s="167"/>
      <c r="L47" s="168"/>
      <c r="M47" s="167"/>
      <c r="N47" s="169"/>
      <c r="O47" s="165">
        <f t="shared" ref="O47:V47" si="15">SUM(O30:O46)</f>
        <v>27</v>
      </c>
      <c r="P47" s="172">
        <f t="shared" si="15"/>
        <v>57</v>
      </c>
      <c r="Q47" s="172">
        <f t="shared" si="15"/>
        <v>32</v>
      </c>
      <c r="R47" s="172">
        <f t="shared" si="15"/>
        <v>24</v>
      </c>
      <c r="S47" s="172">
        <f t="shared" si="15"/>
        <v>1</v>
      </c>
      <c r="T47" s="172">
        <f t="shared" si="15"/>
        <v>5</v>
      </c>
      <c r="U47" s="172">
        <f t="shared" si="15"/>
        <v>5</v>
      </c>
      <c r="V47" s="172">
        <f t="shared" si="15"/>
        <v>3</v>
      </c>
      <c r="W47" s="146"/>
    </row>
    <row r="50" spans="2:23" ht="31.5">
      <c r="B50" s="159" t="s">
        <v>270</v>
      </c>
      <c r="C50" s="157"/>
      <c r="D50" s="158"/>
      <c r="E50" s="148"/>
      <c r="F50" s="149"/>
      <c r="G50" s="148"/>
      <c r="H50" s="149"/>
      <c r="I50" s="118"/>
      <c r="J50" s="156"/>
      <c r="K50" s="150"/>
      <c r="L50" s="151"/>
      <c r="M50" s="152"/>
      <c r="N50" s="153"/>
      <c r="O50" s="170"/>
      <c r="P50" s="154"/>
      <c r="Q50" s="154"/>
      <c r="R50" s="154"/>
      <c r="S50" s="154"/>
      <c r="T50" s="154"/>
      <c r="U50" s="154"/>
      <c r="V50" s="154"/>
      <c r="W50" s="155"/>
    </row>
    <row r="51" spans="2:23" ht="168">
      <c r="B51" s="121">
        <v>35</v>
      </c>
      <c r="C51" s="122" t="s">
        <v>130</v>
      </c>
      <c r="D51" s="123">
        <v>2</v>
      </c>
      <c r="E51" s="124">
        <v>45852</v>
      </c>
      <c r="F51" s="125">
        <v>0.375</v>
      </c>
      <c r="G51" s="124">
        <v>45852</v>
      </c>
      <c r="H51" s="125">
        <v>0.68055555555555558</v>
      </c>
      <c r="I51" s="126">
        <f t="shared" ref="I51" si="16">H51-F51</f>
        <v>0.30555555555555558</v>
      </c>
      <c r="J51" s="117">
        <f t="shared" ref="J51" si="17">I51*D51</f>
        <v>0.61111111111111116</v>
      </c>
      <c r="K51" s="127" t="s">
        <v>196</v>
      </c>
      <c r="L51" s="128" t="s">
        <v>197</v>
      </c>
      <c r="M51" s="129" t="s">
        <v>134</v>
      </c>
      <c r="N51" s="130" t="s">
        <v>195</v>
      </c>
      <c r="O51" s="216">
        <f t="shared" ref="O51" si="18">D51</f>
        <v>2</v>
      </c>
      <c r="P51" s="234">
        <v>1</v>
      </c>
      <c r="Q51" s="234">
        <v>5</v>
      </c>
      <c r="R51" s="234" t="s">
        <v>82</v>
      </c>
      <c r="S51" s="234"/>
      <c r="T51" s="234" t="s">
        <v>82</v>
      </c>
      <c r="U51" s="234" t="s">
        <v>82</v>
      </c>
      <c r="V51" s="234"/>
      <c r="W51" s="240" t="s">
        <v>82</v>
      </c>
    </row>
    <row r="52" spans="2:23" ht="144">
      <c r="B52" s="121">
        <v>36</v>
      </c>
      <c r="C52" s="122" t="s">
        <v>130</v>
      </c>
      <c r="D52" s="123">
        <v>2</v>
      </c>
      <c r="E52" s="124">
        <v>45853</v>
      </c>
      <c r="F52" s="125">
        <v>0.375</v>
      </c>
      <c r="G52" s="124">
        <v>45853</v>
      </c>
      <c r="H52" s="125">
        <v>0.6875</v>
      </c>
      <c r="I52" s="126">
        <f t="shared" ref="I52:I53" si="19">H52-F52</f>
        <v>0.3125</v>
      </c>
      <c r="J52" s="117">
        <f t="shared" ref="J52:J53" si="20">I52*D52</f>
        <v>0.625</v>
      </c>
      <c r="K52" s="171" t="s">
        <v>201</v>
      </c>
      <c r="L52" s="128" t="s">
        <v>200</v>
      </c>
      <c r="M52" s="129" t="s">
        <v>134</v>
      </c>
      <c r="N52" s="130" t="s">
        <v>199</v>
      </c>
      <c r="O52" s="216">
        <v>1.5</v>
      </c>
      <c r="P52" s="234">
        <v>7</v>
      </c>
      <c r="Q52" s="234">
        <v>4</v>
      </c>
      <c r="R52" s="234">
        <v>3</v>
      </c>
      <c r="S52" s="234"/>
      <c r="T52" s="234"/>
      <c r="U52" s="234"/>
      <c r="V52" s="234"/>
      <c r="W52" s="240" t="s">
        <v>82</v>
      </c>
    </row>
    <row r="53" spans="2:23" ht="31.5">
      <c r="B53" s="121">
        <v>37</v>
      </c>
      <c r="C53" s="122" t="s">
        <v>130</v>
      </c>
      <c r="D53" s="123">
        <v>2</v>
      </c>
      <c r="E53" s="124">
        <v>45854</v>
      </c>
      <c r="F53" s="125">
        <v>0.375</v>
      </c>
      <c r="G53" s="124">
        <v>45854</v>
      </c>
      <c r="H53" s="125">
        <v>0.68055555555555558</v>
      </c>
      <c r="I53" s="126">
        <f t="shared" si="19"/>
        <v>0.30555555555555558</v>
      </c>
      <c r="J53" s="117">
        <f t="shared" si="20"/>
        <v>0.61111111111111116</v>
      </c>
      <c r="K53" s="127">
        <v>9</v>
      </c>
      <c r="L53" s="128">
        <v>204</v>
      </c>
      <c r="M53" s="129" t="s">
        <v>134</v>
      </c>
      <c r="N53" s="130" t="s">
        <v>202</v>
      </c>
      <c r="O53" s="216" t="s">
        <v>82</v>
      </c>
      <c r="P53" s="234">
        <v>7</v>
      </c>
      <c r="Q53" s="234" t="s">
        <v>82</v>
      </c>
      <c r="R53" s="234" t="s">
        <v>82</v>
      </c>
      <c r="S53" s="234"/>
      <c r="T53" s="234" t="s">
        <v>82</v>
      </c>
      <c r="U53" s="234" t="s">
        <v>82</v>
      </c>
      <c r="V53" s="234"/>
      <c r="W53" s="240" t="s">
        <v>82</v>
      </c>
    </row>
    <row r="54" spans="2:23" ht="81">
      <c r="B54" s="121">
        <v>38</v>
      </c>
      <c r="C54" s="122" t="s">
        <v>130</v>
      </c>
      <c r="D54" s="123">
        <v>2</v>
      </c>
      <c r="E54" s="124">
        <v>45855</v>
      </c>
      <c r="F54" s="125">
        <v>0.375</v>
      </c>
      <c r="G54" s="124">
        <v>45855</v>
      </c>
      <c r="H54" s="125">
        <v>0.6875</v>
      </c>
      <c r="I54" s="126">
        <f t="shared" ref="I54:I56" si="21">H54-F54</f>
        <v>0.3125</v>
      </c>
      <c r="J54" s="117">
        <f t="shared" ref="J54:J56" si="22">I54*D54</f>
        <v>0.625</v>
      </c>
      <c r="K54" s="127" t="s">
        <v>204</v>
      </c>
      <c r="L54" s="128" t="s">
        <v>205</v>
      </c>
      <c r="M54" s="129" t="s">
        <v>134</v>
      </c>
      <c r="N54" s="130" t="s">
        <v>203</v>
      </c>
      <c r="O54" s="216">
        <f t="shared" ref="O54" si="23">D54</f>
        <v>2</v>
      </c>
      <c r="P54" s="234">
        <v>3</v>
      </c>
      <c r="Q54" s="234" t="s">
        <v>82</v>
      </c>
      <c r="R54" s="234" t="s">
        <v>82</v>
      </c>
      <c r="S54" s="234"/>
      <c r="T54" s="234" t="s">
        <v>82</v>
      </c>
      <c r="U54" s="234" t="s">
        <v>82</v>
      </c>
      <c r="V54" s="234"/>
      <c r="W54" s="240" t="s">
        <v>82</v>
      </c>
    </row>
    <row r="55" spans="2:23" ht="120">
      <c r="B55" s="121">
        <v>39</v>
      </c>
      <c r="C55" s="122" t="s">
        <v>130</v>
      </c>
      <c r="D55" s="123">
        <v>2</v>
      </c>
      <c r="E55" s="124">
        <v>45856</v>
      </c>
      <c r="F55" s="125">
        <v>0.375</v>
      </c>
      <c r="G55" s="124">
        <v>45856</v>
      </c>
      <c r="H55" s="125">
        <v>0.68055555555555558</v>
      </c>
      <c r="I55" s="126">
        <f t="shared" si="21"/>
        <v>0.30555555555555558</v>
      </c>
      <c r="J55" s="117">
        <f t="shared" si="22"/>
        <v>0.61111111111111116</v>
      </c>
      <c r="K55" s="171" t="s">
        <v>207</v>
      </c>
      <c r="L55" s="128" t="s">
        <v>208</v>
      </c>
      <c r="M55" s="129" t="s">
        <v>134</v>
      </c>
      <c r="N55" s="130" t="s">
        <v>206</v>
      </c>
      <c r="O55" s="216">
        <v>2</v>
      </c>
      <c r="P55" s="234">
        <v>4</v>
      </c>
      <c r="Q55" s="234" t="s">
        <v>82</v>
      </c>
      <c r="R55" s="234"/>
      <c r="S55" s="234"/>
      <c r="T55" s="234"/>
      <c r="U55" s="234"/>
      <c r="V55" s="234"/>
      <c r="W55" s="240" t="s">
        <v>82</v>
      </c>
    </row>
    <row r="56" spans="2:23" ht="120">
      <c r="B56" s="121">
        <v>40</v>
      </c>
      <c r="C56" s="122" t="s">
        <v>130</v>
      </c>
      <c r="D56" s="123">
        <v>2</v>
      </c>
      <c r="E56" s="124">
        <v>45859</v>
      </c>
      <c r="F56" s="125">
        <v>0.375</v>
      </c>
      <c r="G56" s="124">
        <v>45859</v>
      </c>
      <c r="H56" s="125">
        <v>0.6875</v>
      </c>
      <c r="I56" s="126">
        <f t="shared" si="21"/>
        <v>0.3125</v>
      </c>
      <c r="J56" s="117">
        <f t="shared" si="22"/>
        <v>0.625</v>
      </c>
      <c r="K56" s="171" t="s">
        <v>210</v>
      </c>
      <c r="L56" s="128" t="s">
        <v>211</v>
      </c>
      <c r="M56" s="129" t="s">
        <v>134</v>
      </c>
      <c r="N56" s="130" t="s">
        <v>209</v>
      </c>
      <c r="O56" s="216">
        <v>2</v>
      </c>
      <c r="P56" s="234">
        <v>2</v>
      </c>
      <c r="Q56" s="234" t="s">
        <v>82</v>
      </c>
      <c r="R56" s="234"/>
      <c r="S56" s="234"/>
      <c r="T56" s="234"/>
      <c r="U56" s="234"/>
      <c r="V56" s="234"/>
      <c r="W56" s="240" t="s">
        <v>82</v>
      </c>
    </row>
    <row r="57" spans="2:23" ht="96">
      <c r="B57" s="121">
        <v>41</v>
      </c>
      <c r="C57" s="122" t="s">
        <v>130</v>
      </c>
      <c r="D57" s="123">
        <v>2</v>
      </c>
      <c r="E57" s="124">
        <v>45860</v>
      </c>
      <c r="F57" s="125">
        <v>0.375</v>
      </c>
      <c r="G57" s="124">
        <v>45860</v>
      </c>
      <c r="H57" s="125">
        <v>0.68055555555555558</v>
      </c>
      <c r="I57" s="126">
        <f t="shared" ref="I57:I59" si="24">H57-F57</f>
        <v>0.30555555555555558</v>
      </c>
      <c r="J57" s="117">
        <f t="shared" ref="J57:J59" si="25">I57*D57</f>
        <v>0.61111111111111116</v>
      </c>
      <c r="K57" s="171" t="s">
        <v>212</v>
      </c>
      <c r="L57" s="128" t="s">
        <v>213</v>
      </c>
      <c r="M57" s="129" t="s">
        <v>134</v>
      </c>
      <c r="N57" s="130" t="s">
        <v>214</v>
      </c>
      <c r="O57" s="216">
        <v>2</v>
      </c>
      <c r="P57" s="234" t="s">
        <v>82</v>
      </c>
      <c r="Q57" s="234">
        <v>2</v>
      </c>
      <c r="R57" s="234"/>
      <c r="S57" s="234">
        <v>1</v>
      </c>
      <c r="T57" s="234"/>
      <c r="U57" s="234"/>
      <c r="V57" s="234"/>
      <c r="W57" s="240" t="s">
        <v>82</v>
      </c>
    </row>
    <row r="58" spans="2:23" ht="31.5">
      <c r="B58" s="121">
        <v>42</v>
      </c>
      <c r="C58" s="122" t="s">
        <v>130</v>
      </c>
      <c r="D58" s="123">
        <v>1</v>
      </c>
      <c r="E58" s="124">
        <v>45881</v>
      </c>
      <c r="F58" s="125">
        <v>0.625</v>
      </c>
      <c r="G58" s="124">
        <v>45881</v>
      </c>
      <c r="H58" s="125">
        <v>0.64236111111111116</v>
      </c>
      <c r="I58" s="126">
        <f t="shared" si="24"/>
        <v>1.736111111111116E-2</v>
      </c>
      <c r="J58" s="117">
        <f t="shared" si="25"/>
        <v>1.736111111111116E-2</v>
      </c>
      <c r="K58" s="127">
        <v>7</v>
      </c>
      <c r="L58" s="128">
        <v>107</v>
      </c>
      <c r="M58" s="129" t="s">
        <v>134</v>
      </c>
      <c r="N58" s="130" t="s">
        <v>215</v>
      </c>
      <c r="O58" s="216" t="s">
        <v>82</v>
      </c>
      <c r="P58" s="234" t="s">
        <v>82</v>
      </c>
      <c r="Q58" s="234" t="s">
        <v>82</v>
      </c>
      <c r="R58" s="234" t="s">
        <v>82</v>
      </c>
      <c r="S58" s="234"/>
      <c r="T58" s="234" t="s">
        <v>82</v>
      </c>
      <c r="U58" s="234" t="s">
        <v>82</v>
      </c>
      <c r="V58" s="234"/>
      <c r="W58" s="240" t="s">
        <v>272</v>
      </c>
    </row>
    <row r="59" spans="2:23" ht="81">
      <c r="B59" s="121">
        <v>43</v>
      </c>
      <c r="C59" s="122" t="s">
        <v>130</v>
      </c>
      <c r="D59" s="123">
        <v>2</v>
      </c>
      <c r="E59" s="124">
        <v>45887</v>
      </c>
      <c r="F59" s="125">
        <v>0.375</v>
      </c>
      <c r="G59" s="124">
        <v>45887</v>
      </c>
      <c r="H59" s="125">
        <v>0.68055555555555558</v>
      </c>
      <c r="I59" s="126">
        <f t="shared" si="24"/>
        <v>0.30555555555555558</v>
      </c>
      <c r="J59" s="117">
        <f t="shared" si="25"/>
        <v>0.61111111111111116</v>
      </c>
      <c r="K59" s="127" t="s">
        <v>216</v>
      </c>
      <c r="L59" s="128" t="s">
        <v>217</v>
      </c>
      <c r="M59" s="129" t="s">
        <v>134</v>
      </c>
      <c r="N59" s="130" t="s">
        <v>218</v>
      </c>
      <c r="O59" s="216">
        <f t="shared" ref="O59" si="26">D59</f>
        <v>2</v>
      </c>
      <c r="P59" s="234" t="s">
        <v>82</v>
      </c>
      <c r="Q59" s="234" t="s">
        <v>82</v>
      </c>
      <c r="R59" s="234" t="s">
        <v>82</v>
      </c>
      <c r="S59" s="234"/>
      <c r="T59" s="234" t="s">
        <v>82</v>
      </c>
      <c r="U59" s="234" t="s">
        <v>82</v>
      </c>
      <c r="V59" s="234"/>
      <c r="W59" s="240" t="s">
        <v>82</v>
      </c>
    </row>
    <row r="60" spans="2:23" ht="31.5">
      <c r="B60" s="121">
        <v>44</v>
      </c>
      <c r="C60" s="122" t="s">
        <v>130</v>
      </c>
      <c r="D60" s="123">
        <v>2</v>
      </c>
      <c r="E60" s="124">
        <v>45889</v>
      </c>
      <c r="F60" s="125">
        <v>0.375</v>
      </c>
      <c r="G60" s="124">
        <v>45889</v>
      </c>
      <c r="H60" s="125">
        <v>0.6875</v>
      </c>
      <c r="I60" s="126">
        <f t="shared" ref="I60:I61" si="27">H60-F60</f>
        <v>0.3125</v>
      </c>
      <c r="J60" s="117">
        <f t="shared" ref="J60:J61" si="28">I60*D60</f>
        <v>0.625</v>
      </c>
      <c r="K60" s="127">
        <v>5</v>
      </c>
      <c r="L60" s="128" t="s">
        <v>219</v>
      </c>
      <c r="M60" s="129" t="s">
        <v>134</v>
      </c>
      <c r="N60" s="130" t="s">
        <v>220</v>
      </c>
      <c r="O60" s="216">
        <f t="shared" ref="O60:O61" si="29">D60</f>
        <v>2</v>
      </c>
      <c r="P60" s="234" t="s">
        <v>82</v>
      </c>
      <c r="Q60" s="234" t="s">
        <v>82</v>
      </c>
      <c r="R60" s="234" t="s">
        <v>82</v>
      </c>
      <c r="S60" s="234"/>
      <c r="T60" s="234" t="s">
        <v>82</v>
      </c>
      <c r="U60" s="234" t="s">
        <v>82</v>
      </c>
      <c r="V60" s="234"/>
      <c r="W60" s="240" t="s">
        <v>273</v>
      </c>
    </row>
    <row r="61" spans="2:23" ht="81">
      <c r="B61" s="121">
        <v>45</v>
      </c>
      <c r="C61" s="122" t="s">
        <v>130</v>
      </c>
      <c r="D61" s="123">
        <v>2</v>
      </c>
      <c r="E61" s="124">
        <v>45890</v>
      </c>
      <c r="F61" s="125">
        <v>0.375</v>
      </c>
      <c r="G61" s="124">
        <v>45890</v>
      </c>
      <c r="H61" s="125">
        <v>0.6875</v>
      </c>
      <c r="I61" s="126">
        <f t="shared" si="27"/>
        <v>0.3125</v>
      </c>
      <c r="J61" s="117">
        <f t="shared" si="28"/>
        <v>0.625</v>
      </c>
      <c r="K61" s="127" t="s">
        <v>83</v>
      </c>
      <c r="L61" s="128" t="s">
        <v>221</v>
      </c>
      <c r="M61" s="129" t="s">
        <v>134</v>
      </c>
      <c r="N61" s="130" t="s">
        <v>222</v>
      </c>
      <c r="O61" s="216">
        <f t="shared" si="29"/>
        <v>2</v>
      </c>
      <c r="P61" s="234" t="s">
        <v>82</v>
      </c>
      <c r="Q61" s="234">
        <v>6</v>
      </c>
      <c r="R61" s="234" t="s">
        <v>82</v>
      </c>
      <c r="S61" s="234"/>
      <c r="T61" s="234" t="s">
        <v>82</v>
      </c>
      <c r="U61" s="234" t="s">
        <v>82</v>
      </c>
      <c r="V61" s="234"/>
      <c r="W61" s="240" t="s">
        <v>82</v>
      </c>
    </row>
    <row r="62" spans="2:23" ht="31.5">
      <c r="B62" s="121">
        <v>46</v>
      </c>
      <c r="C62" s="122" t="s">
        <v>130</v>
      </c>
      <c r="D62" s="123">
        <v>2</v>
      </c>
      <c r="E62" s="124">
        <v>45891</v>
      </c>
      <c r="F62" s="125">
        <v>0.375</v>
      </c>
      <c r="G62" s="124">
        <v>45891</v>
      </c>
      <c r="H62" s="125">
        <v>0.69444444444444442</v>
      </c>
      <c r="I62" s="126">
        <f t="shared" ref="I62:I65" si="30">H62-F62</f>
        <v>0.31944444444444442</v>
      </c>
      <c r="J62" s="117">
        <f t="shared" ref="J62:J65" si="31">I62*D62</f>
        <v>0.63888888888888884</v>
      </c>
      <c r="K62" s="127">
        <v>5</v>
      </c>
      <c r="L62" s="128" t="s">
        <v>219</v>
      </c>
      <c r="M62" s="129" t="s">
        <v>134</v>
      </c>
      <c r="N62" s="130" t="s">
        <v>223</v>
      </c>
      <c r="O62" s="216">
        <f t="shared" ref="O62" si="32">D62</f>
        <v>2</v>
      </c>
      <c r="P62" s="234" t="s">
        <v>82</v>
      </c>
      <c r="Q62" s="234" t="s">
        <v>82</v>
      </c>
      <c r="R62" s="234" t="s">
        <v>82</v>
      </c>
      <c r="S62" s="234"/>
      <c r="T62" s="234" t="s">
        <v>82</v>
      </c>
      <c r="U62" s="234" t="s">
        <v>82</v>
      </c>
      <c r="V62" s="234"/>
      <c r="W62" s="240" t="s">
        <v>82</v>
      </c>
    </row>
    <row r="63" spans="2:23" ht="94.5">
      <c r="B63" s="121">
        <v>47</v>
      </c>
      <c r="C63" s="122" t="s">
        <v>130</v>
      </c>
      <c r="D63" s="123">
        <v>2</v>
      </c>
      <c r="E63" s="124">
        <v>45895</v>
      </c>
      <c r="F63" s="125">
        <v>0.375</v>
      </c>
      <c r="G63" s="124">
        <v>45895</v>
      </c>
      <c r="H63" s="125">
        <v>0.6875</v>
      </c>
      <c r="I63" s="126">
        <f t="shared" si="30"/>
        <v>0.3125</v>
      </c>
      <c r="J63" s="117">
        <f t="shared" si="31"/>
        <v>0.625</v>
      </c>
      <c r="K63" s="127" t="s">
        <v>224</v>
      </c>
      <c r="L63" s="128" t="s">
        <v>225</v>
      </c>
      <c r="M63" s="129" t="s">
        <v>134</v>
      </c>
      <c r="N63" s="130" t="s">
        <v>226</v>
      </c>
      <c r="O63" s="216">
        <v>2</v>
      </c>
      <c r="P63" s="234" t="s">
        <v>82</v>
      </c>
      <c r="Q63" s="234">
        <v>2</v>
      </c>
      <c r="R63" s="234" t="s">
        <v>82</v>
      </c>
      <c r="S63" s="234"/>
      <c r="T63" s="234" t="s">
        <v>82</v>
      </c>
      <c r="U63" s="234" t="s">
        <v>82</v>
      </c>
      <c r="V63" s="234"/>
      <c r="W63" s="240" t="s">
        <v>274</v>
      </c>
    </row>
    <row r="64" spans="2:23" ht="96">
      <c r="B64" s="121">
        <v>48</v>
      </c>
      <c r="C64" s="122" t="s">
        <v>130</v>
      </c>
      <c r="D64" s="123">
        <v>2</v>
      </c>
      <c r="E64" s="124">
        <v>45896</v>
      </c>
      <c r="F64" s="125">
        <v>0.375</v>
      </c>
      <c r="G64" s="124">
        <v>45896</v>
      </c>
      <c r="H64" s="125">
        <v>0.6875</v>
      </c>
      <c r="I64" s="126">
        <f t="shared" si="30"/>
        <v>0.3125</v>
      </c>
      <c r="J64" s="117">
        <f t="shared" si="31"/>
        <v>0.625</v>
      </c>
      <c r="K64" s="128">
        <v>102</v>
      </c>
      <c r="L64" s="128">
        <v>506</v>
      </c>
      <c r="M64" s="129" t="s">
        <v>134</v>
      </c>
      <c r="N64" s="130" t="s">
        <v>227</v>
      </c>
      <c r="O64" s="216">
        <v>2</v>
      </c>
      <c r="P64" s="234">
        <v>3</v>
      </c>
      <c r="Q64" s="234">
        <v>2</v>
      </c>
      <c r="R64" s="234">
        <v>12</v>
      </c>
      <c r="S64" s="234"/>
      <c r="T64" s="234"/>
      <c r="U64" s="234"/>
      <c r="V64" s="234"/>
      <c r="W64" s="240" t="s">
        <v>82</v>
      </c>
    </row>
    <row r="65" spans="2:23" ht="144">
      <c r="B65" s="121">
        <v>49</v>
      </c>
      <c r="C65" s="122" t="s">
        <v>130</v>
      </c>
      <c r="D65" s="123">
        <v>2</v>
      </c>
      <c r="E65" s="124">
        <v>45897</v>
      </c>
      <c r="F65" s="125">
        <v>0.375</v>
      </c>
      <c r="G65" s="124">
        <v>45897</v>
      </c>
      <c r="H65" s="125">
        <v>0.6875</v>
      </c>
      <c r="I65" s="126">
        <f t="shared" si="30"/>
        <v>0.3125</v>
      </c>
      <c r="J65" s="117">
        <f t="shared" si="31"/>
        <v>0.625</v>
      </c>
      <c r="K65" s="171" t="s">
        <v>230</v>
      </c>
      <c r="L65" s="171" t="s">
        <v>229</v>
      </c>
      <c r="M65" s="129" t="s">
        <v>134</v>
      </c>
      <c r="N65" s="130" t="s">
        <v>228</v>
      </c>
      <c r="O65" s="216">
        <v>2</v>
      </c>
      <c r="P65" s="234">
        <v>4</v>
      </c>
      <c r="Q65" s="234">
        <v>4</v>
      </c>
      <c r="R65" s="234"/>
      <c r="S65" s="234"/>
      <c r="T65" s="234"/>
      <c r="U65" s="234"/>
      <c r="V65" s="234"/>
      <c r="W65" s="240" t="s">
        <v>82</v>
      </c>
    </row>
    <row r="66" spans="2:23" ht="144">
      <c r="B66" s="121">
        <v>50</v>
      </c>
      <c r="C66" s="122" t="s">
        <v>130</v>
      </c>
      <c r="D66" s="123">
        <v>2</v>
      </c>
      <c r="E66" s="124">
        <v>45898</v>
      </c>
      <c r="F66" s="125">
        <v>0.375</v>
      </c>
      <c r="G66" s="124">
        <v>45898</v>
      </c>
      <c r="H66" s="125">
        <v>0.6875</v>
      </c>
      <c r="I66" s="126">
        <f t="shared" ref="I66:I68" si="33">H66-F66</f>
        <v>0.3125</v>
      </c>
      <c r="J66" s="117">
        <f t="shared" ref="J66:J68" si="34">I66*D66</f>
        <v>0.625</v>
      </c>
      <c r="K66" s="171" t="s">
        <v>231</v>
      </c>
      <c r="L66" s="171" t="s">
        <v>232</v>
      </c>
      <c r="M66" s="129" t="s">
        <v>134</v>
      </c>
      <c r="N66" s="130" t="s">
        <v>250</v>
      </c>
      <c r="O66" s="216">
        <v>2</v>
      </c>
      <c r="P66" s="234">
        <v>3</v>
      </c>
      <c r="Q66" s="234">
        <v>4</v>
      </c>
      <c r="R66" s="234"/>
      <c r="S66" s="234"/>
      <c r="T66" s="234"/>
      <c r="U66" s="234"/>
      <c r="V66" s="234"/>
      <c r="W66" s="240" t="s">
        <v>82</v>
      </c>
    </row>
    <row r="67" spans="2:23" ht="144">
      <c r="B67" s="121">
        <v>51</v>
      </c>
      <c r="C67" s="122" t="s">
        <v>130</v>
      </c>
      <c r="D67" s="123">
        <v>2</v>
      </c>
      <c r="E67" s="124">
        <v>45901</v>
      </c>
      <c r="F67" s="125">
        <v>0.375</v>
      </c>
      <c r="G67" s="124">
        <v>45901</v>
      </c>
      <c r="H67" s="125">
        <v>0.6875</v>
      </c>
      <c r="I67" s="126">
        <f t="shared" si="33"/>
        <v>0.3125</v>
      </c>
      <c r="J67" s="117">
        <f t="shared" si="34"/>
        <v>0.625</v>
      </c>
      <c r="K67" s="171" t="s">
        <v>233</v>
      </c>
      <c r="L67" s="171" t="s">
        <v>234</v>
      </c>
      <c r="M67" s="129" t="s">
        <v>134</v>
      </c>
      <c r="N67" s="130" t="s">
        <v>235</v>
      </c>
      <c r="O67" s="216">
        <v>2</v>
      </c>
      <c r="P67" s="234">
        <v>4</v>
      </c>
      <c r="Q67" s="234">
        <v>2</v>
      </c>
      <c r="R67" s="234">
        <v>16</v>
      </c>
      <c r="S67" s="234"/>
      <c r="T67" s="234"/>
      <c r="U67" s="234"/>
      <c r="V67" s="234"/>
      <c r="W67" s="240" t="s">
        <v>82</v>
      </c>
    </row>
    <row r="68" spans="2:23" ht="96">
      <c r="B68" s="121">
        <v>52</v>
      </c>
      <c r="C68" s="122" t="s">
        <v>130</v>
      </c>
      <c r="D68" s="123">
        <v>2</v>
      </c>
      <c r="E68" s="124">
        <v>45902</v>
      </c>
      <c r="F68" s="125">
        <v>0.375</v>
      </c>
      <c r="G68" s="124">
        <v>45902</v>
      </c>
      <c r="H68" s="125">
        <v>0.6875</v>
      </c>
      <c r="I68" s="126">
        <f t="shared" si="33"/>
        <v>0.3125</v>
      </c>
      <c r="J68" s="117">
        <f t="shared" si="34"/>
        <v>0.625</v>
      </c>
      <c r="K68" s="128" t="s">
        <v>237</v>
      </c>
      <c r="L68" s="128" t="s">
        <v>238</v>
      </c>
      <c r="M68" s="129" t="s">
        <v>134</v>
      </c>
      <c r="N68" s="130" t="s">
        <v>236</v>
      </c>
      <c r="O68" s="216">
        <v>2</v>
      </c>
      <c r="P68" s="234">
        <v>2</v>
      </c>
      <c r="Q68" s="234">
        <v>2</v>
      </c>
      <c r="R68" s="234"/>
      <c r="S68" s="234"/>
      <c r="T68" s="234"/>
      <c r="U68" s="234"/>
      <c r="V68" s="234"/>
      <c r="W68" s="240" t="s">
        <v>82</v>
      </c>
    </row>
    <row r="69" spans="2:23" ht="192">
      <c r="B69" s="121">
        <v>53</v>
      </c>
      <c r="C69" s="122" t="s">
        <v>130</v>
      </c>
      <c r="D69" s="123">
        <v>2</v>
      </c>
      <c r="E69" s="124">
        <v>45903</v>
      </c>
      <c r="F69" s="125">
        <v>0.375</v>
      </c>
      <c r="G69" s="124">
        <v>45903</v>
      </c>
      <c r="H69" s="125">
        <v>0.6875</v>
      </c>
      <c r="I69" s="126">
        <f t="shared" ref="I69:I73" si="35">H69-F69</f>
        <v>0.3125</v>
      </c>
      <c r="J69" s="117">
        <f t="shared" ref="J69:J73" si="36">I69*D69</f>
        <v>0.625</v>
      </c>
      <c r="K69" s="128" t="s">
        <v>239</v>
      </c>
      <c r="L69" s="128" t="s">
        <v>240</v>
      </c>
      <c r="M69" s="129" t="s">
        <v>134</v>
      </c>
      <c r="N69" s="130" t="s">
        <v>249</v>
      </c>
      <c r="O69" s="216">
        <v>2</v>
      </c>
      <c r="P69" s="234">
        <v>3</v>
      </c>
      <c r="Q69" s="234">
        <v>4</v>
      </c>
      <c r="R69" s="234"/>
      <c r="S69" s="234"/>
      <c r="T69" s="234"/>
      <c r="U69" s="234"/>
      <c r="V69" s="234"/>
      <c r="W69" s="240" t="s">
        <v>82</v>
      </c>
    </row>
    <row r="70" spans="2:23" ht="120">
      <c r="B70" s="121">
        <v>54</v>
      </c>
      <c r="C70" s="122" t="s">
        <v>130</v>
      </c>
      <c r="D70" s="123">
        <v>2</v>
      </c>
      <c r="E70" s="124">
        <v>45904</v>
      </c>
      <c r="F70" s="125">
        <v>0.375</v>
      </c>
      <c r="G70" s="124">
        <v>45904</v>
      </c>
      <c r="H70" s="125">
        <v>0.68055555555555558</v>
      </c>
      <c r="I70" s="126">
        <f t="shared" si="35"/>
        <v>0.30555555555555558</v>
      </c>
      <c r="J70" s="117">
        <f t="shared" si="36"/>
        <v>0.61111111111111116</v>
      </c>
      <c r="K70" s="171" t="s">
        <v>242</v>
      </c>
      <c r="L70" s="128" t="s">
        <v>243</v>
      </c>
      <c r="M70" s="129" t="s">
        <v>134</v>
      </c>
      <c r="N70" s="130" t="s">
        <v>241</v>
      </c>
      <c r="O70" s="216">
        <v>2</v>
      </c>
      <c r="P70" s="234" t="s">
        <v>82</v>
      </c>
      <c r="Q70" s="234" t="s">
        <v>82</v>
      </c>
      <c r="R70" s="234"/>
      <c r="S70" s="234"/>
      <c r="T70" s="234"/>
      <c r="U70" s="234"/>
      <c r="V70" s="234"/>
      <c r="W70" s="240" t="s">
        <v>82</v>
      </c>
    </row>
    <row r="71" spans="2:23" ht="31.5">
      <c r="B71" s="121">
        <v>55</v>
      </c>
      <c r="C71" s="122" t="s">
        <v>130</v>
      </c>
      <c r="D71" s="123">
        <v>1</v>
      </c>
      <c r="E71" s="124">
        <v>45909</v>
      </c>
      <c r="F71" s="125">
        <v>0.54166666666666663</v>
      </c>
      <c r="G71" s="124">
        <v>45909</v>
      </c>
      <c r="H71" s="125">
        <v>0.67361111111111116</v>
      </c>
      <c r="I71" s="126">
        <f t="shared" si="35"/>
        <v>0.13194444444444453</v>
      </c>
      <c r="J71" s="117">
        <f t="shared" si="36"/>
        <v>0.13194444444444453</v>
      </c>
      <c r="K71" s="127">
        <v>9</v>
      </c>
      <c r="L71" s="128">
        <v>506</v>
      </c>
      <c r="M71" s="129" t="s">
        <v>134</v>
      </c>
      <c r="N71" s="130" t="s">
        <v>181</v>
      </c>
      <c r="O71" s="216">
        <v>0</v>
      </c>
      <c r="P71" s="234">
        <v>7</v>
      </c>
      <c r="Q71" s="234" t="s">
        <v>82</v>
      </c>
      <c r="R71" s="234" t="s">
        <v>82</v>
      </c>
      <c r="S71" s="234"/>
      <c r="T71" s="234" t="s">
        <v>82</v>
      </c>
      <c r="U71" s="234" t="s">
        <v>82</v>
      </c>
      <c r="V71" s="234"/>
      <c r="W71" s="240" t="s">
        <v>82</v>
      </c>
    </row>
    <row r="72" spans="2:23" ht="31.5">
      <c r="B72" s="121">
        <v>56</v>
      </c>
      <c r="C72" s="122" t="s">
        <v>130</v>
      </c>
      <c r="D72" s="123">
        <v>1</v>
      </c>
      <c r="E72" s="124">
        <v>45910</v>
      </c>
      <c r="F72" s="125">
        <v>0.58333333333333337</v>
      </c>
      <c r="G72" s="124">
        <v>45910</v>
      </c>
      <c r="H72" s="125">
        <v>0.68055555555555558</v>
      </c>
      <c r="I72" s="126">
        <f t="shared" si="35"/>
        <v>9.722222222222221E-2</v>
      </c>
      <c r="J72" s="117">
        <f t="shared" si="36"/>
        <v>9.722222222222221E-2</v>
      </c>
      <c r="K72" s="127">
        <v>5</v>
      </c>
      <c r="L72" s="128">
        <v>504</v>
      </c>
      <c r="M72" s="129" t="s">
        <v>134</v>
      </c>
      <c r="N72" s="130" t="s">
        <v>244</v>
      </c>
      <c r="O72" s="216">
        <v>0</v>
      </c>
      <c r="P72" s="234">
        <v>5</v>
      </c>
      <c r="Q72" s="234" t="s">
        <v>82</v>
      </c>
      <c r="R72" s="234" t="s">
        <v>82</v>
      </c>
      <c r="S72" s="234"/>
      <c r="T72" s="234" t="s">
        <v>82</v>
      </c>
      <c r="U72" s="234" t="s">
        <v>82</v>
      </c>
      <c r="V72" s="234"/>
      <c r="W72" s="240" t="s">
        <v>82</v>
      </c>
    </row>
    <row r="73" spans="2:23" ht="81">
      <c r="B73" s="121">
        <v>57</v>
      </c>
      <c r="C73" s="122" t="s">
        <v>130</v>
      </c>
      <c r="D73" s="123">
        <v>2</v>
      </c>
      <c r="E73" s="124">
        <v>45912</v>
      </c>
      <c r="F73" s="125">
        <v>0.375</v>
      </c>
      <c r="G73" s="124">
        <v>45912</v>
      </c>
      <c r="H73" s="125">
        <v>0.6875</v>
      </c>
      <c r="I73" s="126">
        <f t="shared" si="35"/>
        <v>0.3125</v>
      </c>
      <c r="J73" s="117">
        <f t="shared" si="36"/>
        <v>0.625</v>
      </c>
      <c r="K73" s="127" t="s">
        <v>246</v>
      </c>
      <c r="L73" s="128" t="s">
        <v>245</v>
      </c>
      <c r="M73" s="129" t="s">
        <v>134</v>
      </c>
      <c r="N73" s="130" t="s">
        <v>247</v>
      </c>
      <c r="O73" s="216">
        <f t="shared" ref="O73" si="37">D73</f>
        <v>2</v>
      </c>
      <c r="P73" s="234" t="s">
        <v>82</v>
      </c>
      <c r="Q73" s="234" t="s">
        <v>82</v>
      </c>
      <c r="R73" s="234" t="s">
        <v>82</v>
      </c>
      <c r="S73" s="234"/>
      <c r="T73" s="234" t="s">
        <v>82</v>
      </c>
      <c r="U73" s="234" t="s">
        <v>82</v>
      </c>
      <c r="V73" s="234"/>
      <c r="W73" s="240" t="s">
        <v>82</v>
      </c>
    </row>
    <row r="74" spans="2:23" ht="81">
      <c r="B74" s="121">
        <v>58</v>
      </c>
      <c r="C74" s="122" t="s">
        <v>130</v>
      </c>
      <c r="D74" s="123">
        <v>1</v>
      </c>
      <c r="E74" s="124">
        <v>45915</v>
      </c>
      <c r="F74" s="125">
        <v>0.375</v>
      </c>
      <c r="G74" s="124">
        <v>45915</v>
      </c>
      <c r="H74" s="125">
        <v>0.6875</v>
      </c>
      <c r="I74" s="126">
        <f t="shared" ref="I74" si="38">H74-F74</f>
        <v>0.3125</v>
      </c>
      <c r="J74" s="117">
        <f t="shared" ref="J74" si="39">I74*D74</f>
        <v>0.3125</v>
      </c>
      <c r="K74" s="127" t="s">
        <v>246</v>
      </c>
      <c r="L74" s="128" t="s">
        <v>245</v>
      </c>
      <c r="M74" s="129" t="s">
        <v>134</v>
      </c>
      <c r="N74" s="130" t="s">
        <v>248</v>
      </c>
      <c r="O74" s="216">
        <f t="shared" ref="O74" si="40">D74</f>
        <v>1</v>
      </c>
      <c r="P74" s="234" t="s">
        <v>82</v>
      </c>
      <c r="Q74" s="234">
        <v>1</v>
      </c>
      <c r="R74" s="234" t="s">
        <v>82</v>
      </c>
      <c r="S74" s="234"/>
      <c r="T74" s="234" t="s">
        <v>82</v>
      </c>
      <c r="U74" s="234" t="s">
        <v>82</v>
      </c>
      <c r="V74" s="234"/>
      <c r="W74" s="240" t="s">
        <v>82</v>
      </c>
    </row>
    <row r="75" spans="2:23" ht="32.25" thickBot="1">
      <c r="B75" s="269" t="s">
        <v>269</v>
      </c>
      <c r="C75" s="270"/>
      <c r="D75" s="165">
        <f>SUM(D51:D74)</f>
        <v>44</v>
      </c>
      <c r="E75" s="144"/>
      <c r="F75" s="145"/>
      <c r="G75" s="144"/>
      <c r="H75" s="145"/>
      <c r="I75" s="166">
        <f>SUM(I51:I74)</f>
        <v>6.7743055555555562</v>
      </c>
      <c r="J75" s="166">
        <f>SUM(J51:J74)</f>
        <v>12.989583333333332</v>
      </c>
      <c r="K75" s="167"/>
      <c r="L75" s="168"/>
      <c r="M75" s="167"/>
      <c r="N75" s="169"/>
      <c r="O75" s="165">
        <f>SUM(O51:O74)</f>
        <v>38.5</v>
      </c>
      <c r="P75" s="172">
        <f>SUM(P51:P74)</f>
        <v>55</v>
      </c>
      <c r="Q75" s="172">
        <f t="shared" ref="Q75:V75" si="41">SUM(Q51:Q74)</f>
        <v>38</v>
      </c>
      <c r="R75" s="172">
        <f t="shared" si="41"/>
        <v>31</v>
      </c>
      <c r="S75" s="172">
        <f t="shared" si="41"/>
        <v>1</v>
      </c>
      <c r="T75" s="172">
        <f t="shared" si="41"/>
        <v>0</v>
      </c>
      <c r="U75" s="172">
        <f t="shared" si="41"/>
        <v>0</v>
      </c>
      <c r="V75" s="172">
        <f t="shared" si="41"/>
        <v>0</v>
      </c>
      <c r="W75" s="146"/>
    </row>
    <row r="77" spans="2:23" ht="31.5">
      <c r="B77" s="159" t="s">
        <v>279</v>
      </c>
      <c r="C77" s="157"/>
      <c r="D77" s="158"/>
      <c r="E77" s="148"/>
      <c r="F77" s="149"/>
      <c r="G77" s="148"/>
      <c r="H77" s="149"/>
      <c r="I77" s="118"/>
      <c r="J77" s="156"/>
      <c r="K77" s="150"/>
      <c r="L77" s="151"/>
      <c r="M77" s="152"/>
      <c r="N77" s="153"/>
      <c r="O77" s="170"/>
      <c r="P77" s="154"/>
      <c r="Q77" s="154"/>
      <c r="R77" s="154"/>
      <c r="S77" s="154"/>
      <c r="T77" s="154"/>
      <c r="U77" s="154"/>
      <c r="V77" s="154"/>
      <c r="W77" s="155"/>
    </row>
    <row r="78" spans="2:23" ht="31.5">
      <c r="B78" s="121">
        <v>59</v>
      </c>
      <c r="C78" s="122" t="s">
        <v>130</v>
      </c>
      <c r="D78" s="123">
        <v>0</v>
      </c>
      <c r="E78" s="124">
        <v>45916</v>
      </c>
      <c r="F78" s="125">
        <v>0.375</v>
      </c>
      <c r="G78" s="124">
        <v>45916</v>
      </c>
      <c r="H78" s="125">
        <v>0.69097222222222221</v>
      </c>
      <c r="I78" s="126">
        <f t="shared" ref="I78:I86" si="42">H78-F78</f>
        <v>0.31597222222222221</v>
      </c>
      <c r="J78" s="117">
        <f t="shared" ref="J78:J86" si="43">I78*D78</f>
        <v>0</v>
      </c>
      <c r="K78" s="127">
        <v>102</v>
      </c>
      <c r="L78" s="128" t="s">
        <v>252</v>
      </c>
      <c r="M78" s="129" t="s">
        <v>134</v>
      </c>
      <c r="N78" s="130" t="s">
        <v>251</v>
      </c>
      <c r="O78" s="216">
        <f t="shared" ref="O78" si="44">D78</f>
        <v>0</v>
      </c>
      <c r="P78" s="234" t="s">
        <v>82</v>
      </c>
      <c r="Q78" s="234" t="s">
        <v>82</v>
      </c>
      <c r="R78" s="234" t="s">
        <v>82</v>
      </c>
      <c r="S78" s="234"/>
      <c r="T78" s="234" t="s">
        <v>82</v>
      </c>
      <c r="U78" s="234" t="s">
        <v>82</v>
      </c>
      <c r="V78" s="234"/>
      <c r="W78" s="240" t="s">
        <v>271</v>
      </c>
    </row>
    <row r="79" spans="2:23" ht="31.5">
      <c r="B79" s="121">
        <v>60</v>
      </c>
      <c r="C79" s="122" t="s">
        <v>130</v>
      </c>
      <c r="D79" s="123">
        <v>0</v>
      </c>
      <c r="E79" s="124">
        <v>45917</v>
      </c>
      <c r="F79" s="125">
        <v>0.375</v>
      </c>
      <c r="G79" s="124">
        <v>45917</v>
      </c>
      <c r="H79" s="125">
        <v>0.6875</v>
      </c>
      <c r="I79" s="126">
        <f t="shared" si="42"/>
        <v>0.3125</v>
      </c>
      <c r="J79" s="117">
        <f t="shared" si="43"/>
        <v>0</v>
      </c>
      <c r="K79" s="127">
        <v>102</v>
      </c>
      <c r="L79" s="128" t="s">
        <v>252</v>
      </c>
      <c r="M79" s="129" t="s">
        <v>134</v>
      </c>
      <c r="N79" s="130" t="s">
        <v>251</v>
      </c>
      <c r="O79" s="216" t="s">
        <v>82</v>
      </c>
      <c r="P79" s="234" t="s">
        <v>82</v>
      </c>
      <c r="Q79" s="234" t="s">
        <v>82</v>
      </c>
      <c r="R79" s="234" t="s">
        <v>82</v>
      </c>
      <c r="S79" s="234"/>
      <c r="T79" s="234"/>
      <c r="U79" s="234"/>
      <c r="V79" s="234"/>
      <c r="W79" s="240" t="s">
        <v>271</v>
      </c>
    </row>
    <row r="80" spans="2:23" ht="31.5">
      <c r="B80" s="121">
        <v>61</v>
      </c>
      <c r="C80" s="122" t="s">
        <v>130</v>
      </c>
      <c r="D80" s="123">
        <v>0</v>
      </c>
      <c r="E80" s="124">
        <v>45918</v>
      </c>
      <c r="F80" s="125">
        <v>0.375</v>
      </c>
      <c r="G80" s="124">
        <v>45918</v>
      </c>
      <c r="H80" s="125">
        <v>0.68055555555555558</v>
      </c>
      <c r="I80" s="126">
        <f t="shared" si="42"/>
        <v>0.30555555555555558</v>
      </c>
      <c r="J80" s="117">
        <f t="shared" si="43"/>
        <v>0</v>
      </c>
      <c r="K80" s="127">
        <v>102</v>
      </c>
      <c r="L80" s="128" t="s">
        <v>252</v>
      </c>
      <c r="M80" s="129" t="s">
        <v>134</v>
      </c>
      <c r="N80" s="130" t="s">
        <v>253</v>
      </c>
      <c r="O80" s="216" t="s">
        <v>82</v>
      </c>
      <c r="P80" s="234" t="s">
        <v>82</v>
      </c>
      <c r="Q80" s="234" t="s">
        <v>82</v>
      </c>
      <c r="R80" s="234" t="s">
        <v>82</v>
      </c>
      <c r="S80" s="234"/>
      <c r="T80" s="234" t="s">
        <v>82</v>
      </c>
      <c r="U80" s="234" t="s">
        <v>82</v>
      </c>
      <c r="V80" s="234"/>
      <c r="W80" s="240" t="s">
        <v>271</v>
      </c>
    </row>
    <row r="81" spans="2:23" ht="31.5">
      <c r="B81" s="121">
        <v>62</v>
      </c>
      <c r="C81" s="122" t="s">
        <v>130</v>
      </c>
      <c r="D81" s="123">
        <v>1</v>
      </c>
      <c r="E81" s="124">
        <v>45923</v>
      </c>
      <c r="F81" s="125">
        <v>0.375</v>
      </c>
      <c r="G81" s="124">
        <v>45923</v>
      </c>
      <c r="H81" s="125">
        <v>0.6875</v>
      </c>
      <c r="I81" s="126">
        <f t="shared" si="42"/>
        <v>0.3125</v>
      </c>
      <c r="J81" s="117">
        <f t="shared" si="43"/>
        <v>0.3125</v>
      </c>
      <c r="K81" s="127" t="s">
        <v>254</v>
      </c>
      <c r="L81" s="128" t="s">
        <v>255</v>
      </c>
      <c r="M81" s="129" t="s">
        <v>134</v>
      </c>
      <c r="N81" s="130" t="s">
        <v>256</v>
      </c>
      <c r="O81" s="216">
        <f t="shared" ref="O81" si="45">D81</f>
        <v>1</v>
      </c>
      <c r="P81" s="234" t="s">
        <v>82</v>
      </c>
      <c r="Q81" s="234" t="s">
        <v>82</v>
      </c>
      <c r="R81" s="234" t="s">
        <v>82</v>
      </c>
      <c r="S81" s="234"/>
      <c r="T81" s="234" t="s">
        <v>82</v>
      </c>
      <c r="U81" s="234" t="s">
        <v>82</v>
      </c>
      <c r="V81" s="234"/>
      <c r="W81" s="240" t="s">
        <v>82</v>
      </c>
    </row>
    <row r="82" spans="2:23" ht="31.5">
      <c r="B82" s="121">
        <v>63</v>
      </c>
      <c r="C82" s="122" t="s">
        <v>130</v>
      </c>
      <c r="D82" s="123">
        <v>2</v>
      </c>
      <c r="E82" s="124">
        <v>45930</v>
      </c>
      <c r="F82" s="125">
        <v>0.375</v>
      </c>
      <c r="G82" s="124">
        <v>45930</v>
      </c>
      <c r="H82" s="125">
        <v>0.66666666666666663</v>
      </c>
      <c r="I82" s="126">
        <f t="shared" si="42"/>
        <v>0.29166666666666663</v>
      </c>
      <c r="J82" s="117">
        <f t="shared" si="43"/>
        <v>0.58333333333333326</v>
      </c>
      <c r="K82" s="127" t="s">
        <v>254</v>
      </c>
      <c r="L82" s="128" t="s">
        <v>255</v>
      </c>
      <c r="M82" s="129" t="s">
        <v>134</v>
      </c>
      <c r="N82" s="130" t="s">
        <v>257</v>
      </c>
      <c r="O82" s="216">
        <v>2</v>
      </c>
      <c r="P82" s="234" t="s">
        <v>82</v>
      </c>
      <c r="Q82" s="234" t="s">
        <v>82</v>
      </c>
      <c r="R82" s="234"/>
      <c r="S82" s="234"/>
      <c r="T82" s="234"/>
      <c r="U82" s="234"/>
      <c r="V82" s="234"/>
      <c r="W82" s="240" t="s">
        <v>82</v>
      </c>
    </row>
    <row r="83" spans="2:23" ht="72">
      <c r="B83" s="121">
        <v>64</v>
      </c>
      <c r="C83" s="122" t="s">
        <v>130</v>
      </c>
      <c r="D83" s="123">
        <v>2</v>
      </c>
      <c r="E83" s="124">
        <v>45943</v>
      </c>
      <c r="F83" s="125">
        <v>0.375</v>
      </c>
      <c r="G83" s="124">
        <v>45943</v>
      </c>
      <c r="H83" s="125">
        <v>0.6875</v>
      </c>
      <c r="I83" s="126">
        <f t="shared" si="42"/>
        <v>0.3125</v>
      </c>
      <c r="J83" s="117">
        <f t="shared" si="43"/>
        <v>0.625</v>
      </c>
      <c r="K83" s="171" t="s">
        <v>259</v>
      </c>
      <c r="L83" s="128" t="s">
        <v>260</v>
      </c>
      <c r="M83" s="129" t="s">
        <v>134</v>
      </c>
      <c r="N83" s="130" t="s">
        <v>258</v>
      </c>
      <c r="O83" s="216">
        <v>2</v>
      </c>
      <c r="P83" s="234">
        <v>3</v>
      </c>
      <c r="Q83" s="234" t="s">
        <v>82</v>
      </c>
      <c r="R83" s="234"/>
      <c r="S83" s="234"/>
      <c r="T83" s="234"/>
      <c r="U83" s="234"/>
      <c r="V83" s="234"/>
      <c r="W83" s="240" t="s">
        <v>82</v>
      </c>
    </row>
    <row r="84" spans="2:23" ht="144">
      <c r="B84" s="121">
        <v>65</v>
      </c>
      <c r="C84" s="122" t="s">
        <v>130</v>
      </c>
      <c r="D84" s="123">
        <v>2</v>
      </c>
      <c r="E84" s="124">
        <v>45944</v>
      </c>
      <c r="F84" s="125">
        <v>0.375</v>
      </c>
      <c r="G84" s="124">
        <v>45944</v>
      </c>
      <c r="H84" s="125">
        <v>0.68055555555555558</v>
      </c>
      <c r="I84" s="126">
        <f t="shared" si="42"/>
        <v>0.30555555555555558</v>
      </c>
      <c r="J84" s="117">
        <f t="shared" si="43"/>
        <v>0.61111111111111116</v>
      </c>
      <c r="K84" s="171" t="s">
        <v>263</v>
      </c>
      <c r="L84" s="128" t="s">
        <v>262</v>
      </c>
      <c r="M84" s="129" t="s">
        <v>134</v>
      </c>
      <c r="N84" s="130" t="s">
        <v>261</v>
      </c>
      <c r="O84" s="216">
        <v>2</v>
      </c>
      <c r="P84" s="234">
        <v>2</v>
      </c>
      <c r="Q84" s="234">
        <v>4</v>
      </c>
      <c r="R84" s="234"/>
      <c r="S84" s="234" t="s">
        <v>82</v>
      </c>
      <c r="T84" s="234"/>
      <c r="U84" s="234"/>
      <c r="V84" s="234"/>
      <c r="W84" s="240" t="s">
        <v>82</v>
      </c>
    </row>
    <row r="85" spans="2:23" ht="120">
      <c r="B85" s="121">
        <v>66</v>
      </c>
      <c r="C85" s="122" t="s">
        <v>130</v>
      </c>
      <c r="D85" s="123">
        <v>2</v>
      </c>
      <c r="E85" s="124">
        <v>45945</v>
      </c>
      <c r="F85" s="125">
        <v>0.375</v>
      </c>
      <c r="G85" s="124">
        <v>45945</v>
      </c>
      <c r="H85" s="125">
        <v>0.6875</v>
      </c>
      <c r="I85" s="126">
        <f t="shared" si="42"/>
        <v>0.3125</v>
      </c>
      <c r="J85" s="117">
        <f t="shared" si="43"/>
        <v>0.625</v>
      </c>
      <c r="K85" s="127" t="s">
        <v>265</v>
      </c>
      <c r="L85" s="128" t="s">
        <v>266</v>
      </c>
      <c r="M85" s="129" t="s">
        <v>134</v>
      </c>
      <c r="N85" s="130" t="s">
        <v>264</v>
      </c>
      <c r="O85" s="216">
        <v>2</v>
      </c>
      <c r="P85" s="234" t="s">
        <v>82</v>
      </c>
      <c r="Q85" s="234">
        <v>2</v>
      </c>
      <c r="R85" s="234">
        <v>12</v>
      </c>
      <c r="S85" s="234"/>
      <c r="T85" s="234" t="s">
        <v>82</v>
      </c>
      <c r="U85" s="234" t="s">
        <v>82</v>
      </c>
      <c r="V85" s="234"/>
      <c r="W85" s="240" t="s">
        <v>82</v>
      </c>
    </row>
    <row r="86" spans="2:23" ht="168">
      <c r="B86" s="121">
        <v>67</v>
      </c>
      <c r="C86" s="122" t="s">
        <v>130</v>
      </c>
      <c r="D86" s="123">
        <v>2</v>
      </c>
      <c r="E86" s="124">
        <v>45946</v>
      </c>
      <c r="F86" s="125">
        <v>0.375</v>
      </c>
      <c r="G86" s="124">
        <v>45946</v>
      </c>
      <c r="H86" s="125">
        <v>0.68055555555555558</v>
      </c>
      <c r="I86" s="126">
        <f t="shared" si="42"/>
        <v>0.30555555555555558</v>
      </c>
      <c r="J86" s="117">
        <f t="shared" si="43"/>
        <v>0.61111111111111116</v>
      </c>
      <c r="K86" s="127">
        <v>102</v>
      </c>
      <c r="L86" s="128">
        <v>206</v>
      </c>
      <c r="M86" s="129" t="s">
        <v>134</v>
      </c>
      <c r="N86" s="130" t="s">
        <v>267</v>
      </c>
      <c r="O86" s="216">
        <v>1</v>
      </c>
      <c r="P86" s="234">
        <v>14</v>
      </c>
      <c r="Q86" s="234">
        <v>1</v>
      </c>
      <c r="R86" s="234">
        <v>1</v>
      </c>
      <c r="S86" s="234"/>
      <c r="T86" s="234" t="s">
        <v>82</v>
      </c>
      <c r="U86" s="234" t="s">
        <v>82</v>
      </c>
      <c r="V86" s="234"/>
      <c r="W86" s="240" t="s">
        <v>82</v>
      </c>
    </row>
    <row r="87" spans="2:23" ht="32.25" thickBot="1">
      <c r="B87" s="269" t="s">
        <v>268</v>
      </c>
      <c r="C87" s="270"/>
      <c r="D87" s="165">
        <f>SUM(D78:D86)</f>
        <v>11</v>
      </c>
      <c r="E87" s="144"/>
      <c r="F87" s="145"/>
      <c r="G87" s="144"/>
      <c r="H87" s="145"/>
      <c r="I87" s="166">
        <f>SUM(I78:I86)</f>
        <v>2.7743055555555554</v>
      </c>
      <c r="J87" s="166">
        <f>SUM(J78:J86)</f>
        <v>3.3680555555555558</v>
      </c>
      <c r="K87" s="167"/>
      <c r="L87" s="168"/>
      <c r="M87" s="167"/>
      <c r="N87" s="169"/>
      <c r="O87" s="165">
        <f t="shared" ref="O87:V87" si="46">SUM(O78:O86)</f>
        <v>10</v>
      </c>
      <c r="P87" s="172">
        <f t="shared" si="46"/>
        <v>19</v>
      </c>
      <c r="Q87" s="172">
        <f t="shared" si="46"/>
        <v>7</v>
      </c>
      <c r="R87" s="172">
        <f t="shared" si="46"/>
        <v>13</v>
      </c>
      <c r="S87" s="172">
        <f t="shared" si="46"/>
        <v>0</v>
      </c>
      <c r="T87" s="172">
        <f t="shared" si="46"/>
        <v>0</v>
      </c>
      <c r="U87" s="172">
        <f t="shared" si="46"/>
        <v>0</v>
      </c>
      <c r="V87" s="172">
        <f t="shared" si="46"/>
        <v>0</v>
      </c>
      <c r="W87" s="146"/>
    </row>
    <row r="89" spans="2:23" ht="31.5">
      <c r="B89" s="159" t="s">
        <v>351</v>
      </c>
      <c r="C89" s="157"/>
      <c r="D89" s="158"/>
      <c r="E89" s="148"/>
      <c r="F89" s="149"/>
      <c r="G89" s="148"/>
      <c r="H89" s="149"/>
      <c r="I89" s="118"/>
      <c r="J89" s="156"/>
      <c r="K89" s="150"/>
      <c r="L89" s="151"/>
      <c r="M89" s="152"/>
      <c r="N89" s="153"/>
      <c r="O89" s="170"/>
      <c r="P89" s="154"/>
      <c r="Q89" s="154"/>
      <c r="R89" s="154"/>
      <c r="S89" s="154"/>
      <c r="T89" s="154"/>
      <c r="U89" s="154"/>
      <c r="V89" s="154"/>
      <c r="W89" s="155"/>
    </row>
    <row r="90" spans="2:23" ht="31.5">
      <c r="B90" s="121">
        <v>68</v>
      </c>
      <c r="C90" s="122" t="s">
        <v>130</v>
      </c>
      <c r="D90" s="123">
        <v>2</v>
      </c>
      <c r="E90" s="124">
        <v>45950</v>
      </c>
      <c r="F90" s="125">
        <v>0.375</v>
      </c>
      <c r="G90" s="124">
        <v>45950</v>
      </c>
      <c r="H90" s="125">
        <v>0.68055555555555558</v>
      </c>
      <c r="I90" s="126">
        <f t="shared" ref="I90:I93" si="47">H90-F90</f>
        <v>0.30555555555555558</v>
      </c>
      <c r="J90" s="117">
        <f t="shared" ref="J90:J93" si="48">I90*D90</f>
        <v>0.61111111111111116</v>
      </c>
      <c r="K90" s="127">
        <v>1</v>
      </c>
      <c r="L90" s="128" t="s">
        <v>288</v>
      </c>
      <c r="M90" s="129" t="s">
        <v>134</v>
      </c>
      <c r="N90" s="130" t="s">
        <v>281</v>
      </c>
      <c r="O90" s="216">
        <f t="shared" ref="O90" si="49">D90</f>
        <v>2</v>
      </c>
      <c r="P90" s="234" t="s">
        <v>82</v>
      </c>
      <c r="Q90" s="234" t="s">
        <v>82</v>
      </c>
      <c r="R90" s="234" t="s">
        <v>82</v>
      </c>
      <c r="S90" s="234"/>
      <c r="T90" s="234" t="s">
        <v>82</v>
      </c>
      <c r="U90" s="234" t="s">
        <v>82</v>
      </c>
      <c r="V90" s="234"/>
      <c r="W90" s="240" t="s">
        <v>285</v>
      </c>
    </row>
    <row r="91" spans="2:23" ht="31.5">
      <c r="B91" s="121">
        <v>69</v>
      </c>
      <c r="C91" s="122" t="s">
        <v>130</v>
      </c>
      <c r="D91" s="123">
        <v>2</v>
      </c>
      <c r="E91" s="124">
        <v>45951</v>
      </c>
      <c r="F91" s="125">
        <v>0.375</v>
      </c>
      <c r="G91" s="124">
        <v>45951</v>
      </c>
      <c r="H91" s="125">
        <v>0.6875</v>
      </c>
      <c r="I91" s="126">
        <f t="shared" si="47"/>
        <v>0.3125</v>
      </c>
      <c r="J91" s="117">
        <f t="shared" si="48"/>
        <v>0.625</v>
      </c>
      <c r="K91" s="127">
        <v>9</v>
      </c>
      <c r="L91" s="128" t="s">
        <v>289</v>
      </c>
      <c r="M91" s="129" t="s">
        <v>134</v>
      </c>
      <c r="N91" s="130" t="s">
        <v>282</v>
      </c>
      <c r="O91" s="216">
        <v>2</v>
      </c>
      <c r="P91" s="234" t="s">
        <v>82</v>
      </c>
      <c r="Q91" s="234" t="s">
        <v>82</v>
      </c>
      <c r="R91" s="234" t="s">
        <v>82</v>
      </c>
      <c r="S91" s="234"/>
      <c r="T91" s="234"/>
      <c r="U91" s="234"/>
      <c r="V91" s="234"/>
      <c r="W91" s="240" t="s">
        <v>286</v>
      </c>
    </row>
    <row r="92" spans="2:23" ht="72">
      <c r="B92" s="121">
        <v>70</v>
      </c>
      <c r="C92" s="122" t="s">
        <v>130</v>
      </c>
      <c r="D92" s="123">
        <v>1</v>
      </c>
      <c r="E92" s="124">
        <v>45952</v>
      </c>
      <c r="F92" s="125">
        <v>0.375</v>
      </c>
      <c r="G92" s="124">
        <v>45952</v>
      </c>
      <c r="H92" s="125">
        <v>0.6875</v>
      </c>
      <c r="I92" s="126">
        <f t="shared" si="47"/>
        <v>0.3125</v>
      </c>
      <c r="J92" s="117">
        <f t="shared" si="48"/>
        <v>0.3125</v>
      </c>
      <c r="K92" s="127" t="s">
        <v>290</v>
      </c>
      <c r="L92" s="128" t="s">
        <v>291</v>
      </c>
      <c r="M92" s="129" t="s">
        <v>134</v>
      </c>
      <c r="N92" s="130" t="s">
        <v>283</v>
      </c>
      <c r="O92" s="216">
        <v>1</v>
      </c>
      <c r="P92" s="234" t="s">
        <v>82</v>
      </c>
      <c r="Q92" s="234" t="s">
        <v>82</v>
      </c>
      <c r="R92" s="234" t="s">
        <v>82</v>
      </c>
      <c r="S92" s="234"/>
      <c r="T92" s="234" t="s">
        <v>82</v>
      </c>
      <c r="U92" s="234" t="s">
        <v>82</v>
      </c>
      <c r="V92" s="234"/>
      <c r="W92" s="240" t="s">
        <v>82</v>
      </c>
    </row>
    <row r="93" spans="2:23" ht="48">
      <c r="B93" s="121">
        <v>71</v>
      </c>
      <c r="C93" s="122" t="s">
        <v>130</v>
      </c>
      <c r="D93" s="123">
        <v>1</v>
      </c>
      <c r="E93" s="124">
        <v>45953</v>
      </c>
      <c r="F93" s="125">
        <v>0.375</v>
      </c>
      <c r="G93" s="124">
        <v>45953</v>
      </c>
      <c r="H93" s="125">
        <v>0.70138888888888884</v>
      </c>
      <c r="I93" s="126">
        <f t="shared" si="47"/>
        <v>0.32638888888888884</v>
      </c>
      <c r="J93" s="117">
        <f t="shared" si="48"/>
        <v>0.32638888888888884</v>
      </c>
      <c r="K93" s="127" t="s">
        <v>280</v>
      </c>
      <c r="L93" s="128" t="s">
        <v>292</v>
      </c>
      <c r="M93" s="129" t="s">
        <v>134</v>
      </c>
      <c r="N93" s="130" t="s">
        <v>284</v>
      </c>
      <c r="O93" s="216">
        <f t="shared" ref="O93" si="50">D93</f>
        <v>1</v>
      </c>
      <c r="P93" s="234" t="s">
        <v>82</v>
      </c>
      <c r="Q93" s="234" t="s">
        <v>82</v>
      </c>
      <c r="R93" s="234" t="s">
        <v>82</v>
      </c>
      <c r="S93" s="234"/>
      <c r="T93" s="234" t="s">
        <v>82</v>
      </c>
      <c r="U93" s="234" t="s">
        <v>82</v>
      </c>
      <c r="V93" s="234"/>
      <c r="W93" s="240" t="s">
        <v>82</v>
      </c>
    </row>
    <row r="94" spans="2:23" ht="32.25" thickBot="1">
      <c r="B94" s="269" t="s">
        <v>293</v>
      </c>
      <c r="C94" s="270"/>
      <c r="D94" s="165">
        <f>SUM(D90:D93)</f>
        <v>6</v>
      </c>
      <c r="E94" s="144"/>
      <c r="F94" s="145"/>
      <c r="G94" s="144"/>
      <c r="H94" s="145"/>
      <c r="I94" s="166">
        <f>SUM(I90:I93)</f>
        <v>1.2569444444444444</v>
      </c>
      <c r="J94" s="166">
        <f>SUM(J90:J93)</f>
        <v>1.875</v>
      </c>
      <c r="K94" s="167"/>
      <c r="L94" s="168"/>
      <c r="M94" s="167"/>
      <c r="N94" s="169"/>
      <c r="O94" s="165">
        <f t="shared" ref="O94:V94" si="51">SUM(O90:O93)</f>
        <v>6</v>
      </c>
      <c r="P94" s="165">
        <f t="shared" si="51"/>
        <v>0</v>
      </c>
      <c r="Q94" s="165">
        <f t="shared" si="51"/>
        <v>0</v>
      </c>
      <c r="R94" s="165">
        <f t="shared" si="51"/>
        <v>0</v>
      </c>
      <c r="S94" s="165">
        <f t="shared" si="51"/>
        <v>0</v>
      </c>
      <c r="T94" s="165">
        <f t="shared" si="51"/>
        <v>0</v>
      </c>
      <c r="U94" s="165">
        <f t="shared" si="51"/>
        <v>0</v>
      </c>
      <c r="V94" s="165">
        <f t="shared" si="51"/>
        <v>0</v>
      </c>
      <c r="W94" s="146"/>
    </row>
    <row r="96" spans="2:23" ht="31.5">
      <c r="B96" s="159" t="s">
        <v>350</v>
      </c>
      <c r="C96" s="157"/>
      <c r="D96" s="158"/>
      <c r="E96" s="148"/>
      <c r="F96" s="149"/>
      <c r="G96" s="148"/>
      <c r="H96" s="149"/>
      <c r="I96" s="118"/>
      <c r="J96" s="156"/>
      <c r="K96" s="150"/>
      <c r="L96" s="151"/>
      <c r="M96" s="152"/>
      <c r="N96" s="153"/>
      <c r="O96" s="170"/>
      <c r="P96" s="154"/>
      <c r="Q96" s="154"/>
      <c r="R96" s="154"/>
      <c r="S96" s="154"/>
      <c r="T96" s="154"/>
      <c r="U96" s="154"/>
      <c r="V96" s="154"/>
      <c r="W96" s="155"/>
    </row>
    <row r="97" spans="2:23" ht="96">
      <c r="B97" s="121">
        <v>72</v>
      </c>
      <c r="C97" s="122" t="s">
        <v>130</v>
      </c>
      <c r="D97" s="123">
        <v>2</v>
      </c>
      <c r="E97" s="124">
        <v>45959</v>
      </c>
      <c r="F97" s="125">
        <v>0.375</v>
      </c>
      <c r="G97" s="124">
        <v>45959</v>
      </c>
      <c r="H97" s="125">
        <v>0.69444444444444442</v>
      </c>
      <c r="I97" s="126">
        <f t="shared" ref="I97:I103" si="52">H97-F97</f>
        <v>0.31944444444444442</v>
      </c>
      <c r="J97" s="117">
        <f t="shared" ref="J97:J103" si="53">I97*D97</f>
        <v>0.63888888888888884</v>
      </c>
      <c r="K97" s="127" t="s">
        <v>355</v>
      </c>
      <c r="L97" s="128" t="s">
        <v>356</v>
      </c>
      <c r="M97" s="129" t="s">
        <v>134</v>
      </c>
      <c r="N97" s="130" t="s">
        <v>357</v>
      </c>
      <c r="O97" s="216">
        <f t="shared" ref="O97" si="54">D97</f>
        <v>2</v>
      </c>
      <c r="P97" s="234">
        <v>3</v>
      </c>
      <c r="Q97" s="234">
        <v>1</v>
      </c>
      <c r="R97" s="234" t="s">
        <v>82</v>
      </c>
      <c r="S97" s="234"/>
      <c r="T97" s="234" t="s">
        <v>82</v>
      </c>
      <c r="U97" s="234" t="s">
        <v>82</v>
      </c>
      <c r="V97" s="234"/>
      <c r="W97" s="240" t="s">
        <v>82</v>
      </c>
    </row>
    <row r="98" spans="2:23" ht="192">
      <c r="B98" s="121">
        <v>73</v>
      </c>
      <c r="C98" s="122" t="s">
        <v>130</v>
      </c>
      <c r="D98" s="123">
        <v>2</v>
      </c>
      <c r="E98" s="124">
        <v>45960</v>
      </c>
      <c r="F98" s="125">
        <v>0.375</v>
      </c>
      <c r="G98" s="124">
        <v>45960</v>
      </c>
      <c r="H98" s="125">
        <v>0.6875</v>
      </c>
      <c r="I98" s="126">
        <f t="shared" si="52"/>
        <v>0.3125</v>
      </c>
      <c r="J98" s="117">
        <f t="shared" si="53"/>
        <v>0.625</v>
      </c>
      <c r="K98" s="127" t="s">
        <v>358</v>
      </c>
      <c r="L98" s="128" t="s">
        <v>359</v>
      </c>
      <c r="M98" s="129" t="s">
        <v>134</v>
      </c>
      <c r="N98" s="130" t="s">
        <v>368</v>
      </c>
      <c r="O98" s="216">
        <v>2</v>
      </c>
      <c r="P98" s="234">
        <v>1</v>
      </c>
      <c r="Q98" s="234">
        <v>3</v>
      </c>
      <c r="R98" s="234" t="s">
        <v>82</v>
      </c>
      <c r="S98" s="234"/>
      <c r="T98" s="234"/>
      <c r="U98" s="234"/>
      <c r="V98" s="234"/>
      <c r="W98" s="240" t="s">
        <v>82</v>
      </c>
    </row>
    <row r="99" spans="2:23" ht="31.5">
      <c r="B99" s="121">
        <v>74</v>
      </c>
      <c r="C99" s="122" t="s">
        <v>130</v>
      </c>
      <c r="D99" s="123">
        <v>2</v>
      </c>
      <c r="E99" s="124">
        <v>45966</v>
      </c>
      <c r="F99" s="125">
        <v>0.375</v>
      </c>
      <c r="G99" s="124">
        <v>45966</v>
      </c>
      <c r="H99" s="125">
        <v>0.69444444444444442</v>
      </c>
      <c r="I99" s="126">
        <f t="shared" si="52"/>
        <v>0.31944444444444442</v>
      </c>
      <c r="J99" s="117">
        <f t="shared" si="53"/>
        <v>0.63888888888888884</v>
      </c>
      <c r="K99" s="127">
        <v>102</v>
      </c>
      <c r="L99" s="128" t="s">
        <v>360</v>
      </c>
      <c r="M99" s="129" t="s">
        <v>134</v>
      </c>
      <c r="N99" s="130" t="s">
        <v>361</v>
      </c>
      <c r="O99" s="216" t="s">
        <v>82</v>
      </c>
      <c r="P99" s="234" t="s">
        <v>82</v>
      </c>
      <c r="Q99" s="234" t="s">
        <v>82</v>
      </c>
      <c r="R99" s="234" t="s">
        <v>82</v>
      </c>
      <c r="S99" s="234"/>
      <c r="T99" s="234" t="s">
        <v>82</v>
      </c>
      <c r="U99" s="234" t="s">
        <v>82</v>
      </c>
      <c r="V99" s="234"/>
      <c r="W99" s="240" t="s">
        <v>271</v>
      </c>
    </row>
    <row r="100" spans="2:23" ht="31.5">
      <c r="B100" s="121">
        <v>75</v>
      </c>
      <c r="C100" s="122" t="s">
        <v>130</v>
      </c>
      <c r="D100" s="123">
        <v>2</v>
      </c>
      <c r="E100" s="124">
        <v>45967</v>
      </c>
      <c r="F100" s="125">
        <v>0.375</v>
      </c>
      <c r="G100" s="124">
        <v>45967</v>
      </c>
      <c r="H100" s="125">
        <v>0.60416666666666663</v>
      </c>
      <c r="I100" s="126">
        <f t="shared" ref="I100:I101" si="55">H100-F100</f>
        <v>0.22916666666666663</v>
      </c>
      <c r="J100" s="117">
        <f t="shared" ref="J100:J101" si="56">I100*D100</f>
        <v>0.45833333333333326</v>
      </c>
      <c r="K100" s="127">
        <v>102</v>
      </c>
      <c r="L100" s="128" t="s">
        <v>360</v>
      </c>
      <c r="M100" s="129" t="s">
        <v>134</v>
      </c>
      <c r="N100" s="130" t="s">
        <v>361</v>
      </c>
      <c r="O100" s="216" t="s">
        <v>82</v>
      </c>
      <c r="P100" s="234" t="s">
        <v>82</v>
      </c>
      <c r="Q100" s="234" t="s">
        <v>82</v>
      </c>
      <c r="R100" s="234" t="s">
        <v>82</v>
      </c>
      <c r="S100" s="234"/>
      <c r="T100" s="234"/>
      <c r="U100" s="234"/>
      <c r="V100" s="234"/>
      <c r="W100" s="240" t="s">
        <v>271</v>
      </c>
    </row>
    <row r="101" spans="2:23" ht="31.5">
      <c r="B101" s="121">
        <v>76</v>
      </c>
      <c r="C101" s="122" t="s">
        <v>130</v>
      </c>
      <c r="D101" s="123">
        <v>2</v>
      </c>
      <c r="E101" s="124">
        <v>45968</v>
      </c>
      <c r="F101" s="125">
        <v>0.375</v>
      </c>
      <c r="G101" s="124">
        <v>45968</v>
      </c>
      <c r="H101" s="125">
        <v>0.47916666666666669</v>
      </c>
      <c r="I101" s="126">
        <f t="shared" si="55"/>
        <v>0.10416666666666669</v>
      </c>
      <c r="J101" s="117">
        <f t="shared" si="56"/>
        <v>0.20833333333333337</v>
      </c>
      <c r="K101" s="127">
        <v>5</v>
      </c>
      <c r="L101" s="128">
        <v>304</v>
      </c>
      <c r="M101" s="129" t="s">
        <v>134</v>
      </c>
      <c r="N101" s="130" t="s">
        <v>354</v>
      </c>
      <c r="O101" s="216">
        <v>1</v>
      </c>
      <c r="P101" s="234" t="s">
        <v>82</v>
      </c>
      <c r="Q101" s="234">
        <v>4</v>
      </c>
      <c r="R101" s="234" t="s">
        <v>82</v>
      </c>
      <c r="S101" s="234"/>
      <c r="T101" s="234"/>
      <c r="U101" s="234"/>
      <c r="V101" s="234"/>
      <c r="W101" s="240" t="s">
        <v>82</v>
      </c>
    </row>
    <row r="102" spans="2:23" ht="31.5">
      <c r="B102" s="121">
        <v>77</v>
      </c>
      <c r="C102" s="122" t="s">
        <v>130</v>
      </c>
      <c r="D102" s="123">
        <v>2</v>
      </c>
      <c r="E102" s="124">
        <v>45972</v>
      </c>
      <c r="F102" s="125">
        <v>0.375</v>
      </c>
      <c r="G102" s="124">
        <v>45972</v>
      </c>
      <c r="H102" s="125">
        <v>0.6875</v>
      </c>
      <c r="I102" s="126">
        <f t="shared" ref="I102" si="57">H102-F102</f>
        <v>0.3125</v>
      </c>
      <c r="J102" s="117">
        <f t="shared" ref="J102" si="58">I102*D102</f>
        <v>0.625</v>
      </c>
      <c r="K102" s="127">
        <v>1</v>
      </c>
      <c r="L102" s="128" t="s">
        <v>352</v>
      </c>
      <c r="M102" s="129" t="s">
        <v>134</v>
      </c>
      <c r="N102" s="130" t="s">
        <v>353</v>
      </c>
      <c r="O102" s="216">
        <v>2</v>
      </c>
      <c r="P102" s="234" t="s">
        <v>82</v>
      </c>
      <c r="Q102" s="234" t="s">
        <v>82</v>
      </c>
      <c r="R102" s="234" t="s">
        <v>82</v>
      </c>
      <c r="S102" s="234"/>
      <c r="T102" s="234"/>
      <c r="U102" s="234"/>
      <c r="V102" s="234"/>
      <c r="W102" s="240" t="s">
        <v>366</v>
      </c>
    </row>
    <row r="103" spans="2:23" ht="31.5">
      <c r="B103" s="121">
        <v>78</v>
      </c>
      <c r="C103" s="122" t="s">
        <v>130</v>
      </c>
      <c r="D103" s="123">
        <v>3</v>
      </c>
      <c r="E103" s="124">
        <v>45973</v>
      </c>
      <c r="F103" s="125">
        <v>0.375</v>
      </c>
      <c r="G103" s="284">
        <v>45973</v>
      </c>
      <c r="H103" s="125">
        <v>0.6875</v>
      </c>
      <c r="I103" s="126">
        <f t="shared" si="52"/>
        <v>0.3125</v>
      </c>
      <c r="J103" s="117">
        <f t="shared" si="53"/>
        <v>0.9375</v>
      </c>
      <c r="K103" s="127">
        <v>1</v>
      </c>
      <c r="L103" s="128" t="s">
        <v>352</v>
      </c>
      <c r="M103" s="129" t="s">
        <v>134</v>
      </c>
      <c r="N103" s="130" t="s">
        <v>353</v>
      </c>
      <c r="O103" s="216">
        <f t="shared" ref="O103" si="59">D103</f>
        <v>3</v>
      </c>
      <c r="P103" s="234" t="s">
        <v>82</v>
      </c>
      <c r="Q103" s="234" t="s">
        <v>82</v>
      </c>
      <c r="R103" s="234" t="s">
        <v>82</v>
      </c>
      <c r="S103" s="234"/>
      <c r="T103" s="234" t="s">
        <v>82</v>
      </c>
      <c r="U103" s="234" t="s">
        <v>82</v>
      </c>
      <c r="V103" s="234"/>
      <c r="W103" s="240" t="s">
        <v>367</v>
      </c>
    </row>
    <row r="104" spans="2:23" ht="32.25" thickBot="1">
      <c r="B104" s="269" t="s">
        <v>373</v>
      </c>
      <c r="C104" s="270"/>
      <c r="D104" s="165">
        <f>SUM(D97:D103)</f>
        <v>15</v>
      </c>
      <c r="E104" s="144"/>
      <c r="F104" s="145"/>
      <c r="G104" s="144"/>
      <c r="H104" s="145"/>
      <c r="I104" s="166">
        <f>SUM(I97:I103)</f>
        <v>1.9097222222222221</v>
      </c>
      <c r="J104" s="166">
        <f>SUM(J97:J103)</f>
        <v>4.1319444444444446</v>
      </c>
      <c r="K104" s="167"/>
      <c r="L104" s="168"/>
      <c r="M104" s="167"/>
      <c r="N104" s="169"/>
      <c r="O104" s="165">
        <f t="shared" ref="O104:V104" si="60">SUM(O97:O103)</f>
        <v>10</v>
      </c>
      <c r="P104" s="165">
        <f t="shared" si="60"/>
        <v>4</v>
      </c>
      <c r="Q104" s="165">
        <f t="shared" si="60"/>
        <v>8</v>
      </c>
      <c r="R104" s="165">
        <f t="shared" si="60"/>
        <v>0</v>
      </c>
      <c r="S104" s="165">
        <f t="shared" si="60"/>
        <v>0</v>
      </c>
      <c r="T104" s="165">
        <f t="shared" si="60"/>
        <v>0</v>
      </c>
      <c r="U104" s="165">
        <f t="shared" si="60"/>
        <v>0</v>
      </c>
      <c r="V104" s="165">
        <f t="shared" si="60"/>
        <v>0</v>
      </c>
      <c r="W104" s="146"/>
    </row>
    <row r="107" spans="2:23" ht="45.75" thickBot="1">
      <c r="B107" s="269" t="s">
        <v>306</v>
      </c>
      <c r="C107" s="270"/>
      <c r="D107" s="165">
        <f>SUM(D95:D106)</f>
        <v>30</v>
      </c>
      <c r="E107" s="144"/>
      <c r="F107" s="145"/>
      <c r="G107" s="144"/>
      <c r="H107" s="145"/>
      <c r="I107" s="166">
        <f>SUM(I95:I106)</f>
        <v>3.8194444444444442</v>
      </c>
      <c r="J107" s="166">
        <f>SUM(J95:J106)</f>
        <v>8.2638888888888893</v>
      </c>
      <c r="K107" s="167"/>
      <c r="L107" s="168"/>
      <c r="M107" s="167"/>
      <c r="N107" s="169"/>
      <c r="O107" s="244">
        <f t="shared" ref="O107:V107" si="61">O26+O47+O75+O87+O94+O104</f>
        <v>123.5</v>
      </c>
      <c r="P107" s="244">
        <f t="shared" si="61"/>
        <v>176</v>
      </c>
      <c r="Q107" s="244">
        <f t="shared" si="61"/>
        <v>111</v>
      </c>
      <c r="R107" s="244">
        <f t="shared" si="61"/>
        <v>80.3</v>
      </c>
      <c r="S107" s="244">
        <f t="shared" si="61"/>
        <v>5</v>
      </c>
      <c r="T107" s="244">
        <f t="shared" si="61"/>
        <v>7.5</v>
      </c>
      <c r="U107" s="244">
        <f t="shared" si="61"/>
        <v>7.5</v>
      </c>
      <c r="V107" s="244">
        <f t="shared" si="61"/>
        <v>6</v>
      </c>
      <c r="W107" s="146"/>
    </row>
  </sheetData>
  <mergeCells count="19">
    <mergeCell ref="W3:W4"/>
    <mergeCell ref="B3:B4"/>
    <mergeCell ref="C3:C4"/>
    <mergeCell ref="D3:D4"/>
    <mergeCell ref="E3:F3"/>
    <mergeCell ref="G3:H3"/>
    <mergeCell ref="K3:K4"/>
    <mergeCell ref="L3:L4"/>
    <mergeCell ref="M3:M4"/>
    <mergeCell ref="N3:N4"/>
    <mergeCell ref="O3:O4"/>
    <mergeCell ref="B75:C75"/>
    <mergeCell ref="B47:C47"/>
    <mergeCell ref="P3:V3"/>
    <mergeCell ref="B26:C26"/>
    <mergeCell ref="B107:C107"/>
    <mergeCell ref="B94:C94"/>
    <mergeCell ref="B87:C87"/>
    <mergeCell ref="B104:C104"/>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topLeftCell="I1" zoomScale="37" zoomScaleNormal="37" workbookViewId="0">
      <selection activeCell="AQ65" sqref="AQ65"/>
    </sheetView>
  </sheetViews>
  <sheetFormatPr defaultRowHeight="16.5"/>
  <sheetData>
    <row r="3" spans="1:50">
      <c r="A3" s="173" t="s">
        <v>275</v>
      </c>
      <c r="C3" t="s">
        <v>82</v>
      </c>
      <c r="H3" s="173" t="s">
        <v>277</v>
      </c>
      <c r="O3" t="s">
        <v>287</v>
      </c>
      <c r="V3" t="s">
        <v>308</v>
      </c>
      <c r="AC3" t="s">
        <v>313</v>
      </c>
      <c r="AJ3" t="s">
        <v>316</v>
      </c>
      <c r="AQ3" t="s">
        <v>362</v>
      </c>
      <c r="AX3" t="s">
        <v>363</v>
      </c>
    </row>
    <row r="32" spans="1:50">
      <c r="A32" t="s">
        <v>278</v>
      </c>
      <c r="H32" t="s">
        <v>276</v>
      </c>
      <c r="O32" t="s">
        <v>310</v>
      </c>
      <c r="V32" t="s">
        <v>311</v>
      </c>
      <c r="AC32" t="s">
        <v>317</v>
      </c>
      <c r="AJ32" t="s">
        <v>318</v>
      </c>
      <c r="AQ32" t="s">
        <v>364</v>
      </c>
      <c r="AX32" t="s">
        <v>365</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내역서(표준단가)-9차</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2025-11-24T03:05:30Z</dcterms:modified>
</cp:coreProperties>
</file>