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1 기숙사 AB동 1층 롤방충망 36개 교체(공용부)\01 자료\"/>
    </mc:Choice>
  </mc:AlternateContent>
  <xr:revisionPtr revIDLastSave="0" documentId="13_ncr:1_{EE9931DC-5B25-476A-9DF3-19E23829E6B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O5" i="4"/>
  <c r="A7" i="4"/>
  <c r="A6" i="4"/>
  <c r="Q7" i="4"/>
  <c r="M6" i="4"/>
  <c r="F3" i="1"/>
  <c r="E3" i="1"/>
  <c r="D3" i="1"/>
  <c r="C3" i="1"/>
  <c r="B3" i="1"/>
  <c r="J22" i="6" l="1"/>
  <c r="J24" i="6"/>
  <c r="J23" i="6"/>
  <c r="J26" i="6"/>
  <c r="J25" i="6"/>
  <c r="J27" i="6" s="1"/>
  <c r="U6" i="4"/>
  <c r="S6" i="4"/>
  <c r="Q6" i="4"/>
  <c r="O6" i="4"/>
  <c r="A3" i="1"/>
  <c r="J28" i="6" l="1"/>
  <c r="J20" i="6" s="1"/>
  <c r="V6" i="4"/>
  <c r="J30" i="6" l="1"/>
  <c r="F2" i="1"/>
  <c r="E2" i="1"/>
  <c r="D2" i="1"/>
  <c r="C2" i="1"/>
  <c r="B2" i="1"/>
  <c r="M32" i="6" l="1"/>
  <c r="B15" i="6" s="1"/>
  <c r="A2" i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<sst xmlns="http://schemas.openxmlformats.org/spreadsheetml/2006/main" count="126" uniqueCount="107">
  <si>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</si>
  <si>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</si>
  <si>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</si>
  <si>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</si>
  <si>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</si>
  <si>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</si>
  <si>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</si>
  <si>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</si>
  <si>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</si>
  <si>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㎡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</si>
  <si>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</si>
  <si>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</si>
  <si>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</si>
  <si>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</si>
  <si>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</si>
  <si>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</si>
  <si>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</si>
  <si>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</si>
  <si>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</si>
  <si>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</si>
  <si>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</si>
  <si>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</si>
  <si>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</si>
  <si>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</si>
  <si>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</si>
  <si>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</si>
  <si>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</si>
  <si>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</si>
  <si>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</si>
  <si>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</si>
  <si>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</si>
  <si>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</si>
  <si>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</si>
  <si>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</si>
  <si>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</si>
  <si>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r>
      <rPr>
        <b/>
        <sz val="18"/>
        <color rgb="FFFF0000"/>
        <rFont val="LG스마트체 Regular"/>
        <family val="3"/>
        <charset val="129"/>
      </rPr>
      <t>*교체수량(36개)</t>
    </r>
    <r>
      <rPr>
        <b/>
        <sz val="18"/>
        <color rgb="FF000000"/>
        <rFont val="LG스마트체 Regular"/>
        <family val="3"/>
        <charset val="129"/>
      </rPr>
      <t>=전체수량(45개)
편의점 장비로 인한, 교체불가수량(9개)</t>
    </r>
    <phoneticPr fontId="7" type="noConversion"/>
  </si>
  <si>
    <t>특별인부</t>
    <phoneticPr fontId="7" type="noConversion"/>
  </si>
  <si>
    <t>M/D</t>
    <phoneticPr fontId="7" type="noConversion"/>
  </si>
  <si>
    <t>(36개/8EA)=4.5일 (4.5일*3명/일)</t>
    <phoneticPr fontId="7" type="noConversion"/>
  </si>
  <si>
    <t>미세촘촘망(프로젝트창용)</t>
    <phoneticPr fontId="7" type="noConversion"/>
  </si>
  <si>
    <t>1,200mm X 630mm(발코니용 및 기타)
색상_고객 지정 색상 적용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</si>
  <si>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</si>
  <si>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</si>
  <si>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</si>
  <si>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</si>
  <si>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</si>
  <si>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</si>
  <si>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</si>
  <si>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</si>
  <si>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</si>
  <si>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</si>
  <si>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</si>
  <si>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</si>
  <si>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</si>
  <si>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</si>
  <si>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</si>
  <si>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</si>
  <si>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</si>
  <si>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</si>
  <si>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</si>
  <si>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</si>
  <si>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</si>
  <si>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</si>
  <si>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</si>
  <si>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</si>
  <si>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</si>
  <si>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</si>
  <si>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</si>
  <si>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</si>
  <si>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</si>
  <si>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</si>
  <si>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</si>
  <si>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</si>
  <si>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</si>
  <si>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</si>
  <si>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</si>
  <si>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</si>
  <si>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</si>
  <si>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</si>
  <si>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</si>
  <si>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</si>
  <si>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</si>
  <si>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</si>
  <si>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</si>
  <si>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</si>
  <si>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</si>
  <si>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</si>
  <si>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</si>
  <si>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</si>
  <si>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</si>
  <si>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</si>
  <si>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</si>
  <si>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</si>
  <si>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</si>
  <si>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</si>
  <si>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</si>
  <si>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</si>
  <si>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</si>
  <si>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</si>
  <si>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</si>
  <si>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</si>
  <si>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</si>
  <si>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</si>
  <si>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</si>
  <si>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</si>
  <si>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기숙사 AB동 1층 롤방충망 36개 교체(공용부)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</si>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</sst>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#,##0;\-#,##0;"/>
    <numFmt numFmtId="186" formatCode="0_);[Red]\(0\)"/>
    <numFmt numFmtId="187" formatCode="0.0_);[Red]\(0.0\)"/>
    <numFmt numFmtId="188" formatCode="&quot;공사명:&quot;\ @"/>
    <numFmt numFmtId="189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23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2" fillId="9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0" fontId="18" fillId="0" borderId="2" xfId="3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5" fontId="18" fillId="5" borderId="2" xfId="1" applyNumberFormat="1" applyFont="1" applyFill="1" applyBorder="1" applyAlignment="1">
      <alignment horizontal="right" vertical="center" wrapText="1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76" fontId="18" fillId="0" borderId="2" xfId="1" applyFont="1" applyFill="1" applyBorder="1" applyAlignment="1">
      <alignment vertical="center" wrapText="1"/>
    </xf>
    <xf numFmtId="9" fontId="18" fillId="0" borderId="2" xfId="0" applyNumberFormat="1" applyFont="1" applyBorder="1">
      <alignment vertical="center"/>
    </xf>
    <xf numFmtId="0" fontId="18" fillId="0" borderId="8" xfId="0" applyFont="1" applyBorder="1">
      <alignment vertical="center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 wrapText="1"/>
    </xf>
    <xf numFmtId="186" fontId="28" fillId="9" borderId="2" xfId="1" applyNumberFormat="1" applyFont="1" applyFill="1" applyBorder="1" applyAlignment="1">
      <alignment horizontal="center" vertical="center"/>
    </xf>
    <xf numFmtId="0" fontId="18" fillId="0" borderId="2" xfId="3" applyFont="1" applyBorder="1" applyAlignment="1">
      <alignment horizontal="center" vertical="center" shrinkToFit="1"/>
    </xf>
    <xf numFmtId="0" fontId="18" fillId="0" borderId="2" xfId="3" quotePrefix="1" applyFont="1" applyBorder="1" applyAlignment="1">
      <alignment horizontal="center" vertical="center" shrinkToFit="1"/>
    </xf>
    <xf numFmtId="187" fontId="28" fillId="9" borderId="2" xfId="1" applyNumberFormat="1" applyFont="1" applyFill="1" applyBorder="1" applyAlignment="1">
      <alignment horizontal="center" vertical="center"/>
    </xf>
    <xf numFmtId="176" fontId="26" fillId="0" borderId="2" xfId="1" applyFont="1" applyFill="1" applyBorder="1" applyAlignment="1">
      <alignment horizontal="center" vertical="center" wrapText="1"/>
    </xf>
    <xf numFmtId="0" fontId="32" fillId="0" borderId="0" xfId="19" applyFont="1">
      <alignment vertical="center"/>
    </xf>
    <xf numFmtId="0" fontId="31" fillId="0" borderId="16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17" xfId="18" applyFont="1" applyBorder="1" applyAlignment="1">
      <alignment horizontal="center" vertical="center"/>
    </xf>
    <xf numFmtId="0" fontId="34" fillId="0" borderId="16" xfId="18" applyFont="1" applyBorder="1" applyAlignment="1">
      <alignment horizontal="left" vertical="center"/>
    </xf>
    <xf numFmtId="0" fontId="35" fillId="0" borderId="0" xfId="18" applyFont="1" applyAlignment="1">
      <alignment vertical="center"/>
    </xf>
    <xf numFmtId="0" fontId="35" fillId="0" borderId="0" xfId="18" applyFont="1" applyAlignment="1">
      <alignment horizontal="left" vertical="center" textRotation="1"/>
    </xf>
    <xf numFmtId="0" fontId="36" fillId="0" borderId="0" xfId="18" applyFont="1" applyAlignment="1">
      <alignment horizontal="centerContinuous" vertical="center"/>
    </xf>
    <xf numFmtId="0" fontId="36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2"/>
    </xf>
    <xf numFmtId="0" fontId="32" fillId="0" borderId="18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6" fillId="0" borderId="17" xfId="18" applyFont="1" applyBorder="1" applyAlignment="1">
      <alignment horizontal="right" vertical="center"/>
    </xf>
    <xf numFmtId="0" fontId="37" fillId="0" borderId="16" xfId="18" applyFont="1" applyBorder="1" applyAlignment="1">
      <alignment vertical="center"/>
    </xf>
    <xf numFmtId="0" fontId="37" fillId="0" borderId="0" xfId="18" applyFont="1" applyAlignment="1">
      <alignment vertical="center"/>
    </xf>
    <xf numFmtId="0" fontId="36" fillId="0" borderId="0" xfId="18" applyFont="1" applyAlignment="1">
      <alignment horizontal="right" vertical="center"/>
    </xf>
    <xf numFmtId="0" fontId="37" fillId="0" borderId="17" xfId="18" applyFont="1" applyBorder="1" applyAlignment="1">
      <alignment vertical="center"/>
    </xf>
    <xf numFmtId="0" fontId="32" fillId="0" borderId="20" xfId="18" applyFont="1" applyBorder="1" applyAlignment="1">
      <alignment horizontal="center" vertical="center"/>
    </xf>
    <xf numFmtId="0" fontId="32" fillId="0" borderId="21" xfId="18" applyFont="1" applyBorder="1" applyAlignment="1">
      <alignment horizontal="center" vertical="center"/>
    </xf>
    <xf numFmtId="0" fontId="32" fillId="0" borderId="6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40" fillId="0" borderId="8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32" fillId="0" borderId="32" xfId="18" applyFont="1" applyBorder="1" applyAlignment="1">
      <alignment horizontal="center" vertical="center"/>
    </xf>
    <xf numFmtId="0" fontId="32" fillId="0" borderId="16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0" xfId="18" applyFont="1" applyAlignment="1">
      <alignment horizontal="left" vertical="center" indent="1"/>
    </xf>
    <xf numFmtId="0" fontId="36" fillId="0" borderId="0" xfId="18" applyFont="1" applyAlignment="1">
      <alignment vertical="center"/>
    </xf>
    <xf numFmtId="0" fontId="32" fillId="0" borderId="16" xfId="18" applyFont="1" applyBorder="1" applyAlignment="1">
      <alignment vertical="center"/>
    </xf>
    <xf numFmtId="0" fontId="32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1"/>
    </xf>
    <xf numFmtId="0" fontId="42" fillId="0" borderId="0" xfId="18" applyFont="1" applyAlignment="1">
      <alignment vertical="center"/>
    </xf>
    <xf numFmtId="0" fontId="42" fillId="12" borderId="33" xfId="18" applyFont="1" applyFill="1" applyBorder="1" applyAlignment="1">
      <alignment horizontal="center" vertical="center"/>
    </xf>
    <xf numFmtId="0" fontId="42" fillId="12" borderId="34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0" fontId="32" fillId="0" borderId="38" xfId="18" applyFont="1" applyBorder="1" applyAlignment="1">
      <alignment horizontal="center" vertical="center"/>
    </xf>
    <xf numFmtId="0" fontId="32" fillId="0" borderId="42" xfId="18" applyFont="1" applyBorder="1" applyAlignment="1">
      <alignment horizontal="center" vertical="center"/>
    </xf>
    <xf numFmtId="0" fontId="32" fillId="0" borderId="48" xfId="21" applyFont="1" applyBorder="1" applyAlignment="1">
      <alignment horizontal="center" vertical="center"/>
    </xf>
    <xf numFmtId="176" fontId="32" fillId="0" borderId="0" xfId="19" applyNumberFormat="1" applyFont="1">
      <alignment vertical="center"/>
    </xf>
    <xf numFmtId="0" fontId="32" fillId="0" borderId="52" xfId="21" applyFont="1" applyBorder="1" applyAlignment="1">
      <alignment horizontal="left" vertical="center" wrapText="1" indent="1"/>
    </xf>
    <xf numFmtId="0" fontId="36" fillId="0" borderId="57" xfId="21" applyFont="1" applyBorder="1" applyAlignment="1">
      <alignment horizontal="center" vertical="center"/>
    </xf>
    <xf numFmtId="189" fontId="36" fillId="0" borderId="57" xfId="21" applyNumberFormat="1" applyFont="1" applyBorder="1" applyAlignment="1">
      <alignment horizontal="center" vertical="center"/>
    </xf>
    <xf numFmtId="177" fontId="32" fillId="0" borderId="0" xfId="19" applyNumberFormat="1" applyFont="1">
      <alignment vertical="center"/>
    </xf>
    <xf numFmtId="2" fontId="36" fillId="0" borderId="59" xfId="21" applyNumberFormat="1" applyFont="1" applyBorder="1" applyAlignment="1">
      <alignment horizontal="center" vertical="center"/>
    </xf>
    <xf numFmtId="0" fontId="36" fillId="0" borderId="62" xfId="21" applyFont="1" applyBorder="1" applyAlignment="1">
      <alignment horizontal="center" vertical="center"/>
    </xf>
    <xf numFmtId="0" fontId="32" fillId="0" borderId="64" xfId="18" applyFont="1" applyBorder="1" applyAlignment="1">
      <alignment horizontal="center" vertical="center"/>
    </xf>
    <xf numFmtId="0" fontId="32" fillId="0" borderId="65" xfId="21" applyFont="1" applyBorder="1" applyAlignment="1">
      <alignment horizontal="left" vertical="center" wrapText="1" indent="1"/>
    </xf>
    <xf numFmtId="1" fontId="36" fillId="0" borderId="66" xfId="21" applyNumberFormat="1" applyFont="1" applyBorder="1" applyAlignment="1">
      <alignment horizontal="center" vertical="center"/>
    </xf>
    <xf numFmtId="0" fontId="36" fillId="0" borderId="66" xfId="21" applyFont="1" applyBorder="1" applyAlignment="1">
      <alignment horizontal="center" vertical="center"/>
    </xf>
    <xf numFmtId="0" fontId="36" fillId="0" borderId="70" xfId="21" applyFont="1" applyBorder="1" applyAlignment="1">
      <alignment horizontal="center" vertical="center"/>
    </xf>
    <xf numFmtId="176" fontId="32" fillId="0" borderId="0" xfId="22" applyFont="1">
      <alignment vertical="center"/>
    </xf>
    <xf numFmtId="176" fontId="46" fillId="13" borderId="35" xfId="18" applyNumberFormat="1" applyFont="1" applyFill="1" applyBorder="1" applyAlignment="1">
      <alignment horizontal="right" vertical="center"/>
    </xf>
    <xf numFmtId="0" fontId="46" fillId="13" borderId="35" xfId="18" applyFont="1" applyFill="1" applyBorder="1" applyAlignment="1">
      <alignment horizontal="right" vertical="center"/>
    </xf>
    <xf numFmtId="176" fontId="46" fillId="13" borderId="72" xfId="22" applyFont="1" applyFill="1" applyBorder="1" applyAlignment="1">
      <alignment horizontal="right" vertical="center"/>
    </xf>
    <xf numFmtId="179" fontId="32" fillId="0" borderId="0" xfId="24" applyFont="1" applyAlignment="1">
      <alignment vertical="center"/>
    </xf>
    <xf numFmtId="49" fontId="36" fillId="0" borderId="16" xfId="18" applyNumberFormat="1" applyFont="1" applyBorder="1" applyAlignment="1">
      <alignment horizontal="left" vertical="center" indent="1"/>
    </xf>
    <xf numFmtId="49" fontId="32" fillId="0" borderId="0" xfId="18" applyNumberFormat="1" applyFont="1" applyAlignment="1">
      <alignment vertical="center"/>
    </xf>
    <xf numFmtId="49" fontId="32" fillId="0" borderId="17" xfId="18" applyNumberFormat="1" applyFont="1" applyBorder="1" applyAlignment="1">
      <alignment vertical="center"/>
    </xf>
    <xf numFmtId="49" fontId="32" fillId="0" borderId="16" xfId="18" applyNumberFormat="1" applyFont="1" applyBorder="1" applyAlignment="1">
      <alignment vertical="center"/>
    </xf>
    <xf numFmtId="0" fontId="37" fillId="0" borderId="0" xfId="21" applyFont="1" applyAlignment="1">
      <alignment horizontal="left" vertical="center"/>
    </xf>
    <xf numFmtId="0" fontId="37" fillId="0" borderId="17" xfId="21" applyFont="1" applyBorder="1" applyAlignment="1">
      <alignment horizontal="left" vertical="center"/>
    </xf>
    <xf numFmtId="49" fontId="32" fillId="0" borderId="74" xfId="18" applyNumberFormat="1" applyFont="1" applyBorder="1" applyAlignment="1">
      <alignment vertical="center"/>
    </xf>
    <xf numFmtId="49" fontId="32" fillId="0" borderId="75" xfId="18" applyNumberFormat="1" applyFont="1" applyBorder="1" applyAlignment="1">
      <alignment vertical="center"/>
    </xf>
    <xf numFmtId="49" fontId="32" fillId="0" borderId="76" xfId="18" applyNumberFormat="1" applyFont="1" applyBorder="1" applyAlignment="1">
      <alignment vertical="center"/>
    </xf>
    <xf numFmtId="0" fontId="37" fillId="0" borderId="18" xfId="18" applyFont="1" applyFill="1" applyBorder="1" applyAlignment="1">
      <alignment vertical="center"/>
    </xf>
    <xf numFmtId="0" fontId="32" fillId="0" borderId="18" xfId="18" applyFont="1" applyFill="1" applyBorder="1" applyAlignment="1">
      <alignment vertical="center"/>
    </xf>
    <xf numFmtId="0" fontId="32" fillId="0" borderId="19" xfId="18" applyFont="1" applyFill="1" applyBorder="1" applyAlignment="1">
      <alignment horizontal="right" vertical="center"/>
    </xf>
    <xf numFmtId="0" fontId="32" fillId="0" borderId="20" xfId="18" applyFont="1" applyFill="1" applyBorder="1" applyAlignment="1">
      <alignment horizontal="center" vertical="center"/>
    </xf>
    <xf numFmtId="0" fontId="32" fillId="0" borderId="39" xfId="21" applyFont="1" applyFill="1" applyBorder="1" applyAlignment="1">
      <alignment horizontal="center" vertical="center"/>
    </xf>
    <xf numFmtId="0" fontId="32" fillId="0" borderId="41" xfId="21" applyFont="1" applyFill="1" applyBorder="1" applyAlignment="1">
      <alignment horizontal="center" vertical="center"/>
    </xf>
    <xf numFmtId="0" fontId="32" fillId="0" borderId="46" xfId="21" applyFont="1" applyFill="1" applyBorder="1" applyAlignment="1">
      <alignment horizontal="center" vertical="center"/>
    </xf>
    <xf numFmtId="0" fontId="36" fillId="0" borderId="53" xfId="21" applyFont="1" applyFill="1" applyBorder="1" applyAlignment="1">
      <alignment horizontal="center" vertical="center"/>
    </xf>
    <xf numFmtId="0" fontId="36" fillId="0" borderId="66" xfId="21" applyFont="1" applyBorder="1" applyAlignment="1">
      <alignment horizontal="left" vertical="center" wrapText="1" indent="1"/>
    </xf>
    <xf numFmtId="0" fontId="36" fillId="0" borderId="67" xfId="21" applyFont="1" applyBorder="1" applyAlignment="1">
      <alignment horizontal="left" vertical="center" wrapText="1" indent="1"/>
    </xf>
    <xf numFmtId="0" fontId="36" fillId="0" borderId="68" xfId="21" applyFont="1" applyBorder="1" applyAlignment="1">
      <alignment horizontal="left" vertical="center" wrapText="1" indent="1"/>
    </xf>
    <xf numFmtId="176" fontId="32" fillId="0" borderId="66" xfId="22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right" vertical="center"/>
    </xf>
    <xf numFmtId="176" fontId="32" fillId="0" borderId="66" xfId="23" applyFont="1" applyFill="1" applyBorder="1" applyAlignment="1">
      <alignment horizontal="left" vertical="center"/>
    </xf>
    <xf numFmtId="176" fontId="32" fillId="0" borderId="69" xfId="23" applyFont="1" applyFill="1" applyBorder="1" applyAlignment="1">
      <alignment horizontal="left" vertical="center"/>
    </xf>
    <xf numFmtId="0" fontId="46" fillId="13" borderId="71" xfId="18" applyFont="1" applyFill="1" applyBorder="1" applyAlignment="1">
      <alignment horizontal="center" vertical="center"/>
    </xf>
    <xf numFmtId="0" fontId="46" fillId="13" borderId="35" xfId="18" applyFont="1" applyFill="1" applyBorder="1" applyAlignment="1">
      <alignment horizontal="center" vertical="center"/>
    </xf>
    <xf numFmtId="0" fontId="46" fillId="13" borderId="72" xfId="18" applyFont="1" applyFill="1" applyBorder="1" applyAlignment="1">
      <alignment horizontal="center" vertical="center"/>
    </xf>
    <xf numFmtId="9" fontId="46" fillId="13" borderId="73" xfId="2" applyFont="1" applyFill="1" applyBorder="1" applyAlignment="1">
      <alignment horizontal="center" vertical="center"/>
    </xf>
    <xf numFmtId="9" fontId="46" fillId="13" borderId="37" xfId="2" applyFont="1" applyFill="1" applyBorder="1" applyAlignment="1">
      <alignment horizontal="center" vertical="center"/>
    </xf>
    <xf numFmtId="176" fontId="32" fillId="0" borderId="48" xfId="22" applyFont="1" applyFill="1" applyBorder="1" applyAlignment="1">
      <alignment horizontal="right" vertical="center"/>
    </xf>
    <xf numFmtId="176" fontId="32" fillId="0" borderId="49" xfId="22" applyFont="1" applyFill="1" applyBorder="1" applyAlignment="1">
      <alignment horizontal="right" vertical="center"/>
    </xf>
    <xf numFmtId="176" fontId="32" fillId="0" borderId="50" xfId="22" applyFont="1" applyFill="1" applyBorder="1" applyAlignment="1">
      <alignment horizontal="right" vertical="center"/>
    </xf>
    <xf numFmtId="176" fontId="32" fillId="0" borderId="48" xfId="23" applyFont="1" applyFill="1" applyBorder="1" applyAlignment="1">
      <alignment horizontal="left" vertical="center"/>
    </xf>
    <xf numFmtId="176" fontId="32" fillId="0" borderId="51" xfId="23" applyFont="1" applyFill="1" applyBorder="1" applyAlignment="1">
      <alignment horizontal="left" vertical="center"/>
    </xf>
    <xf numFmtId="176" fontId="45" fillId="0" borderId="66" xfId="23" applyFont="1" applyBorder="1" applyAlignment="1">
      <alignment horizontal="left" vertical="center"/>
    </xf>
    <xf numFmtId="176" fontId="45" fillId="0" borderId="69" xfId="23" applyFont="1" applyBorder="1" applyAlignment="1">
      <alignment horizontal="left" vertical="center"/>
    </xf>
    <xf numFmtId="0" fontId="36" fillId="0" borderId="59" xfId="21" applyFont="1" applyBorder="1" applyAlignment="1">
      <alignment horizontal="left" vertical="center" wrapText="1" indent="1"/>
    </xf>
    <xf numFmtId="0" fontId="36" fillId="0" borderId="60" xfId="21" applyFont="1" applyBorder="1" applyAlignment="1">
      <alignment horizontal="left" vertical="center" wrapText="1" indent="1"/>
    </xf>
    <xf numFmtId="0" fontId="36" fillId="0" borderId="61" xfId="21" applyFont="1" applyBorder="1" applyAlignment="1">
      <alignment horizontal="left" vertical="center" wrapText="1" indent="1"/>
    </xf>
    <xf numFmtId="176" fontId="32" fillId="0" borderId="59" xfId="22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right" vertical="center"/>
    </xf>
    <xf numFmtId="176" fontId="32" fillId="0" borderId="61" xfId="22" applyFont="1" applyFill="1" applyBorder="1" applyAlignment="1">
      <alignment horizontal="right" vertical="center"/>
    </xf>
    <xf numFmtId="176" fontId="32" fillId="0" borderId="57" xfId="23" applyFont="1" applyFill="1" applyBorder="1" applyAlignment="1">
      <alignment horizontal="left" vertical="center"/>
    </xf>
    <xf numFmtId="176" fontId="32" fillId="0" borderId="25" xfId="23" applyFont="1" applyFill="1" applyBorder="1" applyAlignment="1">
      <alignment horizontal="left" vertical="center"/>
    </xf>
    <xf numFmtId="176" fontId="32" fillId="0" borderId="59" xfId="23" applyFont="1" applyFill="1" applyBorder="1" applyAlignment="1">
      <alignment horizontal="left" vertical="center"/>
    </xf>
    <xf numFmtId="176" fontId="32" fillId="0" borderId="63" xfId="23" applyFont="1" applyFill="1" applyBorder="1" applyAlignment="1">
      <alignment horizontal="left" vertical="center"/>
    </xf>
    <xf numFmtId="0" fontId="36" fillId="0" borderId="57" xfId="21" applyFont="1" applyBorder="1" applyAlignment="1">
      <alignment horizontal="left" vertical="center" wrapText="1" indent="1"/>
    </xf>
    <xf numFmtId="0" fontId="36" fillId="0" borderId="4" xfId="21" applyFont="1" applyBorder="1" applyAlignment="1">
      <alignment horizontal="left" vertical="center" wrapText="1" indent="1"/>
    </xf>
    <xf numFmtId="0" fontId="36" fillId="0" borderId="58" xfId="21" applyFont="1" applyBorder="1" applyAlignment="1">
      <alignment horizontal="left" vertical="center" wrapText="1" indent="1"/>
    </xf>
    <xf numFmtId="176" fontId="32" fillId="0" borderId="57" xfId="22" applyFont="1" applyFill="1" applyBorder="1" applyAlignment="1">
      <alignment horizontal="right" vertical="center"/>
    </xf>
    <xf numFmtId="176" fontId="32" fillId="0" borderId="4" xfId="22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right" vertical="center"/>
    </xf>
    <xf numFmtId="0" fontId="36" fillId="0" borderId="53" xfId="21" applyFont="1" applyFill="1" applyBorder="1" applyAlignment="1">
      <alignment horizontal="left" vertical="center" wrapText="1" indent="1"/>
    </xf>
    <xf numFmtId="0" fontId="36" fillId="0" borderId="54" xfId="21" applyFont="1" applyFill="1" applyBorder="1" applyAlignment="1">
      <alignment horizontal="left" vertical="center" wrapText="1" indent="1"/>
    </xf>
    <xf numFmtId="0" fontId="36" fillId="0" borderId="55" xfId="21" applyFont="1" applyFill="1" applyBorder="1" applyAlignment="1">
      <alignment horizontal="left" vertical="center" wrapText="1" indent="1"/>
    </xf>
    <xf numFmtId="176" fontId="32" fillId="0" borderId="53" xfId="22" applyFont="1" applyFill="1" applyBorder="1" applyAlignment="1">
      <alignment horizontal="right" vertical="center"/>
    </xf>
    <xf numFmtId="176" fontId="32" fillId="0" borderId="54" xfId="22" applyFont="1" applyFill="1" applyBorder="1" applyAlignment="1">
      <alignment horizontal="right" vertical="center"/>
    </xf>
    <xf numFmtId="176" fontId="32" fillId="0" borderId="55" xfId="22" applyFont="1" applyFill="1" applyBorder="1" applyAlignment="1">
      <alignment horizontal="right" vertical="center"/>
    </xf>
    <xf numFmtId="176" fontId="32" fillId="0" borderId="53" xfId="23" applyFont="1" applyBorder="1" applyAlignment="1">
      <alignment horizontal="left" vertical="center"/>
    </xf>
    <xf numFmtId="176" fontId="32" fillId="0" borderId="56" xfId="23" applyFont="1" applyBorder="1" applyAlignment="1">
      <alignment horizontal="left" vertical="center"/>
    </xf>
    <xf numFmtId="0" fontId="32" fillId="0" borderId="43" xfId="21" applyFont="1" applyFill="1" applyBorder="1" applyAlignment="1">
      <alignment horizontal="center" vertical="center" wrapText="1"/>
    </xf>
    <xf numFmtId="0" fontId="32" fillId="0" borderId="44" xfId="21" applyFont="1" applyFill="1" applyBorder="1" applyAlignment="1">
      <alignment horizontal="center" vertical="center" wrapText="1"/>
    </xf>
    <xf numFmtId="0" fontId="32" fillId="0" borderId="45" xfId="21" applyFont="1" applyFill="1" applyBorder="1" applyAlignment="1">
      <alignment horizontal="center" vertical="center" wrapText="1"/>
    </xf>
    <xf numFmtId="176" fontId="32" fillId="0" borderId="43" xfId="22" applyFont="1" applyFill="1" applyBorder="1" applyAlignment="1">
      <alignment horizontal="right" vertical="center"/>
    </xf>
    <xf numFmtId="176" fontId="32" fillId="0" borderId="44" xfId="22" applyFont="1" applyFill="1" applyBorder="1" applyAlignment="1">
      <alignment horizontal="right" vertical="center"/>
    </xf>
    <xf numFmtId="176" fontId="32" fillId="0" borderId="45" xfId="22" applyFont="1" applyFill="1" applyBorder="1" applyAlignment="1">
      <alignment horizontal="right" vertical="center"/>
    </xf>
    <xf numFmtId="176" fontId="32" fillId="0" borderId="43" xfId="23" applyFont="1" applyBorder="1" applyAlignment="1">
      <alignment horizontal="left" vertical="center"/>
    </xf>
    <xf numFmtId="176" fontId="32" fillId="0" borderId="47" xfId="23" applyFont="1" applyBorder="1" applyAlignment="1">
      <alignment horizontal="left" vertical="center"/>
    </xf>
    <xf numFmtId="0" fontId="32" fillId="0" borderId="43" xfId="21" applyFont="1" applyBorder="1" applyAlignment="1">
      <alignment horizontal="center" vertical="center" wrapText="1"/>
    </xf>
    <xf numFmtId="0" fontId="32" fillId="0" borderId="44" xfId="21" applyFont="1" applyBorder="1" applyAlignment="1">
      <alignment horizontal="center" vertical="center" wrapText="1"/>
    </xf>
    <xf numFmtId="0" fontId="32" fillId="0" borderId="45" xfId="21" applyFont="1" applyBorder="1" applyAlignment="1">
      <alignment horizontal="center" vertical="center" wrapText="1"/>
    </xf>
    <xf numFmtId="176" fontId="32" fillId="0" borderId="48" xfId="22" applyFont="1" applyBorder="1" applyAlignment="1">
      <alignment horizontal="center" vertical="center"/>
    </xf>
    <xf numFmtId="176" fontId="32" fillId="0" borderId="49" xfId="22" applyFont="1" applyBorder="1" applyAlignment="1">
      <alignment horizontal="center" vertical="center"/>
    </xf>
    <xf numFmtId="176" fontId="32" fillId="0" borderId="50" xfId="22" applyFont="1" applyBorder="1" applyAlignment="1">
      <alignment horizontal="center" vertical="center"/>
    </xf>
    <xf numFmtId="176" fontId="32" fillId="0" borderId="48" xfId="23" applyFont="1" applyBorder="1" applyAlignment="1">
      <alignment horizontal="left" vertical="center"/>
    </xf>
    <xf numFmtId="176" fontId="32" fillId="0" borderId="51" xfId="23" applyFont="1" applyBorder="1" applyAlignment="1">
      <alignment horizontal="left" vertical="center"/>
    </xf>
    <xf numFmtId="0" fontId="43" fillId="11" borderId="0" xfId="20" applyFont="1" applyFill="1" applyAlignment="1">
      <alignment horizontal="left" vertical="center"/>
    </xf>
    <xf numFmtId="0" fontId="43" fillId="11" borderId="17" xfId="20" applyFont="1" applyFill="1" applyBorder="1" applyAlignment="1">
      <alignment horizontal="left" vertical="center"/>
    </xf>
    <xf numFmtId="0" fontId="32" fillId="0" borderId="0" xfId="18" applyFont="1" applyAlignment="1">
      <alignment horizontal="right" vertical="center"/>
    </xf>
    <xf numFmtId="0" fontId="32" fillId="0" borderId="17" xfId="18" applyFont="1" applyBorder="1" applyAlignment="1">
      <alignment horizontal="right" vertical="center"/>
    </xf>
    <xf numFmtId="0" fontId="32" fillId="0" borderId="39" xfId="21" applyFont="1" applyFill="1" applyBorder="1" applyAlignment="1">
      <alignment horizontal="center" vertical="center" wrapText="1"/>
    </xf>
    <xf numFmtId="0" fontId="32" fillId="0" borderId="20" xfId="21" applyFont="1" applyFill="1" applyBorder="1" applyAlignment="1">
      <alignment horizontal="center" vertical="center" wrapText="1"/>
    </xf>
    <xf numFmtId="0" fontId="32" fillId="0" borderId="40" xfId="21" applyFont="1" applyFill="1" applyBorder="1" applyAlignment="1">
      <alignment horizontal="center" vertical="center" wrapText="1"/>
    </xf>
    <xf numFmtId="176" fontId="32" fillId="0" borderId="41" xfId="22" applyFont="1" applyFill="1" applyBorder="1" applyAlignment="1">
      <alignment horizontal="right" vertical="center"/>
    </xf>
    <xf numFmtId="176" fontId="32" fillId="0" borderId="39" xfId="21" applyNumberFormat="1" applyFont="1" applyBorder="1" applyAlignment="1">
      <alignment horizontal="left" vertical="center"/>
    </xf>
    <xf numFmtId="176" fontId="32" fillId="0" borderId="21" xfId="21" applyNumberFormat="1" applyFont="1" applyBorder="1" applyAlignment="1">
      <alignment horizontal="left" vertical="center"/>
    </xf>
    <xf numFmtId="0" fontId="42" fillId="12" borderId="34" xfId="18" applyFont="1" applyFill="1" applyBorder="1" applyAlignment="1">
      <alignment horizontal="center" vertical="center"/>
    </xf>
    <xf numFmtId="0" fontId="42" fillId="12" borderId="35" xfId="18" applyFont="1" applyFill="1" applyBorder="1" applyAlignment="1">
      <alignment horizontal="center" vertical="center"/>
    </xf>
    <xf numFmtId="0" fontId="42" fillId="12" borderId="36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3" fontId="42" fillId="12" borderId="35" xfId="18" applyNumberFormat="1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0" fontId="42" fillId="12" borderId="37" xfId="18" applyFont="1" applyFill="1" applyBorder="1" applyAlignment="1">
      <alignment horizontal="center" vertical="center"/>
    </xf>
    <xf numFmtId="188" fontId="41" fillId="11" borderId="0" xfId="18" applyNumberFormat="1" applyFont="1" applyFill="1" applyAlignment="1">
      <alignment horizontal="left" vertical="center"/>
    </xf>
    <xf numFmtId="0" fontId="31" fillId="0" borderId="13" xfId="18" applyFont="1" applyBorder="1" applyAlignment="1">
      <alignment horizontal="center" vertical="center"/>
    </xf>
    <xf numFmtId="0" fontId="31" fillId="0" borderId="14" xfId="18" applyFont="1" applyBorder="1" applyAlignment="1">
      <alignment horizontal="center" vertical="center"/>
    </xf>
    <xf numFmtId="0" fontId="31" fillId="0" borderId="15" xfId="18" applyFont="1" applyBorder="1" applyAlignment="1">
      <alignment horizontal="center" vertical="center"/>
    </xf>
    <xf numFmtId="0" fontId="33" fillId="0" borderId="16" xfId="18" applyFont="1" applyBorder="1" applyAlignment="1" applyProtection="1">
      <alignment horizontal="center" vertical="center"/>
      <protection locked="0"/>
    </xf>
    <xf numFmtId="0" fontId="33" fillId="0" borderId="0" xfId="18" applyFont="1" applyAlignment="1" applyProtection="1">
      <alignment horizontal="center" vertical="center"/>
      <protection locked="0"/>
    </xf>
    <xf numFmtId="0" fontId="33" fillId="0" borderId="17" xfId="18" applyFont="1" applyBorder="1" applyAlignment="1" applyProtection="1">
      <alignment horizontal="center" vertical="center"/>
      <protection locked="0"/>
    </xf>
    <xf numFmtId="0" fontId="32" fillId="10" borderId="19" xfId="18" applyFont="1" applyFill="1" applyBorder="1" applyAlignment="1">
      <alignment horizontal="center" vertical="center"/>
    </xf>
    <xf numFmtId="0" fontId="32" fillId="10" borderId="20" xfId="18" applyFont="1" applyFill="1" applyBorder="1" applyAlignment="1">
      <alignment horizontal="center" vertical="center"/>
    </xf>
    <xf numFmtId="0" fontId="32" fillId="10" borderId="21" xfId="18" applyFont="1" applyFill="1" applyBorder="1" applyAlignment="1">
      <alignment horizontal="center" vertical="center"/>
    </xf>
    <xf numFmtId="0" fontId="32" fillId="0" borderId="22" xfId="18" applyFont="1" applyBorder="1" applyAlignment="1">
      <alignment horizontal="center" vertical="center" wrapText="1"/>
    </xf>
    <xf numFmtId="0" fontId="32" fillId="0" borderId="26" xfId="18" applyFont="1" applyBorder="1" applyAlignment="1">
      <alignment horizontal="center" vertical="center"/>
    </xf>
    <xf numFmtId="0" fontId="32" fillId="0" borderId="30" xfId="18" applyFont="1" applyBorder="1" applyAlignment="1">
      <alignment horizontal="center" vertical="center"/>
    </xf>
    <xf numFmtId="0" fontId="32" fillId="0" borderId="24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25" xfId="18" applyFont="1" applyBorder="1" applyAlignment="1">
      <alignment horizontal="center" vertical="center"/>
    </xf>
    <xf numFmtId="0" fontId="39" fillId="0" borderId="24" xfId="18" applyFont="1" applyBorder="1" applyAlignment="1">
      <alignment horizontal="center" vertical="center"/>
    </xf>
    <xf numFmtId="0" fontId="37" fillId="0" borderId="4" xfId="18" applyFont="1" applyBorder="1" applyAlignment="1">
      <alignment horizontal="center" vertical="center"/>
    </xf>
    <xf numFmtId="0" fontId="37" fillId="0" borderId="5" xfId="18" applyFont="1" applyBorder="1" applyAlignment="1">
      <alignment horizontal="center" vertical="center"/>
    </xf>
    <xf numFmtId="0" fontId="39" fillId="0" borderId="3" xfId="18" applyFont="1" applyBorder="1" applyAlignment="1">
      <alignment horizontal="center" vertical="center"/>
    </xf>
    <xf numFmtId="0" fontId="37" fillId="0" borderId="25" xfId="18" applyFont="1" applyBorder="1" applyAlignment="1">
      <alignment horizontal="center" vertical="center"/>
    </xf>
    <xf numFmtId="0" fontId="32" fillId="0" borderId="24" xfId="18" applyFont="1" applyBorder="1" applyAlignment="1">
      <alignment horizontal="left" vertical="center" indent="1"/>
    </xf>
    <xf numFmtId="0" fontId="32" fillId="0" borderId="4" xfId="18" applyFont="1" applyBorder="1" applyAlignment="1">
      <alignment horizontal="left" vertical="center" indent="1"/>
    </xf>
    <xf numFmtId="0" fontId="32" fillId="0" borderId="25" xfId="18" applyFont="1" applyBorder="1" applyAlignment="1">
      <alignment horizontal="left" vertical="center" indent="1"/>
    </xf>
    <xf numFmtId="0" fontId="32" fillId="0" borderId="3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32" fillId="0" borderId="28" xfId="18" applyFont="1" applyBorder="1" applyAlignment="1">
      <alignment horizontal="center" vertical="center"/>
    </xf>
    <xf numFmtId="0" fontId="32" fillId="0" borderId="29" xfId="18" applyFont="1" applyBorder="1" applyAlignment="1">
      <alignment horizontal="center" vertical="center"/>
    </xf>
    <xf numFmtId="0" fontId="32" fillId="0" borderId="27" xfId="18" applyFont="1" applyBorder="1" applyAlignment="1">
      <alignment horizontal="left" vertical="center" indent="1"/>
    </xf>
    <xf numFmtId="0" fontId="32" fillId="0" borderId="28" xfId="18" applyFont="1" applyBorder="1" applyAlignment="1">
      <alignment horizontal="left" vertical="center" indent="1"/>
    </xf>
    <xf numFmtId="0" fontId="32" fillId="0" borderId="29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0" fillId="0" borderId="0" xfId="0" applyFont="1">
      <alignment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0186B331-87A2-4047-A576-E28290E85C2F}"/>
    <cellStyle name="쉼표 [0] 2 3" xfId="17" xr:uid="{CE5E8BF1-8703-46AB-831A-5311821DEB37}"/>
    <cellStyle name="쉼표 [0] 2 84" xfId="25" xr:uid="{781FAD6E-E8BC-45D8-BAFD-93F83FDE3731}"/>
    <cellStyle name="쉼표 [0] 3" xfId="14" xr:uid="{8F7BE219-40E1-4BBB-A9BD-02188B74B2A3}"/>
    <cellStyle name="쉼표 [0] 4" xfId="22" xr:uid="{7678BCEF-ADA3-4198-850D-656E33611F45}"/>
    <cellStyle name="쉼표 [0] 5" xfId="24" xr:uid="{80A406EF-7762-4B1F-9C63-81B1EA3703D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83DAA1C5-51CD-4FDA-BEE9-DECBCD30C85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7E26EE89-0612-48F7-9796-5E6939CE2176}"/>
    <cellStyle name="표준_P456 공장 및 복지동 전면 유리창 청소건 라상혁님_1129(최종)" xfId="21" xr:uid="{8D5EE347-2230-4E5A-A622-C95578E801B1}"/>
    <cellStyle name="표준_S&amp;D_MAIN VALVE_최빈_2" xfId="18" xr:uid="{AC62837B-4275-4C08-B92A-AE4E57DF8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C328440-51DF-4DA0-9897-9075730D47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81644</xdr:colOff>
      <xdr:row>8</xdr:row>
      <xdr:rowOff>762001</xdr:rowOff>
    </xdr:from>
    <xdr:to>
      <xdr:col>15</xdr:col>
      <xdr:colOff>673554</xdr:colOff>
      <xdr:row>54</xdr:row>
      <xdr:rowOff>10888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2F7D956-183E-E9FD-15C4-7B6881B87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44" y="3156858"/>
          <a:ext cx="11254467" cy="923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123826</xdr:colOff>
      <xdr:row>58</xdr:row>
      <xdr:rowOff>113059</xdr:rowOff>
    </xdr:from>
    <xdr:to>
      <xdr:col>27</xdr:col>
      <xdr:colOff>471488</xdr:colOff>
      <xdr:row>115</xdr:row>
      <xdr:rowOff>95250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CC2DA00-C883-87D4-2F67-8873CE413E0B}"/>
            </a:ext>
          </a:extLst>
        </xdr:cNvPr>
        <xdr:cNvGrpSpPr/>
      </xdr:nvGrpSpPr>
      <xdr:grpSpPr>
        <a:xfrm>
          <a:off x="1457326" y="12997786"/>
          <a:ext cx="17873662" cy="8866419"/>
          <a:chOff x="12954001" y="3094384"/>
          <a:chExt cx="20516849" cy="1073583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E26E6B29-5646-885B-B069-C01B05CC2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70BA4952-B7BB-991E-B3FF-15183DCFCA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0EA47632-AB43-ABF5-6FF5-2BCB48EA72E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2357-0E35-49A0-AD8F-49A788139B8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12" t="s">
        <v>41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2" t="s">
        <v>42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106</v>
      </c>
      <c r="C5" s="123"/>
      <c r="D5" s="123"/>
      <c r="E5" s="123"/>
      <c r="F5" s="123"/>
      <c r="G5" s="124"/>
      <c r="H5" s="124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5" t="s">
        <v>43</v>
      </c>
      <c r="B7" s="216"/>
      <c r="C7" s="217"/>
      <c r="D7" s="125">
        <v>2025</v>
      </c>
      <c r="E7" s="75" t="s">
        <v>44</v>
      </c>
      <c r="F7" s="126">
        <v>10</v>
      </c>
      <c r="G7" s="75" t="s">
        <v>45</v>
      </c>
      <c r="H7" s="126">
        <v>1</v>
      </c>
      <c r="I7" s="75" t="s">
        <v>46</v>
      </c>
      <c r="J7" s="76"/>
      <c r="K7" s="218" t="s">
        <v>47</v>
      </c>
      <c r="L7" s="77" t="s">
        <v>48</v>
      </c>
      <c r="M7" s="77" t="s">
        <v>49</v>
      </c>
      <c r="N7" s="77" t="s">
        <v>50</v>
      </c>
      <c r="O7" s="78" t="s">
        <v>51</v>
      </c>
    </row>
    <row r="8" spans="1:15" ht="23.25" customHeight="1">
      <c r="A8" s="221" t="s">
        <v>52</v>
      </c>
      <c r="B8" s="222"/>
      <c r="C8" s="223"/>
      <c r="D8" s="224" t="s">
        <v>53</v>
      </c>
      <c r="E8" s="225"/>
      <c r="F8" s="225"/>
      <c r="G8" s="226"/>
      <c r="H8" s="227" t="s">
        <v>54</v>
      </c>
      <c r="I8" s="225"/>
      <c r="J8" s="228"/>
      <c r="K8" s="219"/>
      <c r="L8" s="79" t="s">
        <v>55</v>
      </c>
      <c r="M8" s="79" t="s">
        <v>56</v>
      </c>
      <c r="N8" s="79" t="s">
        <v>57</v>
      </c>
      <c r="O8" s="80" t="s">
        <v>58</v>
      </c>
    </row>
    <row r="9" spans="1:15" ht="23.25" customHeight="1">
      <c r="A9" s="221" t="s">
        <v>59</v>
      </c>
      <c r="B9" s="222"/>
      <c r="C9" s="223"/>
      <c r="D9" s="229" t="s">
        <v>60</v>
      </c>
      <c r="E9" s="230"/>
      <c r="F9" s="230"/>
      <c r="G9" s="230"/>
      <c r="H9" s="230"/>
      <c r="I9" s="230"/>
      <c r="J9" s="231"/>
      <c r="K9" s="219"/>
      <c r="L9" s="79" t="s">
        <v>61</v>
      </c>
      <c r="M9" s="232" t="s">
        <v>62</v>
      </c>
      <c r="N9" s="222"/>
      <c r="O9" s="223"/>
    </row>
    <row r="10" spans="1:15" ht="23.25" customHeight="1" thickBot="1">
      <c r="A10" s="233" t="s">
        <v>63</v>
      </c>
      <c r="B10" s="234"/>
      <c r="C10" s="235"/>
      <c r="D10" s="236" t="s">
        <v>64</v>
      </c>
      <c r="E10" s="237"/>
      <c r="F10" s="237"/>
      <c r="G10" s="237"/>
      <c r="H10" s="237"/>
      <c r="I10" s="237"/>
      <c r="J10" s="238"/>
      <c r="K10" s="220"/>
      <c r="L10" s="81" t="s">
        <v>65</v>
      </c>
      <c r="M10" s="81" t="s">
        <v>66</v>
      </c>
      <c r="N10" s="81" t="s">
        <v>67</v>
      </c>
      <c r="O10" s="82" t="s">
        <v>68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8" t="s">
        <v>105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0" t="s">
        <v>69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91" t="str">
        <f>"견 적 금 액 : 一金"&amp;NUMBERSTRING(M32,1) &amp; "원정""(\"&amp; TEXT(M32,"#,###")&amp;"원) [VAT 별도]"</f>
        <v>견 적 금 액 : 一金육백삼십오만삼천이백오십원정"(\6,353,250원)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93"/>
      <c r="L16" s="193"/>
      <c r="M16" s="193"/>
      <c r="N16" s="193"/>
      <c r="O16" s="194"/>
    </row>
    <row r="17" spans="1:17" ht="27.75" customHeight="1" thickBot="1">
      <c r="A17" s="91" t="s">
        <v>70</v>
      </c>
      <c r="B17" s="201" t="s">
        <v>71</v>
      </c>
      <c r="C17" s="202"/>
      <c r="D17" s="202"/>
      <c r="E17" s="202"/>
      <c r="F17" s="202"/>
      <c r="G17" s="203"/>
      <c r="H17" s="92" t="s">
        <v>72</v>
      </c>
      <c r="I17" s="93" t="s">
        <v>73</v>
      </c>
      <c r="J17" s="204" t="s">
        <v>74</v>
      </c>
      <c r="K17" s="205"/>
      <c r="L17" s="205"/>
      <c r="M17" s="206"/>
      <c r="N17" s="201" t="s">
        <v>75</v>
      </c>
      <c r="O17" s="207"/>
    </row>
    <row r="18" spans="1:17" ht="28.5" customHeight="1">
      <c r="A18" s="94">
        <v>1</v>
      </c>
      <c r="B18" s="195" t="s">
        <v>13</v>
      </c>
      <c r="C18" s="196"/>
      <c r="D18" s="196"/>
      <c r="E18" s="196"/>
      <c r="F18" s="196"/>
      <c r="G18" s="197"/>
      <c r="H18" s="127">
        <v>1</v>
      </c>
      <c r="I18" s="128" t="s">
        <v>6</v>
      </c>
      <c r="J18" s="198">
        <f>IFERROR(LOOKUP(2, 1/(TRIM('내역서(표준단가)'!O4:O100)&lt;&gt;""), '내역서(표준단가)'!O4:O100), "-")</f>
        <v>2235150</v>
      </c>
      <c r="K18" s="198"/>
      <c r="L18" s="198"/>
      <c r="M18" s="198"/>
      <c r="N18" s="199"/>
      <c r="O18" s="200"/>
    </row>
    <row r="19" spans="1:17" ht="28.5" customHeight="1">
      <c r="A19" s="95">
        <v>2</v>
      </c>
      <c r="B19" s="175" t="s">
        <v>14</v>
      </c>
      <c r="C19" s="176"/>
      <c r="D19" s="176"/>
      <c r="E19" s="176"/>
      <c r="F19" s="176"/>
      <c r="G19" s="177"/>
      <c r="H19" s="129">
        <v>1</v>
      </c>
      <c r="I19" s="129" t="s">
        <v>6</v>
      </c>
      <c r="J19" s="178">
        <f>IFERROR(LOOKUP(2, 1/(TRIM('내역서(표준단가)'!Q4:Q100)&lt;&gt;""), '내역서(표준단가)'!Q4:Q100), "-")</f>
        <v>2960833.5</v>
      </c>
      <c r="K19" s="179"/>
      <c r="L19" s="179"/>
      <c r="M19" s="180"/>
      <c r="N19" s="181"/>
      <c r="O19" s="182"/>
    </row>
    <row r="20" spans="1:17" ht="28.5" customHeight="1">
      <c r="A20" s="95">
        <v>3</v>
      </c>
      <c r="B20" s="183" t="s">
        <v>76</v>
      </c>
      <c r="C20" s="184"/>
      <c r="D20" s="184"/>
      <c r="E20" s="184"/>
      <c r="F20" s="184"/>
      <c r="G20" s="185"/>
      <c r="H20" s="96">
        <v>1</v>
      </c>
      <c r="I20" s="96" t="s">
        <v>6</v>
      </c>
      <c r="J20" s="186">
        <f>IFERROR(SUM(J21:M29),"-")</f>
        <v>548696.75328596251</v>
      </c>
      <c r="K20" s="187"/>
      <c r="L20" s="187"/>
      <c r="M20" s="188"/>
      <c r="N20" s="189"/>
      <c r="O20" s="190"/>
      <c r="P20" s="97"/>
    </row>
    <row r="21" spans="1:17" ht="28.5" customHeight="1">
      <c r="A21" s="94"/>
      <c r="B21" s="98"/>
      <c r="C21" s="167" t="s">
        <v>77</v>
      </c>
      <c r="D21" s="168"/>
      <c r="E21" s="168"/>
      <c r="F21" s="168"/>
      <c r="G21" s="169"/>
      <c r="H21" s="130">
        <v>1</v>
      </c>
      <c r="I21" s="130" t="s">
        <v>6</v>
      </c>
      <c r="J21" s="17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1"/>
      <c r="L21" s="171"/>
      <c r="M21" s="172"/>
      <c r="N21" s="173" t="s">
        <v>78</v>
      </c>
      <c r="O21" s="174"/>
    </row>
    <row r="22" spans="1:17" ht="28.5" customHeight="1">
      <c r="A22" s="94"/>
      <c r="B22" s="98"/>
      <c r="C22" s="161" t="s">
        <v>79</v>
      </c>
      <c r="D22" s="162"/>
      <c r="E22" s="162"/>
      <c r="F22" s="162"/>
      <c r="G22" s="163"/>
      <c r="H22" s="99">
        <v>3.11</v>
      </c>
      <c r="I22" s="99" t="s">
        <v>80</v>
      </c>
      <c r="J22" s="164">
        <f>IFERROR((J18+J19)*H22%,"-")</f>
        <v>161595.08684999999</v>
      </c>
      <c r="K22" s="165"/>
      <c r="L22" s="165"/>
      <c r="M22" s="166"/>
      <c r="N22" s="157" t="s">
        <v>81</v>
      </c>
      <c r="O22" s="158"/>
    </row>
    <row r="23" spans="1:17" ht="28.5" customHeight="1">
      <c r="A23" s="94"/>
      <c r="B23" s="98"/>
      <c r="C23" s="161" t="s">
        <v>82</v>
      </c>
      <c r="D23" s="162"/>
      <c r="E23" s="162"/>
      <c r="F23" s="162"/>
      <c r="G23" s="163"/>
      <c r="H23" s="99">
        <v>3.56</v>
      </c>
      <c r="I23" s="99" t="s">
        <v>83</v>
      </c>
      <c r="J23" s="164">
        <f>IFERROR(J19*H23%,"-")</f>
        <v>105405.67260000001</v>
      </c>
      <c r="K23" s="165"/>
      <c r="L23" s="165"/>
      <c r="M23" s="166"/>
      <c r="N23" s="157" t="s">
        <v>84</v>
      </c>
      <c r="O23" s="158"/>
    </row>
    <row r="24" spans="1:17" ht="28.5" customHeight="1">
      <c r="A24" s="94"/>
      <c r="B24" s="98"/>
      <c r="C24" s="161" t="s">
        <v>85</v>
      </c>
      <c r="D24" s="162"/>
      <c r="E24" s="162"/>
      <c r="F24" s="162"/>
      <c r="G24" s="163"/>
      <c r="H24" s="99">
        <v>1.01</v>
      </c>
      <c r="I24" s="99" t="s">
        <v>83</v>
      </c>
      <c r="J24" s="164">
        <f>IFERROR(J19*H24%,"-")</f>
        <v>29904.41835</v>
      </c>
      <c r="K24" s="165"/>
      <c r="L24" s="165"/>
      <c r="M24" s="166"/>
      <c r="N24" s="157" t="s">
        <v>86</v>
      </c>
      <c r="O24" s="158"/>
    </row>
    <row r="25" spans="1:17" ht="28.5" customHeight="1">
      <c r="A25" s="94"/>
      <c r="B25" s="98"/>
      <c r="C25" s="161" t="s">
        <v>87</v>
      </c>
      <c r="D25" s="162"/>
      <c r="E25" s="162"/>
      <c r="F25" s="162"/>
      <c r="G25" s="163"/>
      <c r="H25" s="100">
        <v>3.5449999999999999</v>
      </c>
      <c r="I25" s="99" t="s">
        <v>83</v>
      </c>
      <c r="J25" s="164">
        <f>IFERROR(J19*H25%,"-")</f>
        <v>104961.547575</v>
      </c>
      <c r="K25" s="165"/>
      <c r="L25" s="165"/>
      <c r="M25" s="166"/>
      <c r="N25" s="157" t="s">
        <v>88</v>
      </c>
      <c r="O25" s="158"/>
      <c r="Q25" s="97"/>
    </row>
    <row r="26" spans="1:17" ht="28.5" customHeight="1">
      <c r="A26" s="94"/>
      <c r="B26" s="98"/>
      <c r="C26" s="161" t="s">
        <v>89</v>
      </c>
      <c r="D26" s="162"/>
      <c r="E26" s="162"/>
      <c r="F26" s="162"/>
      <c r="G26" s="163"/>
      <c r="H26" s="99">
        <v>4.5</v>
      </c>
      <c r="I26" s="99" t="s">
        <v>83</v>
      </c>
      <c r="J26" s="164">
        <f>IFERROR(J19*H26%,"-")</f>
        <v>133237.50750000001</v>
      </c>
      <c r="K26" s="165"/>
      <c r="L26" s="165"/>
      <c r="M26" s="166"/>
      <c r="N26" s="157" t="s">
        <v>90</v>
      </c>
      <c r="O26" s="158"/>
      <c r="Q26" s="101"/>
    </row>
    <row r="27" spans="1:17" ht="28.5" customHeight="1">
      <c r="A27" s="94"/>
      <c r="B27" s="98"/>
      <c r="C27" s="151" t="s">
        <v>91</v>
      </c>
      <c r="D27" s="152"/>
      <c r="E27" s="152"/>
      <c r="F27" s="152"/>
      <c r="G27" s="153"/>
      <c r="H27" s="102">
        <v>12.95</v>
      </c>
      <c r="I27" s="103" t="s">
        <v>83</v>
      </c>
      <c r="J27" s="154">
        <f>IFERROR($H$27*J25%,"-")</f>
        <v>13592.520410962501</v>
      </c>
      <c r="K27" s="155"/>
      <c r="L27" s="155"/>
      <c r="M27" s="156"/>
      <c r="N27" s="157" t="s">
        <v>92</v>
      </c>
      <c r="O27" s="158"/>
    </row>
    <row r="28" spans="1:17" ht="28.5" customHeight="1">
      <c r="A28" s="94"/>
      <c r="B28" s="98"/>
      <c r="C28" s="151" t="s">
        <v>93</v>
      </c>
      <c r="D28" s="152"/>
      <c r="E28" s="152"/>
      <c r="F28" s="152"/>
      <c r="G28" s="153"/>
      <c r="H28" s="102">
        <v>8.1000000000000003E-2</v>
      </c>
      <c r="I28" s="103" t="s">
        <v>83</v>
      </c>
      <c r="J28" s="154" t="str">
        <f>IFERROR(IF(SUM(J21:J27,J18:J19)&gt;=10000000,SUM(J21:J27,J18:J19)*H28%,"-"),"-")</f>
        <v>-</v>
      </c>
      <c r="K28" s="155"/>
      <c r="L28" s="155"/>
      <c r="M28" s="156"/>
      <c r="N28" s="159" t="s">
        <v>94</v>
      </c>
      <c r="O28" s="160"/>
    </row>
    <row r="29" spans="1:17" ht="28.5" customHeight="1">
      <c r="A29" s="104"/>
      <c r="B29" s="105"/>
      <c r="C29" s="131" t="s">
        <v>95</v>
      </c>
      <c r="D29" s="132"/>
      <c r="E29" s="132"/>
      <c r="F29" s="132"/>
      <c r="G29" s="133"/>
      <c r="H29" s="106">
        <v>1</v>
      </c>
      <c r="I29" s="107" t="s">
        <v>96</v>
      </c>
      <c r="J29" s="134">
        <f>34*0</f>
        <v>0</v>
      </c>
      <c r="K29" s="135"/>
      <c r="L29" s="135"/>
      <c r="M29" s="136"/>
      <c r="N29" s="137" t="s">
        <v>97</v>
      </c>
      <c r="O29" s="138"/>
    </row>
    <row r="30" spans="1:17" ht="28.5" customHeight="1">
      <c r="A30" s="104">
        <v>4</v>
      </c>
      <c r="B30" s="105"/>
      <c r="C30" s="131" t="s">
        <v>98</v>
      </c>
      <c r="D30" s="132"/>
      <c r="E30" s="132"/>
      <c r="F30" s="132"/>
      <c r="G30" s="133"/>
      <c r="H30" s="107">
        <v>5</v>
      </c>
      <c r="I30" s="108" t="s">
        <v>99</v>
      </c>
      <c r="J30" s="144">
        <f>IFERROR(IF(ISNUMBER(H30), SUM(J18:M20) * (H30 / 100), "-"), "-")</f>
        <v>287234.01266429812</v>
      </c>
      <c r="K30" s="145"/>
      <c r="L30" s="145"/>
      <c r="M30" s="146"/>
      <c r="N30" s="147" t="s">
        <v>100</v>
      </c>
      <c r="O30" s="148"/>
    </row>
    <row r="31" spans="1:17" ht="28.5" customHeight="1" thickBot="1">
      <c r="A31" s="104">
        <v>5</v>
      </c>
      <c r="B31" s="105"/>
      <c r="C31" s="131" t="s">
        <v>101</v>
      </c>
      <c r="D31" s="132"/>
      <c r="E31" s="132"/>
      <c r="F31" s="132"/>
      <c r="G31" s="133"/>
      <c r="H31" s="107">
        <v>7.5</v>
      </c>
      <c r="I31" s="108" t="s">
        <v>83</v>
      </c>
      <c r="J31" s="134">
        <f>IFERROR(SUM(J18:M20, J30) * (H31 / 100), "-")+-131057</f>
        <v>321336.56994626956</v>
      </c>
      <c r="K31" s="135"/>
      <c r="L31" s="135"/>
      <c r="M31" s="136"/>
      <c r="N31" s="149" t="s">
        <v>102</v>
      </c>
      <c r="O31" s="150"/>
      <c r="Q31" s="109"/>
    </row>
    <row r="32" spans="1:17" ht="28.5" customHeight="1" thickBot="1">
      <c r="A32" s="139" t="s">
        <v>103</v>
      </c>
      <c r="B32" s="140"/>
      <c r="C32" s="140"/>
      <c r="D32" s="140"/>
      <c r="E32" s="140"/>
      <c r="F32" s="140"/>
      <c r="G32" s="140"/>
      <c r="H32" s="140"/>
      <c r="I32" s="141"/>
      <c r="J32" s="110"/>
      <c r="K32" s="111"/>
      <c r="L32" s="111"/>
      <c r="M32" s="112">
        <f>IFERROR(ROUNDDOWN(SUM(J18:M20)+J30+J31,0),"-")</f>
        <v>6353250</v>
      </c>
      <c r="N32" s="142"/>
      <c r="O32" s="143"/>
      <c r="P32" s="113"/>
    </row>
    <row r="33" spans="1:15">
      <c r="A33" s="114" t="s">
        <v>104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AI23"/>
  <sheetViews>
    <sheetView showGridLines="0" zoomScale="55" zoomScaleNormal="55" workbookViewId="0">
      <selection activeCell="J87" sqref="J87"/>
    </sheetView>
  </sheetViews>
  <sheetFormatPr defaultColWidth="9" defaultRowHeight="12.75"/>
  <cols>
    <col min="1" max="1" width="17.5" style="36" bestFit="1" customWidth="1"/>
    <col min="2" max="5" width="18.5" style="36" hidden="1" customWidth="1"/>
    <col min="6" max="6" width="16.37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59.625" style="4" customWidth="1"/>
    <col min="11" max="11" width="40.75" style="4" customWidth="1"/>
    <col min="12" max="12" width="6.25" style="4" customWidth="1"/>
    <col min="13" max="13" width="7.125" style="4" bestFit="1" customWidth="1"/>
    <col min="14" max="14" width="10.25" style="4" bestFit="1" customWidth="1"/>
    <col min="15" max="15" width="15.875" style="4" customWidth="1"/>
    <col min="16" max="16" width="11.125" style="4" customWidth="1"/>
    <col min="17" max="17" width="15.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7.375" style="4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24" customHeight="1">
      <c r="A1" s="239"/>
      <c r="B1" s="239"/>
      <c r="C1" s="239"/>
      <c r="D1" s="239"/>
      <c r="E1" s="239"/>
      <c r="F1" s="239"/>
      <c r="G1" s="239"/>
      <c r="H1" s="239"/>
      <c r="I1" s="239"/>
      <c r="N1" s="5"/>
      <c r="O1" s="3" t="s">
        <v>10</v>
      </c>
      <c r="Q1" s="3" t="s">
        <v>10</v>
      </c>
      <c r="S1" s="3" t="s">
        <v>10</v>
      </c>
      <c r="U1" s="3" t="s">
        <v>10</v>
      </c>
    </row>
    <row r="2" spans="1:24" ht="24" customHeight="1" thickBot="1">
      <c r="A2" s="239"/>
      <c r="B2" s="239"/>
      <c r="C2" s="239"/>
      <c r="D2" s="239"/>
      <c r="E2" s="239"/>
      <c r="F2" s="239"/>
      <c r="G2" s="239"/>
      <c r="H2" s="239"/>
      <c r="I2" s="239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24" customHeight="1">
      <c r="A3" s="8"/>
      <c r="B3" s="8"/>
      <c r="C3" s="8"/>
      <c r="D3" s="8"/>
      <c r="E3" s="8"/>
      <c r="F3" s="8" t="s">
        <v>11</v>
      </c>
      <c r="G3" s="9"/>
      <c r="H3" s="9"/>
      <c r="I3" s="9"/>
      <c r="J3" s="248" t="s">
        <v>12</v>
      </c>
      <c r="K3" s="248"/>
      <c r="L3" s="248" t="s">
        <v>8</v>
      </c>
      <c r="M3" s="248" t="s">
        <v>5</v>
      </c>
      <c r="N3" s="244" t="s">
        <v>13</v>
      </c>
      <c r="O3" s="244"/>
      <c r="P3" s="244" t="s">
        <v>14</v>
      </c>
      <c r="Q3" s="244"/>
      <c r="R3" s="245" t="s">
        <v>15</v>
      </c>
      <c r="S3" s="245"/>
      <c r="T3" s="245" t="s">
        <v>16</v>
      </c>
      <c r="U3" s="245"/>
      <c r="V3" s="246" t="s">
        <v>17</v>
      </c>
      <c r="W3" s="242" t="s">
        <v>18</v>
      </c>
      <c r="X3" s="240" t="s">
        <v>7</v>
      </c>
    </row>
    <row r="4" spans="1:24" ht="24" customHeight="1">
      <c r="A4" s="10" t="s">
        <v>19</v>
      </c>
      <c r="B4" s="11"/>
      <c r="C4" s="11"/>
      <c r="D4" s="11"/>
      <c r="E4" s="11"/>
      <c r="F4" s="12" t="s">
        <v>20</v>
      </c>
      <c r="G4" s="12" t="s">
        <v>21</v>
      </c>
      <c r="H4" s="12" t="s">
        <v>22</v>
      </c>
      <c r="I4" s="12" t="s">
        <v>23</v>
      </c>
      <c r="J4" s="13" t="s">
        <v>24</v>
      </c>
      <c r="K4" s="13" t="s">
        <v>25</v>
      </c>
      <c r="L4" s="249"/>
      <c r="M4" s="249"/>
      <c r="N4" s="14" t="s">
        <v>26</v>
      </c>
      <c r="O4" s="15" t="s">
        <v>27</v>
      </c>
      <c r="P4" s="14" t="s">
        <v>28</v>
      </c>
      <c r="Q4" s="15" t="s">
        <v>27</v>
      </c>
      <c r="R4" s="15" t="s">
        <v>29</v>
      </c>
      <c r="S4" s="15" t="s">
        <v>27</v>
      </c>
      <c r="T4" s="15" t="s">
        <v>29</v>
      </c>
      <c r="U4" s="15" t="s">
        <v>27</v>
      </c>
      <c r="V4" s="247"/>
      <c r="W4" s="243"/>
      <c r="X4" s="241"/>
    </row>
    <row r="5" spans="1:24" s="26" customFormat="1" ht="27">
      <c r="A5" s="16">
        <v>999999</v>
      </c>
      <c r="B5" s="42"/>
      <c r="C5" s="42"/>
      <c r="D5" s="42"/>
      <c r="E5" s="42"/>
      <c r="F5" s="19"/>
      <c r="G5" s="18"/>
      <c r="H5" s="50" t="s">
        <v>30</v>
      </c>
      <c r="I5" s="19"/>
      <c r="J5" s="52" t="s">
        <v>39</v>
      </c>
      <c r="K5" s="52" t="s">
        <v>40</v>
      </c>
      <c r="L5" s="51" t="s">
        <v>9</v>
      </c>
      <c r="M5" s="53">
        <v>36</v>
      </c>
      <c r="N5" s="57">
        <v>60000</v>
      </c>
      <c r="O5" s="22">
        <f>N5*M5</f>
        <v>2160000</v>
      </c>
      <c r="P5" s="37"/>
      <c r="Q5" s="22">
        <f t="shared" ref="Q5:Q6" si="0">(P5*M5)*$Q$2</f>
        <v>0</v>
      </c>
      <c r="R5" s="23"/>
      <c r="S5" s="22">
        <f t="shared" ref="S5:S6" si="1">R5*M5*$S$2</f>
        <v>0</v>
      </c>
      <c r="T5" s="23"/>
      <c r="U5" s="22">
        <f t="shared" ref="U5:U6" si="2">T5*M5*$U$2</f>
        <v>0</v>
      </c>
      <c r="V5" s="23">
        <f t="shared" ref="V5:V6" si="3">SUM(O5+Q5)+S5+U5</f>
        <v>2160000</v>
      </c>
      <c r="W5" s="24"/>
      <c r="X5" s="25"/>
    </row>
    <row r="6" spans="1:24" s="26" customFormat="1" ht="24" customHeight="1">
      <c r="A6" s="16" t="str">
        <f t="shared" ref="A6:A7" si="4">F6&amp;G6&amp;H6&amp;I6</f>
        <v>M020251411670101</v>
      </c>
      <c r="B6" s="42"/>
      <c r="C6" s="42"/>
      <c r="D6" s="42"/>
      <c r="E6" s="42"/>
      <c r="F6" s="19"/>
      <c r="G6" s="19"/>
      <c r="H6" s="18" t="s">
        <v>31</v>
      </c>
      <c r="I6" s="12"/>
      <c r="J6" s="20" t="s">
        <v>32</v>
      </c>
      <c r="K6" s="20" t="s">
        <v>33</v>
      </c>
      <c r="L6" s="28" t="s">
        <v>34</v>
      </c>
      <c r="M6" s="53">
        <f>M5/2</f>
        <v>18</v>
      </c>
      <c r="N6" s="43">
        <v>5000</v>
      </c>
      <c r="O6" s="44">
        <f t="shared" ref="O6" si="5">SUM(N6:N6)*M6*$O$2</f>
        <v>75150</v>
      </c>
      <c r="P6" s="45"/>
      <c r="Q6" s="44">
        <f t="shared" si="0"/>
        <v>0</v>
      </c>
      <c r="R6" s="46"/>
      <c r="S6" s="44">
        <f t="shared" si="1"/>
        <v>0</v>
      </c>
      <c r="T6" s="46"/>
      <c r="U6" s="44">
        <f t="shared" si="2"/>
        <v>0</v>
      </c>
      <c r="V6" s="47">
        <f t="shared" si="3"/>
        <v>75150</v>
      </c>
      <c r="W6" s="48"/>
      <c r="X6" s="49"/>
    </row>
    <row r="7" spans="1:24" s="26" customFormat="1" ht="24" customHeight="1">
      <c r="A7" s="16" t="str">
        <f t="shared" si="4"/>
        <v/>
      </c>
      <c r="B7" s="17"/>
      <c r="C7" s="17"/>
      <c r="D7" s="17"/>
      <c r="E7" s="17"/>
      <c r="F7" s="19"/>
      <c r="G7" s="18"/>
      <c r="H7" s="18"/>
      <c r="I7" s="19"/>
      <c r="J7" s="54" t="s">
        <v>36</v>
      </c>
      <c r="K7" s="55" t="s">
        <v>38</v>
      </c>
      <c r="L7" s="38" t="s">
        <v>37</v>
      </c>
      <c r="M7" s="56">
        <v>13.5</v>
      </c>
      <c r="N7" s="21"/>
      <c r="O7" s="22">
        <f t="shared" ref="O7" si="6">SUM(N7:N7)*M7*$O$2</f>
        <v>0</v>
      </c>
      <c r="P7" s="27">
        <v>219321</v>
      </c>
      <c r="Q7" s="22">
        <f>P7*M7</f>
        <v>2960833.5</v>
      </c>
      <c r="R7" s="23"/>
      <c r="S7" s="22">
        <f t="shared" ref="S7" si="7">R7*M7*$S$2</f>
        <v>0</v>
      </c>
      <c r="T7" s="23"/>
      <c r="U7" s="22">
        <f t="shared" ref="U7" si="8">T7*M7*$U$2</f>
        <v>0</v>
      </c>
      <c r="V7" s="23">
        <f t="shared" ref="V7" si="9">SUM(O7+Q7)+S7+U7</f>
        <v>2960833.5</v>
      </c>
      <c r="W7" s="29"/>
      <c r="X7" s="25"/>
    </row>
    <row r="8" spans="1:24" s="31" customFormat="1" ht="24" customHeight="1">
      <c r="A8" s="30"/>
      <c r="B8" s="30"/>
      <c r="C8" s="30"/>
      <c r="D8" s="30"/>
      <c r="E8" s="30"/>
      <c r="O8" s="32">
        <f>SUM(O5:O7)</f>
        <v>2235150</v>
      </c>
      <c r="P8" s="33"/>
      <c r="Q8" s="32">
        <f>SUM(Q5:Q7)</f>
        <v>2960833.5</v>
      </c>
      <c r="R8" s="33"/>
      <c r="S8" s="32">
        <f>SUM(S5:S7)</f>
        <v>0</v>
      </c>
      <c r="T8" s="33"/>
      <c r="U8" s="32">
        <f>SUM(U5:U7)</f>
        <v>0</v>
      </c>
      <c r="V8" s="34">
        <f>SUM(V5:V7)</f>
        <v>5195983.5</v>
      </c>
      <c r="W8" s="35"/>
    </row>
    <row r="9" spans="1:24" ht="62.25" customHeight="1">
      <c r="J9" s="250" t="s">
        <v>35</v>
      </c>
      <c r="K9" s="250"/>
    </row>
    <row r="10" spans="1:24" ht="24.95" customHeight="1">
      <c r="J10" s="252"/>
      <c r="K10" s="252"/>
    </row>
    <row r="11" spans="1:24" ht="24.95" customHeight="1">
      <c r="J11" s="251"/>
      <c r="K11" s="251"/>
    </row>
    <row r="12" spans="1:24" ht="24.95" customHeight="1">
      <c r="J12" s="252"/>
      <c r="K12" s="252"/>
    </row>
    <row r="13" spans="1:24" ht="24.95" customHeight="1">
      <c r="J13" s="251"/>
      <c r="K13" s="251"/>
    </row>
    <row r="14" spans="1:24" ht="24.95" customHeight="1">
      <c r="J14" s="251"/>
      <c r="K14" s="251"/>
    </row>
    <row r="15" spans="1:24" ht="24.95" customHeight="1">
      <c r="J15" s="251"/>
      <c r="K15" s="251"/>
    </row>
    <row r="16" spans="1:24" ht="24.95" customHeight="1">
      <c r="J16" s="251"/>
      <c r="K16" s="251"/>
    </row>
    <row r="17" spans="10:35" ht="24.95" customHeight="1">
      <c r="J17" s="251"/>
      <c r="K17" s="251"/>
    </row>
    <row r="18" spans="10:35" ht="24.95" customHeight="1">
      <c r="J18" s="251"/>
      <c r="K18" s="251"/>
    </row>
    <row r="19" spans="10:35" ht="24.95" customHeight="1">
      <c r="J19" s="251"/>
      <c r="K19" s="251"/>
    </row>
    <row r="20" spans="10:35" ht="24.95" customHeight="1">
      <c r="J20" s="251"/>
      <c r="K20" s="251"/>
    </row>
    <row r="21" spans="10:35" ht="24.95" customHeight="1"/>
    <row r="23" spans="10:35" ht="16.5">
      <c r="AI23"/>
    </row>
  </sheetData>
  <mergeCells count="24"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>
      <c r="A2" s="40">
        <f>'내역서(표준단가)'!A5</f>
        <v>999999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M02045ZH10030101</v>
      </c>
      <c r="E2" s="41">
        <f>'내역서(표준단가)'!I5</f>
        <v>0</v>
      </c>
      <c r="F2" s="41">
        <f>'내역서(표준단가)'!M5</f>
        <v>36</v>
      </c>
    </row>
    <row r="3" spans="1:6">
      <c r="A3" s="40" t="str">
        <f>'내역서(표준단가)'!A6</f>
        <v>M020251411670101</v>
      </c>
      <c r="B3" s="41">
        <f>'내역서(표준단가)'!F6</f>
        <v>0</v>
      </c>
      <c r="C3" s="41">
        <f>'내역서(표준단가)'!G6</f>
        <v>0</v>
      </c>
      <c r="D3" s="41" t="str">
        <f>'내역서(표준단가)'!H6</f>
        <v>M020251411670101</v>
      </c>
      <c r="E3" s="41">
        <f>'내역서(표준단가)'!I6</f>
        <v>0</v>
      </c>
      <c r="F3" s="41">
        <f>'내역서(표준단가)'!M6</f>
        <v>18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2025-10-01T06:34:51Z</dcterms:modified>
</cp:coreProperties>
</file>