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2 화학\14 기숙사 B동 롤방충망 32개 교체(주방 및 복도)\"/>
    </mc:Choice>
  </mc:AlternateContent>
  <xr:revisionPtr revIDLastSave="0" documentId="13_ncr:1_{7C7717BE-387F-4B4D-B5B0-1752424258CB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Q7" i="4"/>
  <c r="A7" i="4"/>
  <c r="M6" i="4"/>
  <c r="A6" i="4"/>
  <c r="F3" i="1" l="1"/>
  <c r="E3" i="1"/>
  <c r="D3" i="1"/>
  <c r="C3" i="1"/>
  <c r="B3" i="1"/>
  <c r="U6" i="4" l="1"/>
  <c r="S6" i="4"/>
  <c r="Q6" i="4"/>
  <c r="O6" i="4"/>
  <c r="A3" i="1"/>
  <c r="V6" i="4" l="1"/>
  <c r="F2" i="1" l="1"/>
  <c r="E2" i="1"/>
  <c r="D2" i="1"/>
  <c r="C2" i="1"/>
  <c r="B2" i="1"/>
  <c r="A2" i="1" l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<sst xmlns="http://schemas.openxmlformats.org/spreadsheetml/2006/main" count="113" uniqueCount="94">
  <si>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</si>
  <si>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</si>
  <si>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</si>
  <si>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</si>
  <si>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</si>
  <si>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</si>
  <si>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</si>
  <si>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</si>
  <si>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</si>
  <si>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</si>
  <si>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</si>
  <si>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</si>
  <si>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</si>
  <si>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</si>
  <si>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</si>
  <si>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</si>
  <si>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</si>
  <si>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</si>
  <si>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</si>
  <si>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</si>
  <si>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</si>
  <si>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</si>
  <si>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</si>
  <si>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</si>
  <si>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</si>
  <si>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</si>
  <si>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</si>
  <si>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</si>
  <si>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</si>
  <si>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</si>
  <si>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</si>
  <si>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</si>
  <si>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</si>
  <si>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</si>
  <si>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</si>
  <si>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</si>
  <si>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</si>
  <si>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</si>
  <si>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</si>
  <si>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</si>
  <si>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</si>
  <si>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</si>
  <si>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</si>
  <si>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</si>
  <si>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</si>
  <si>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</si>
  <si>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</si>
  <si>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</si>
  <si>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</si>
  <si>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</si>
  <si>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</si>
  <si>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</si>
  <si>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</si>
  <si>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</si>
  <si>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</si>
  <si>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</si>
  <si>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</si>
  <si>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</si>
  <si>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</si>
  <si>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</si>
  <si>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</si>
  <si>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</si>
  <si>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</si>
  <si>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</si>
  <si>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</si>
  <si>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</si>
  <si>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</si>
  <si>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</si>
  <si>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</si>
  <si>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</si>
  <si>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</si>
  <si>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</si>
  <si>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</si>
  <si>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</si>
  <si>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</si>
  <si>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</si>
  <si>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</si>
  <si>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</si>
  <si>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</si>
  <si>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</si>
  <si>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</si>
  <si>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</si>
  <si>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</si>
  <si>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</si>
  <si>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</si>
  <si>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t>*교체수량(32개)</t>
    <phoneticPr fontId="6" type="noConversion"/>
  </si>
  <si>
    <t>미세촘촘망(프로젝트창용)</t>
    <phoneticPr fontId="6" type="noConversion"/>
  </si>
  <si>
    <t>특별인부</t>
    <phoneticPr fontId="6" type="noConversion"/>
  </si>
  <si>
    <t>M/D</t>
    <phoneticPr fontId="6" type="noConversion"/>
  </si>
  <si>
    <t>(32개/8EA)=4일 (4일*3명/일)</t>
    <phoneticPr fontId="6" type="noConversion"/>
  </si>
  <si>
    <t xml:space="preserve"> 견적일 : 2025년  10월  01일</t>
    <phoneticPr fontId="12" type="noConversion"/>
  </si>
  <si>
    <t xml:space="preserve"> 공사명 : 화학_기숙사 B동 롤방충망 32개 교체(주방 및 복도)</t>
    <phoneticPr fontId="12" type="noConversion"/>
  </si>
  <si>
    <t>1,000×1,000 (롤스크린 방진 방충망)
색상_고객 지정 색상 적용</t>
    <phoneticPr fontId="6" type="noConversion"/>
  </si>
  <si>
    <t>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</si>
</sst>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#,##0;\-#,##0;"/>
    <numFmt numFmtId="187" formatCode="0_);[Red]\(0\)"/>
    <numFmt numFmtId="188" formatCode="0.0_);[Red]\(0.0\)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26" fillId="0" borderId="0" xfId="0" applyFont="1">
      <alignment vertical="center"/>
    </xf>
    <xf numFmtId="181" fontId="22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>
      <alignment vertical="center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0" xfId="0" applyFont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9" fontId="27" fillId="0" borderId="3" xfId="0" applyNumberFormat="1" applyFont="1" applyBorder="1" applyAlignment="1">
      <alignment horizontal="center"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3" fillId="10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0" fontId="20" fillId="0" borderId="3" xfId="3" applyFont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6" fontId="20" fillId="5" borderId="3" xfId="1" applyNumberFormat="1" applyFont="1" applyFill="1" applyBorder="1" applyAlignment="1">
      <alignment horizontal="right" vertical="center" wrapText="1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77" fontId="20" fillId="0" borderId="3" xfId="1" applyFont="1" applyFill="1" applyBorder="1" applyAlignment="1">
      <alignment vertical="center" wrapText="1"/>
    </xf>
    <xf numFmtId="9" fontId="20" fillId="0" borderId="3" xfId="0" applyNumberFormat="1" applyFont="1" applyBorder="1">
      <alignment vertical="center"/>
    </xf>
    <xf numFmtId="0" fontId="20" fillId="0" borderId="23" xfId="0" applyFont="1" applyBorder="1">
      <alignment vertical="center"/>
    </xf>
    <xf numFmtId="0" fontId="28" fillId="7" borderId="3" xfId="0" applyFont="1" applyFill="1" applyBorder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center" vertical="center" wrapText="1"/>
    </xf>
    <xf numFmtId="49" fontId="28" fillId="5" borderId="3" xfId="0" applyNumberFormat="1" applyFont="1" applyFill="1" applyBorder="1" applyAlignment="1">
      <alignment horizontal="center" vertical="center" wrapText="1"/>
    </xf>
    <xf numFmtId="187" fontId="32" fillId="10" borderId="3" xfId="1" applyNumberFormat="1" applyFont="1" applyFill="1" applyBorder="1" applyAlignment="1">
      <alignment horizontal="center" vertical="center"/>
    </xf>
    <xf numFmtId="0" fontId="20" fillId="0" borderId="3" xfId="3" applyFont="1" applyBorder="1" applyAlignment="1">
      <alignment horizontal="center" vertical="center" shrinkToFit="1"/>
    </xf>
    <xf numFmtId="0" fontId="20" fillId="0" borderId="3" xfId="3" quotePrefix="1" applyFont="1" applyBorder="1" applyAlignment="1">
      <alignment horizontal="center" vertical="center" shrinkToFit="1"/>
    </xf>
    <xf numFmtId="188" fontId="32" fillId="10" borderId="3" xfId="1" applyNumberFormat="1" applyFont="1" applyFill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0" fillId="0" borderId="0" xfId="0" applyFont="1">
      <alignment vertical="center"/>
    </xf>
    <xf numFmtId="0" fontId="23" fillId="0" borderId="0" xfId="0" applyFont="1">
      <alignment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19" xr:uid="{CE5E8BF1-8703-46AB-831A-5311821DEB37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1870363</xdr:colOff>
      <xdr:row>8</xdr:row>
      <xdr:rowOff>640772</xdr:rowOff>
    </xdr:from>
    <xdr:to>
      <xdr:col>22</xdr:col>
      <xdr:colOff>122464</xdr:colOff>
      <xdr:row>52</xdr:row>
      <xdr:rowOff>114299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9FD910-A020-605B-FAB5-A0029564E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3863" y="3134590"/>
          <a:ext cx="11265477" cy="8842664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22</xdr:col>
      <xdr:colOff>449580</xdr:colOff>
      <xdr:row>8</xdr:row>
      <xdr:rowOff>422910</xdr:rowOff>
    </xdr:from>
    <xdr:to>
      <xdr:col>48</xdr:col>
      <xdr:colOff>127906</xdr:colOff>
      <xdr:row>52</xdr:row>
      <xdr:rowOff>141395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8D7D2A3-3E4F-4394-9E70-0563548BF00F}"/>
            </a:ext>
          </a:extLst>
        </xdr:cNvPr>
        <xdr:cNvGrpSpPr/>
      </xdr:nvGrpSpPr>
      <xdr:grpSpPr>
        <a:xfrm>
          <a:off x="14777901" y="2668089"/>
          <a:ext cx="17476469" cy="9325127"/>
          <a:chOff x="12954001" y="3094384"/>
          <a:chExt cx="20516849" cy="1073583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9C0FDA1D-74A0-A7FA-3C09-9F39F69E99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B2FF1FCA-0853-A6B9-3E81-969031D4B1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4B6110AB-D8EC-D6FF-7D30-4BDA9EEF167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8" zoomScale="85" zoomScaleNormal="85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>
      <c r="A7" s="131" t="s">
        <v>91</v>
      </c>
      <c r="B7" s="132"/>
      <c r="C7" s="133"/>
      <c r="D7" s="5"/>
      <c r="E7" s="13"/>
      <c r="F7" s="14" t="s">
        <v>43</v>
      </c>
      <c r="G7" s="12" t="s">
        <v>55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>
      <c r="A9" s="128" t="s">
        <v>90</v>
      </c>
      <c r="B9" s="129"/>
      <c r="C9" s="130"/>
      <c r="D9" s="5"/>
      <c r="E9" s="5"/>
      <c r="F9" s="11" t="s">
        <v>45</v>
      </c>
      <c r="G9" s="12" t="s">
        <v>57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>
      <c r="A11" s="126"/>
      <c r="B11" s="127"/>
      <c r="C11" s="127"/>
      <c r="D11" s="5"/>
      <c r="E11" s="17"/>
      <c r="F11" s="18" t="s">
        <v>41</v>
      </c>
      <c r="G11" s="19" t="s">
        <v>59</v>
      </c>
      <c r="H11" s="17"/>
    </row>
    <row r="12" spans="1:9" ht="18.75" thickBot="1">
      <c r="A12" s="20" t="s">
        <v>7</v>
      </c>
      <c r="B12" s="20" t="str">
        <f>NUMBERSTRING(F31,1)</f>
        <v>오백이십오만삼천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'내역서(표준단가)'!O8</f>
        <v>1986800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'내역서(표준단가)'!Q8</f>
        <v>2631852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4618652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118433.34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93299.15340000001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12082.240365300002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26581.7052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93693.931200000006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135326.50360000003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155563.44368826502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634980.31745356508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5253632.3174535651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5253000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topLeftCell="K2" zoomScale="70" zoomScaleNormal="70" workbookViewId="0">
      <selection activeCell="V9" sqref="V9"/>
    </sheetView>
  </sheetViews>
  <sheetFormatPr defaultColWidth="9" defaultRowHeight="12.75"/>
  <cols>
    <col min="1" max="1" width="17.5" style="103" bestFit="1" customWidth="1"/>
    <col min="2" max="5" width="18.5" style="103" hidden="1" customWidth="1"/>
    <col min="6" max="6" width="16.375" style="71" hidden="1" customWidth="1"/>
    <col min="7" max="7" width="10.125" style="71" hidden="1" customWidth="1"/>
    <col min="8" max="8" width="16.625" style="71" hidden="1" customWidth="1"/>
    <col min="9" max="9" width="10.125" style="71" hidden="1" customWidth="1"/>
    <col min="10" max="10" width="44.25" style="71" customWidth="1"/>
    <col min="11" max="11" width="42.875" style="71" customWidth="1"/>
    <col min="12" max="12" width="6.25" style="71" customWidth="1"/>
    <col min="13" max="13" width="7.125" style="71" bestFit="1" customWidth="1"/>
    <col min="14" max="14" width="10.25" style="71" bestFit="1" customWidth="1"/>
    <col min="15" max="15" width="15.875" style="71" customWidth="1"/>
    <col min="16" max="16" width="11.125" style="71" customWidth="1"/>
    <col min="17" max="17" width="15.5" style="71" bestFit="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7.375" style="7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24" customHeight="1">
      <c r="A1" s="134"/>
      <c r="B1" s="134"/>
      <c r="C1" s="134"/>
      <c r="D1" s="134"/>
      <c r="E1" s="134"/>
      <c r="F1" s="134"/>
      <c r="G1" s="134"/>
      <c r="H1" s="134"/>
      <c r="I1" s="134"/>
      <c r="N1" s="72"/>
      <c r="O1" s="70" t="s">
        <v>60</v>
      </c>
      <c r="Q1" s="70" t="s">
        <v>60</v>
      </c>
      <c r="S1" s="70" t="s">
        <v>60</v>
      </c>
      <c r="U1" s="70" t="s">
        <v>60</v>
      </c>
    </row>
    <row r="2" spans="1:24" ht="24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24" customHeight="1">
      <c r="A3" s="75"/>
      <c r="B3" s="75"/>
      <c r="C3" s="75"/>
      <c r="D3" s="75"/>
      <c r="E3" s="75"/>
      <c r="F3" s="75" t="s">
        <v>61</v>
      </c>
      <c r="G3" s="76"/>
      <c r="H3" s="76"/>
      <c r="I3" s="76"/>
      <c r="J3" s="143" t="s">
        <v>62</v>
      </c>
      <c r="K3" s="143"/>
      <c r="L3" s="143" t="s">
        <v>48</v>
      </c>
      <c r="M3" s="143" t="s">
        <v>5</v>
      </c>
      <c r="N3" s="139" t="s">
        <v>63</v>
      </c>
      <c r="O3" s="139"/>
      <c r="P3" s="139" t="s">
        <v>64</v>
      </c>
      <c r="Q3" s="139"/>
      <c r="R3" s="140" t="s">
        <v>65</v>
      </c>
      <c r="S3" s="140"/>
      <c r="T3" s="140" t="s">
        <v>66</v>
      </c>
      <c r="U3" s="140"/>
      <c r="V3" s="141" t="s">
        <v>67</v>
      </c>
      <c r="W3" s="137" t="s">
        <v>68</v>
      </c>
      <c r="X3" s="135" t="s">
        <v>46</v>
      </c>
    </row>
    <row r="4" spans="1:24" ht="24" customHeight="1">
      <c r="A4" s="77" t="s">
        <v>69</v>
      </c>
      <c r="B4" s="78"/>
      <c r="C4" s="78"/>
      <c r="D4" s="78"/>
      <c r="E4" s="78"/>
      <c r="F4" s="79" t="s">
        <v>70</v>
      </c>
      <c r="G4" s="79" t="s">
        <v>71</v>
      </c>
      <c r="H4" s="79" t="s">
        <v>72</v>
      </c>
      <c r="I4" s="79" t="s">
        <v>73</v>
      </c>
      <c r="J4" s="80" t="s">
        <v>74</v>
      </c>
      <c r="K4" s="80" t="s">
        <v>75</v>
      </c>
      <c r="L4" s="144"/>
      <c r="M4" s="144"/>
      <c r="N4" s="81" t="s">
        <v>76</v>
      </c>
      <c r="O4" s="82" t="s">
        <v>77</v>
      </c>
      <c r="P4" s="81" t="s">
        <v>78</v>
      </c>
      <c r="Q4" s="82" t="s">
        <v>77</v>
      </c>
      <c r="R4" s="82" t="s">
        <v>79</v>
      </c>
      <c r="S4" s="82" t="s">
        <v>77</v>
      </c>
      <c r="T4" s="82" t="s">
        <v>79</v>
      </c>
      <c r="U4" s="82" t="s">
        <v>77</v>
      </c>
      <c r="V4" s="142"/>
      <c r="W4" s="138"/>
      <c r="X4" s="136"/>
    </row>
    <row r="5" spans="1:24" s="93" customFormat="1" ht="27">
      <c r="A5" s="83">
        <v>999999</v>
      </c>
      <c r="B5" s="109"/>
      <c r="C5" s="109"/>
      <c r="D5" s="109"/>
      <c r="E5" s="109"/>
      <c r="F5" s="86"/>
      <c r="G5" s="85"/>
      <c r="H5" s="117" t="s">
        <v>80</v>
      </c>
      <c r="I5" s="86"/>
      <c r="J5" s="120" t="s">
        <v>86</v>
      </c>
      <c r="K5" s="120" t="s">
        <v>92</v>
      </c>
      <c r="L5" s="118" t="s">
        <v>93</v>
      </c>
      <c r="M5" s="121">
        <v>32</v>
      </c>
      <c r="N5" s="119">
        <v>60000</v>
      </c>
      <c r="O5" s="89">
        <f>SUM(N5:N5)*M5</f>
        <v>1920000</v>
      </c>
      <c r="P5" s="104"/>
      <c r="Q5" s="89">
        <f t="shared" ref="Q5:Q6" si="0">(P5*M5)*$Q$2</f>
        <v>0</v>
      </c>
      <c r="R5" s="90"/>
      <c r="S5" s="89">
        <f t="shared" ref="S5:S6" si="1">R5*M5*$S$2</f>
        <v>0</v>
      </c>
      <c r="T5" s="90"/>
      <c r="U5" s="89">
        <f t="shared" ref="U5:U6" si="2">T5*M5*$U$2</f>
        <v>0</v>
      </c>
      <c r="V5" s="90">
        <f t="shared" ref="V5:V6" si="3">SUM(O5+Q5)+S5+U5</f>
        <v>1920000</v>
      </c>
      <c r="W5" s="91"/>
      <c r="X5" s="92"/>
    </row>
    <row r="6" spans="1:24" s="93" customFormat="1" ht="15.75">
      <c r="A6" s="83" t="str">
        <f t="shared" ref="A6:A7" si="4">F6&amp;G6&amp;H6&amp;I6</f>
        <v>M020251411670101</v>
      </c>
      <c r="B6" s="109"/>
      <c r="C6" s="109"/>
      <c r="D6" s="109"/>
      <c r="E6" s="109"/>
      <c r="F6" s="86"/>
      <c r="G6" s="86"/>
      <c r="H6" s="85" t="s">
        <v>81</v>
      </c>
      <c r="I6" s="79"/>
      <c r="J6" s="87" t="s">
        <v>82</v>
      </c>
      <c r="K6" s="87" t="s">
        <v>83</v>
      </c>
      <c r="L6" s="95" t="s">
        <v>84</v>
      </c>
      <c r="M6" s="121">
        <f>M5/2</f>
        <v>16</v>
      </c>
      <c r="N6" s="110">
        <v>5000</v>
      </c>
      <c r="O6" s="111">
        <f t="shared" ref="O6" si="5">SUM(N6:N6)*M6*$O$2</f>
        <v>66800</v>
      </c>
      <c r="P6" s="112"/>
      <c r="Q6" s="111">
        <f t="shared" si="0"/>
        <v>0</v>
      </c>
      <c r="R6" s="113"/>
      <c r="S6" s="111">
        <f t="shared" si="1"/>
        <v>0</v>
      </c>
      <c r="T6" s="113"/>
      <c r="U6" s="111">
        <f t="shared" si="2"/>
        <v>0</v>
      </c>
      <c r="V6" s="114">
        <f t="shared" si="3"/>
        <v>66800</v>
      </c>
      <c r="W6" s="115"/>
      <c r="X6" s="116"/>
    </row>
    <row r="7" spans="1:24" s="93" customFormat="1" ht="15.75">
      <c r="A7" s="83" t="str">
        <f t="shared" si="4"/>
        <v/>
      </c>
      <c r="B7" s="84"/>
      <c r="C7" s="84"/>
      <c r="D7" s="84"/>
      <c r="E7" s="84"/>
      <c r="F7" s="86"/>
      <c r="G7" s="85"/>
      <c r="H7" s="85"/>
      <c r="I7" s="86"/>
      <c r="J7" s="122" t="s">
        <v>87</v>
      </c>
      <c r="K7" s="123" t="s">
        <v>89</v>
      </c>
      <c r="L7" s="105" t="s">
        <v>88</v>
      </c>
      <c r="M7" s="124">
        <v>12</v>
      </c>
      <c r="N7" s="88"/>
      <c r="O7" s="89">
        <f t="shared" ref="O7" si="6">SUM(N7:N7)*M7*$O$2</f>
        <v>0</v>
      </c>
      <c r="P7" s="94">
        <v>219321</v>
      </c>
      <c r="Q7" s="89">
        <f>(P7*M7)</f>
        <v>2631852</v>
      </c>
      <c r="R7" s="90"/>
      <c r="S7" s="89">
        <f t="shared" ref="S7" si="7">R7*M7*$S$2</f>
        <v>0</v>
      </c>
      <c r="T7" s="90"/>
      <c r="U7" s="89">
        <f t="shared" ref="U7" si="8">T7*M7*$U$2</f>
        <v>0</v>
      </c>
      <c r="V7" s="90">
        <f t="shared" ref="V7" si="9">SUM(O7+Q7)+S7+U7</f>
        <v>2631852</v>
      </c>
      <c r="W7" s="96"/>
      <c r="X7" s="92"/>
    </row>
    <row r="8" spans="1:24" s="98" customFormat="1" ht="24" customHeight="1">
      <c r="A8" s="97"/>
      <c r="B8" s="97"/>
      <c r="C8" s="97"/>
      <c r="D8" s="97"/>
      <c r="E8" s="97"/>
      <c r="O8" s="99">
        <f>SUM(O5:O7)</f>
        <v>1986800</v>
      </c>
      <c r="P8" s="100"/>
      <c r="Q8" s="99">
        <f>SUM(Q5:Q7)</f>
        <v>2631852</v>
      </c>
      <c r="R8" s="100"/>
      <c r="S8" s="99">
        <f>SUM(S5:S7)</f>
        <v>0</v>
      </c>
      <c r="T8" s="100"/>
      <c r="U8" s="99">
        <f>SUM(U5:U7)</f>
        <v>0</v>
      </c>
      <c r="V8" s="101">
        <f>SUM(V5:V7)</f>
        <v>4618652</v>
      </c>
      <c r="W8" s="102"/>
    </row>
    <row r="9" spans="1:24" ht="62.25" customHeight="1">
      <c r="J9" s="145" t="s">
        <v>85</v>
      </c>
      <c r="K9" s="145"/>
    </row>
    <row r="10" spans="1:24" ht="24.95" customHeight="1">
      <c r="J10" s="147"/>
      <c r="K10" s="147"/>
    </row>
    <row r="11" spans="1:24" ht="24.95" customHeight="1">
      <c r="J11" s="146"/>
      <c r="K11" s="146"/>
    </row>
    <row r="12" spans="1:24" ht="24.95" customHeight="1">
      <c r="J12" s="147"/>
      <c r="K12" s="147"/>
    </row>
    <row r="13" spans="1:24" ht="24.95" customHeight="1">
      <c r="J13" s="146"/>
      <c r="K13" s="146"/>
    </row>
    <row r="14" spans="1:24" ht="24.95" customHeight="1">
      <c r="J14" s="146"/>
      <c r="K14" s="146"/>
    </row>
    <row r="15" spans="1:24" ht="24.95" customHeight="1">
      <c r="J15" s="146"/>
      <c r="K15" s="146"/>
    </row>
    <row r="16" spans="1:24" ht="24.95" customHeight="1">
      <c r="J16" s="146"/>
      <c r="K16" s="146"/>
    </row>
    <row r="17" spans="10:11" ht="24.95" customHeight="1">
      <c r="J17" s="146"/>
      <c r="K17" s="146"/>
    </row>
    <row r="18" spans="10:11" ht="24.95" customHeight="1">
      <c r="J18" s="146"/>
      <c r="K18" s="146"/>
    </row>
    <row r="19" spans="10:11" ht="24.95" customHeight="1">
      <c r="J19" s="146"/>
      <c r="K19" s="146"/>
    </row>
    <row r="20" spans="10:11" ht="24.95" customHeight="1">
      <c r="J20" s="146"/>
      <c r="K20" s="146"/>
    </row>
    <row r="21" spans="10:11" ht="24.95" customHeight="1"/>
  </sheetData>
  <mergeCells count="24"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>
        <f>'내역서(표준단가)'!A5</f>
        <v>999999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M02045ZH10030101</v>
      </c>
      <c r="E2" s="108">
        <f>'내역서(표준단가)'!I5</f>
        <v>0</v>
      </c>
      <c r="F2" s="108">
        <f>'내역서(표준단가)'!M5</f>
        <v>32</v>
      </c>
    </row>
    <row r="3" spans="1:6">
      <c r="A3" s="107" t="str">
        <f>'내역서(표준단가)'!A6</f>
        <v>M020251411670101</v>
      </c>
      <c r="B3" s="108">
        <f>'내역서(표준단가)'!F6</f>
        <v>0</v>
      </c>
      <c r="C3" s="108">
        <f>'내역서(표준단가)'!G6</f>
        <v>0</v>
      </c>
      <c r="D3" s="108" t="str">
        <f>'내역서(표준단가)'!H6</f>
        <v>M020251411670101</v>
      </c>
      <c r="E3" s="108">
        <f>'내역서(표준단가)'!I6</f>
        <v>0</v>
      </c>
      <c r="F3" s="108">
        <f>'내역서(표준단가)'!M6</f>
        <v>16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2025-10-15T02:08:01Z</dcterms:modified>
</cp:coreProperties>
</file>