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현재_통합_문서"/>
  <mc:AlternateContent xmlns:mc="http://schemas.openxmlformats.org/markup-compatibility/2006">
    <mc:Choice Requires="x15">
      <x15ac:absPath xmlns:x15ac="http://schemas.microsoft.com/office/spreadsheetml/2010/11/ac" url="D:\02 기숙사 및 사택\02 견적작업\02 견적서\01 솔루션\260820_Rev1\06 작업폴더\02 기숙사 및 사택 긴급 작업(건축)-6차\"/>
    </mc:Choice>
  </mc:AlternateContent>
  <xr:revisionPtr revIDLastSave="0" documentId="13_ncr:1_{655328B1-6AF1-41DB-99CD-88D361C0F73A}" xr6:coauthVersionLast="47" xr6:coauthVersionMax="47" xr10:uidLastSave="{00000000-0000-0000-0000-000000000000}"/>
  <bookViews>
    <workbookView xWindow="-120" yWindow="-120" windowWidth="29040" windowHeight="15720" xr2:uid="{00000000-000D-0000-FFFF-FFFF00000000}"/>
  </bookViews>
  <sheets>
    <sheet name="갑지" sheetId="19" r:id="rId1"/>
    <sheet name="내역서(표준단가)" sheetId="18" r:id="rId2"/>
    <sheet name="관리소 접수 입력" sheetId="16" r:id="rId3"/>
    <sheet name="시중가 근거서류 " sheetId="17"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72" i="16" l="1"/>
  <c r="U72" i="16"/>
  <c r="T72" i="16"/>
  <c r="S72" i="16"/>
  <c r="R72" i="16"/>
  <c r="Q72" i="16"/>
  <c r="P72" i="16"/>
  <c r="O72" i="16"/>
  <c r="D72" i="16"/>
  <c r="I71" i="16"/>
  <c r="J71" i="16" s="1"/>
  <c r="G71" i="16"/>
  <c r="I70" i="16"/>
  <c r="J70" i="16" s="1"/>
  <c r="G70" i="16"/>
  <c r="I69" i="16"/>
  <c r="J69" i="16" s="1"/>
  <c r="G69" i="16"/>
  <c r="I68" i="16"/>
  <c r="J68" i="16" s="1"/>
  <c r="G68" i="16"/>
  <c r="I67" i="16"/>
  <c r="J67" i="16" s="1"/>
  <c r="G67" i="16"/>
  <c r="I66" i="16"/>
  <c r="J66" i="16" s="1"/>
  <c r="G66" i="16"/>
  <c r="I65" i="16"/>
  <c r="J65" i="16" s="1"/>
  <c r="G65" i="16"/>
  <c r="I64" i="16"/>
  <c r="J64" i="16" s="1"/>
  <c r="G64" i="16"/>
  <c r="I63" i="16"/>
  <c r="J63" i="16" s="1"/>
  <c r="G63" i="16"/>
  <c r="I62" i="16"/>
  <c r="J62" i="16" s="1"/>
  <c r="G62" i="16"/>
  <c r="G61" i="16"/>
  <c r="I61" i="16"/>
  <c r="J61" i="16" s="1"/>
  <c r="I60" i="16"/>
  <c r="J60" i="16" s="1"/>
  <c r="G60" i="16"/>
  <c r="I59" i="16"/>
  <c r="J59" i="16" s="1"/>
  <c r="G59" i="16"/>
  <c r="I58" i="16"/>
  <c r="J58" i="16" s="1"/>
  <c r="G58" i="16"/>
  <c r="I57" i="16"/>
  <c r="J57" i="16" s="1"/>
  <c r="G57" i="16"/>
  <c r="I56" i="16"/>
  <c r="J56" i="16" s="1"/>
  <c r="G56" i="16"/>
  <c r="I55" i="16"/>
  <c r="J55" i="16" s="1"/>
  <c r="G55" i="16"/>
  <c r="I54" i="16"/>
  <c r="J54" i="16" s="1"/>
  <c r="G54" i="16"/>
  <c r="I53" i="16"/>
  <c r="J53" i="16" s="1"/>
  <c r="G53" i="16"/>
  <c r="G52" i="16"/>
  <c r="I52" i="16"/>
  <c r="J52" i="16" s="1"/>
  <c r="I51" i="16"/>
  <c r="J51" i="16" s="1"/>
  <c r="G51" i="16"/>
  <c r="G50" i="16"/>
  <c r="I50" i="16"/>
  <c r="J50" i="16" s="1"/>
  <c r="I49" i="16"/>
  <c r="J49" i="16" s="1"/>
  <c r="G49" i="16"/>
  <c r="I48" i="16"/>
  <c r="J48" i="16" s="1"/>
  <c r="G48" i="16"/>
  <c r="I47" i="16"/>
  <c r="J47" i="16" s="1"/>
  <c r="G47" i="16"/>
  <c r="G46" i="16"/>
  <c r="I46" i="16"/>
  <c r="J46" i="16" s="1"/>
  <c r="G45" i="16"/>
  <c r="I45" i="16"/>
  <c r="J45" i="16" s="1"/>
  <c r="I44" i="16"/>
  <c r="J44" i="16" s="1"/>
  <c r="G44" i="16"/>
  <c r="G43" i="16"/>
  <c r="G42" i="16"/>
  <c r="G41" i="16"/>
  <c r="I43" i="16"/>
  <c r="J43" i="16" s="1"/>
  <c r="I42" i="16"/>
  <c r="J42" i="16" s="1"/>
  <c r="I41" i="16"/>
  <c r="J41" i="16" s="1"/>
  <c r="J72" i="16" l="1"/>
  <c r="I72" i="16"/>
  <c r="K8" i="18"/>
  <c r="M5" i="18" l="1"/>
  <c r="M6" i="18" l="1"/>
  <c r="R6" i="18" s="1"/>
  <c r="V36" i="16" l="1"/>
  <c r="V74" i="16" s="1"/>
  <c r="U36" i="16"/>
  <c r="U74" i="16" s="1"/>
  <c r="T36" i="16"/>
  <c r="T74" i="16" s="1"/>
  <c r="S36" i="16"/>
  <c r="S74" i="16" s="1"/>
  <c r="R36" i="16"/>
  <c r="R74" i="16" s="1"/>
  <c r="Q36" i="16"/>
  <c r="Q74" i="16" s="1"/>
  <c r="P36" i="16"/>
  <c r="P74" i="16" s="1"/>
  <c r="O36" i="16"/>
  <c r="O74" i="16" s="1"/>
  <c r="D36" i="16"/>
  <c r="D74" i="16" s="1"/>
  <c r="I35" i="16"/>
  <c r="J35" i="16" s="1"/>
  <c r="I34" i="16"/>
  <c r="J34" i="16" s="1"/>
  <c r="I33" i="16"/>
  <c r="J33" i="16" s="1"/>
  <c r="I32" i="16"/>
  <c r="J32" i="16" s="1"/>
  <c r="I31" i="16"/>
  <c r="J31" i="16" s="1"/>
  <c r="I30" i="16"/>
  <c r="J30" i="16" s="1"/>
  <c r="I29" i="16"/>
  <c r="J29" i="16" s="1"/>
  <c r="I28" i="16"/>
  <c r="J28" i="16" s="1"/>
  <c r="I22" i="16"/>
  <c r="J22" i="16" s="1"/>
  <c r="I27" i="16"/>
  <c r="J27" i="16" s="1"/>
  <c r="I26" i="16"/>
  <c r="J26" i="16" s="1"/>
  <c r="I25" i="16"/>
  <c r="J25" i="16" s="1"/>
  <c r="I24" i="16"/>
  <c r="J24" i="16" s="1"/>
  <c r="I23" i="16"/>
  <c r="J23" i="16" s="1"/>
  <c r="I21" i="16"/>
  <c r="J21" i="16" s="1"/>
  <c r="I20" i="16"/>
  <c r="J20" i="16" s="1"/>
  <c r="I19" i="16"/>
  <c r="J19" i="16" s="1"/>
  <c r="I18" i="16"/>
  <c r="J18" i="16" s="1"/>
  <c r="I17" i="16"/>
  <c r="J17" i="16" s="1"/>
  <c r="I16" i="16"/>
  <c r="J16" i="16" s="1"/>
  <c r="I15" i="16"/>
  <c r="J15" i="16" s="1"/>
  <c r="I14" i="16"/>
  <c r="J14" i="16" s="1"/>
  <c r="I13" i="16"/>
  <c r="J13" i="16" s="1"/>
  <c r="I6" i="16"/>
  <c r="J6" i="16" s="1"/>
  <c r="I5" i="16"/>
  <c r="J5" i="16" s="1"/>
  <c r="I11" i="16"/>
  <c r="J11" i="16" s="1"/>
  <c r="I7" i="16"/>
  <c r="J7" i="16" s="1"/>
  <c r="Q8" i="18" l="1"/>
  <c r="Q7" i="18"/>
  <c r="O7" i="18"/>
  <c r="Q5" i="18"/>
  <c r="O5" i="18"/>
  <c r="K5" i="18"/>
  <c r="Q9" i="18" l="1"/>
  <c r="O9" i="18"/>
  <c r="R5" i="18"/>
  <c r="K7" i="18"/>
  <c r="O8" i="18"/>
  <c r="M8" i="18"/>
  <c r="M7" i="18"/>
  <c r="K9" i="18" l="1"/>
  <c r="F16" i="19" s="1"/>
  <c r="M9" i="18"/>
  <c r="F17" i="19" s="1"/>
  <c r="R7" i="18"/>
  <c r="R8" i="18"/>
  <c r="F25" i="19" l="1"/>
  <c r="F24" i="19"/>
  <c r="F22" i="19"/>
  <c r="F23" i="19" s="1"/>
  <c r="F21" i="19"/>
  <c r="F26" i="19"/>
  <c r="R9" i="18"/>
  <c r="F19" i="19"/>
  <c r="I12" i="16"/>
  <c r="I10" i="16"/>
  <c r="J10" i="16" s="1"/>
  <c r="I9" i="16"/>
  <c r="J9" i="16" s="1"/>
  <c r="I8" i="16"/>
  <c r="F27" i="19" l="1"/>
  <c r="F28" i="19" s="1"/>
  <c r="F30" i="19" s="1"/>
  <c r="J8" i="16"/>
  <c r="I36" i="16"/>
  <c r="J12" i="16"/>
  <c r="F31" i="19" l="1"/>
  <c r="B12" i="19" s="1"/>
  <c r="J36"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F3" authorId="0" shapeId="0" xr:uid="{20D95A3B-DFDE-4490-A05D-C07AC7271986}">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<sst xmlns="http://schemas.openxmlformats.org/spreadsheetml/2006/main" count="583" uniqueCount="293">
  <si>
    <t>수량</t>
  </si>
  <si>
    <t>견 적 서</t>
    <phoneticPr fontId="15" type="noConversion"/>
  </si>
  <si>
    <t xml:space="preserve">금액: </t>
    <phoneticPr fontId="15" type="noConversion"/>
  </si>
  <si>
    <t>원정</t>
    <phoneticPr fontId="17" type="noConversion"/>
  </si>
  <si>
    <t xml:space="preserve">  </t>
  </si>
  <si>
    <t>NO</t>
  </si>
  <si>
    <t>품명</t>
    <phoneticPr fontId="17" type="noConversion"/>
  </si>
  <si>
    <t>규격</t>
    <phoneticPr fontId="17" type="noConversion"/>
  </si>
  <si>
    <t>수량</t>
    <phoneticPr fontId="17" type="noConversion"/>
  </si>
  <si>
    <t>단위</t>
    <phoneticPr fontId="17" type="noConversion"/>
  </si>
  <si>
    <t>금액</t>
    <phoneticPr fontId="17" type="noConversion"/>
  </si>
  <si>
    <t>비고</t>
    <phoneticPr fontId="17" type="noConversion"/>
  </si>
  <si>
    <t>직접비</t>
    <phoneticPr fontId="15" type="noConversion"/>
  </si>
  <si>
    <t>재료비</t>
    <phoneticPr fontId="15" type="noConversion"/>
  </si>
  <si>
    <t>노무비</t>
    <phoneticPr fontId="17" type="noConversion"/>
  </si>
  <si>
    <t>기계/기타경비</t>
    <phoneticPr fontId="15" type="noConversion"/>
  </si>
  <si>
    <t>소계</t>
    <phoneticPr fontId="15" type="noConversion"/>
  </si>
  <si>
    <t>간접비</t>
    <phoneticPr fontId="15" type="noConversion"/>
  </si>
  <si>
    <t>  국민연금</t>
    <phoneticPr fontId="17" type="noConversion"/>
  </si>
  <si>
    <t>식</t>
    <phoneticPr fontId="17" type="noConversion"/>
  </si>
  <si>
    <t>모든공사에 적용</t>
    <phoneticPr fontId="17" type="noConversion"/>
  </si>
  <si>
    <t>  건강보험료</t>
    <phoneticPr fontId="17" type="noConversion"/>
  </si>
  <si>
    <t>  장기요양보험료</t>
    <phoneticPr fontId="17" type="noConversion"/>
  </si>
  <si>
    <t>  고용보험료</t>
    <phoneticPr fontId="17" type="noConversion"/>
  </si>
  <si>
    <t>  산재보험료</t>
    <phoneticPr fontId="17" type="noConversion"/>
  </si>
  <si>
    <t xml:space="preserve">  산업안전보건관리비</t>
    <phoneticPr fontId="17" type="noConversion"/>
  </si>
  <si>
    <t>합계(단수조정)</t>
    <phoneticPr fontId="15" type="noConversion"/>
  </si>
  <si>
    <t>VAT별도</t>
    <phoneticPr fontId="17" type="noConversion"/>
  </si>
  <si>
    <t>일반관리비/이윤</t>
    <phoneticPr fontId="17" type="noConversion"/>
  </si>
  <si>
    <t> (노무비+간접공사비)*5%</t>
    <phoneticPr fontId="17" type="noConversion"/>
  </si>
  <si>
    <t>등록번호</t>
    <phoneticPr fontId="11" type="noConversion"/>
  </si>
  <si>
    <t>종 목</t>
    <phoneticPr fontId="11" type="noConversion"/>
  </si>
  <si>
    <t>TEL, FAX</t>
    <phoneticPr fontId="11" type="noConversion"/>
  </si>
  <si>
    <t>상 호</t>
    <phoneticPr fontId="11" type="noConversion"/>
  </si>
  <si>
    <t>대표 이사</t>
    <phoneticPr fontId="11" type="noConversion"/>
  </si>
  <si>
    <t>사업장</t>
    <phoneticPr fontId="11" type="noConversion"/>
  </si>
  <si>
    <t>업 태</t>
    <phoneticPr fontId="11" type="noConversion"/>
  </si>
  <si>
    <t>할증기준</t>
    <phoneticPr fontId="9" type="noConversion"/>
  </si>
  <si>
    <t> 노무비*1.01%</t>
    <phoneticPr fontId="17" type="noConversion"/>
  </si>
  <si>
    <t>단위</t>
  </si>
  <si>
    <t xml:space="preserve"> 수신인 : 주식회사 에스엔아이 코퍼레이션</t>
    <phoneticPr fontId="15" type="noConversion"/>
  </si>
  <si>
    <t> 건강보험료*12.95%</t>
    <phoneticPr fontId="17" type="noConversion"/>
  </si>
  <si>
    <t> 노무비*3.56%</t>
    <phoneticPr fontId="17" type="noConversion"/>
  </si>
  <si>
    <t>314-86-35718</t>
    <phoneticPr fontId="9" type="noConversion"/>
  </si>
  <si>
    <t>㈜일성건축</t>
    <phoneticPr fontId="9" type="noConversion"/>
  </si>
  <si>
    <t>상 석 희</t>
    <phoneticPr fontId="9" type="noConversion"/>
  </si>
  <si>
    <t>대전 서구 도마6길 107 (도마동)</t>
    <phoneticPr fontId="9" type="noConversion"/>
  </si>
  <si>
    <t>건설업</t>
    <phoneticPr fontId="9" type="noConversion"/>
  </si>
  <si>
    <t>실내건축,인테리어공사</t>
    <phoneticPr fontId="9" type="noConversion"/>
  </si>
  <si>
    <t>042)527-0995, 042)527-0996</t>
    <phoneticPr fontId="9" type="noConversion"/>
  </si>
  <si>
    <t>▼낙찰율</t>
    <phoneticPr fontId="11" type="noConversion"/>
  </si>
  <si>
    <t>주요내역</t>
    <phoneticPr fontId="9" type="noConversion"/>
  </si>
  <si>
    <t>재료비</t>
    <phoneticPr fontId="11" type="noConversion"/>
  </si>
  <si>
    <t>노무비</t>
    <phoneticPr fontId="11" type="noConversion"/>
  </si>
  <si>
    <t>기계경비</t>
  </si>
  <si>
    <t>기타경비(부자재비)</t>
  </si>
  <si>
    <t>합계</t>
    <phoneticPr fontId="11" type="noConversion"/>
  </si>
  <si>
    <t>노무비 할증</t>
    <phoneticPr fontId="9" type="noConversion"/>
  </si>
  <si>
    <t>합계</t>
    <phoneticPr fontId="9" type="noConversion"/>
  </si>
  <si>
    <t>물가정보 M</t>
    <phoneticPr fontId="9" type="noConversion"/>
  </si>
  <si>
    <t>노임단가 L</t>
    <phoneticPr fontId="9" type="noConversion"/>
  </si>
  <si>
    <t>품목</t>
    <phoneticPr fontId="9" type="noConversion"/>
  </si>
  <si>
    <t>규격</t>
    <phoneticPr fontId="9" type="noConversion"/>
  </si>
  <si>
    <t>품셈/표단</t>
    <phoneticPr fontId="9" type="noConversion"/>
  </si>
  <si>
    <t>금액</t>
  </si>
  <si>
    <t>단가</t>
    <phoneticPr fontId="11" type="noConversion"/>
  </si>
  <si>
    <t>단가</t>
  </si>
  <si>
    <t> (재료비+노무비)*3.11%</t>
    <phoneticPr fontId="17" type="noConversion"/>
  </si>
  <si>
    <t>시작</t>
    <phoneticPr fontId="11" type="noConversion"/>
  </si>
  <si>
    <t>종료</t>
    <phoneticPr fontId="11" type="noConversion"/>
  </si>
  <si>
    <t>건물동</t>
    <phoneticPr fontId="11" type="noConversion"/>
  </si>
  <si>
    <t>호실</t>
    <phoneticPr fontId="11" type="noConversion"/>
  </si>
  <si>
    <t>작업지시</t>
    <phoneticPr fontId="11" type="noConversion"/>
  </si>
  <si>
    <t>보수 내용</t>
    <phoneticPr fontId="11" type="noConversion"/>
  </si>
  <si>
    <t xml:space="preserve"> </t>
    <phoneticPr fontId="9" type="noConversion"/>
  </si>
  <si>
    <t>건수</t>
    <phoneticPr fontId="11" type="noConversion"/>
  </si>
  <si>
    <t>업체명</t>
    <phoneticPr fontId="11" type="noConversion"/>
  </si>
  <si>
    <t>일자</t>
    <phoneticPr fontId="11" type="noConversion"/>
  </si>
  <si>
    <t>시간</t>
    <phoneticPr fontId="11" type="noConversion"/>
  </si>
  <si>
    <t>(종료-시간)</t>
    <phoneticPr fontId="11" type="noConversion"/>
  </si>
  <si>
    <t>(인원*작업시간)</t>
    <phoneticPr fontId="11" type="noConversion"/>
  </si>
  <si>
    <t>비고</t>
    <phoneticPr fontId="9" type="noConversion"/>
  </si>
  <si>
    <t>근로자 
(직접 서명)</t>
    <phoneticPr fontId="11" type="noConversion"/>
  </si>
  <si>
    <t>자재 내역</t>
    <phoneticPr fontId="9" type="noConversion"/>
  </si>
  <si>
    <t>특별인부
(시공사 입력)</t>
    <phoneticPr fontId="9" type="noConversion"/>
  </si>
  <si>
    <t>작업시간(인당)</t>
    <phoneticPr fontId="9" type="noConversion"/>
  </si>
  <si>
    <t>전체 시간</t>
    <phoneticPr fontId="9" type="noConversion"/>
  </si>
  <si>
    <t>방충망
(개)</t>
    <phoneticPr fontId="9" type="noConversion"/>
  </si>
  <si>
    <t>코킹재
(개)</t>
    <phoneticPr fontId="9" type="noConversion"/>
  </si>
  <si>
    <t>걸레받이
(m)</t>
    <phoneticPr fontId="9" type="noConversion"/>
  </si>
  <si>
    <t>블라인드
개소당 (5㎡)</t>
    <phoneticPr fontId="9" type="noConversion"/>
  </si>
  <si>
    <t>일성건축</t>
    <phoneticPr fontId="9" type="noConversion"/>
  </si>
  <si>
    <t>남해원</t>
    <phoneticPr fontId="9" type="noConversion"/>
  </si>
  <si>
    <t>L003</t>
  </si>
  <si>
    <t>M/D</t>
    <phoneticPr fontId="9" type="noConversion"/>
  </si>
  <si>
    <t>㎡</t>
  </si>
  <si>
    <t>걸레받이</t>
  </si>
  <si>
    <t>m</t>
  </si>
  <si>
    <t>열반사 단열재 (m2)</t>
    <phoneticPr fontId="9" type="noConversion"/>
  </si>
  <si>
    <t>석고보드 12.5t(매)</t>
    <phoneticPr fontId="9" type="noConversion"/>
  </si>
  <si>
    <t xml:space="preserve">2
103
</t>
    <phoneticPr fontId="9" type="noConversion"/>
  </si>
  <si>
    <t>이보드 13t(m2)</t>
    <phoneticPr fontId="9" type="noConversion"/>
  </si>
  <si>
    <t xml:space="preserve">첨부 1 </t>
    <phoneticPr fontId="9" type="noConversion"/>
  </si>
  <si>
    <t>첨부 4</t>
    <phoneticPr fontId="9" type="noConversion"/>
  </si>
  <si>
    <t>첨부 2</t>
    <phoneticPr fontId="9" type="noConversion"/>
  </si>
  <si>
    <t>첨부 3</t>
    <phoneticPr fontId="9" type="noConversion"/>
  </si>
  <si>
    <t>첨부 5</t>
    <phoneticPr fontId="9" type="noConversion"/>
  </si>
  <si>
    <t>특별인부</t>
    <phoneticPr fontId="9" type="noConversion"/>
  </si>
  <si>
    <t>방충망 AL</t>
  </si>
  <si>
    <t>매입계약 : 4,556,000</t>
    <phoneticPr fontId="9" type="noConversion"/>
  </si>
  <si>
    <t>총 계</t>
    <phoneticPr fontId="9" type="noConversion"/>
  </si>
  <si>
    <t>첨부 6</t>
    <phoneticPr fontId="9" type="noConversion"/>
  </si>
  <si>
    <t>첨부 7</t>
    <phoneticPr fontId="9" type="noConversion"/>
  </si>
  <si>
    <t>첨부 8</t>
    <phoneticPr fontId="9" type="noConversion"/>
  </si>
  <si>
    <t>첨부 9</t>
    <phoneticPr fontId="9" type="noConversion"/>
  </si>
  <si>
    <t>첨부 10</t>
    <phoneticPr fontId="9" type="noConversion"/>
  </si>
  <si>
    <t>첨부 11</t>
    <phoneticPr fontId="9" type="noConversion"/>
  </si>
  <si>
    <t>첨부 12</t>
    <phoneticPr fontId="9" type="noConversion"/>
  </si>
  <si>
    <t>첨부 13</t>
    <phoneticPr fontId="9" type="noConversion"/>
  </si>
  <si>
    <t>첨부 14</t>
    <phoneticPr fontId="9" type="noConversion"/>
  </si>
  <si>
    <t>첨부 15</t>
    <phoneticPr fontId="9" type="noConversion"/>
  </si>
  <si>
    <t>첨부 16</t>
    <phoneticPr fontId="9" type="noConversion"/>
  </si>
  <si>
    <t>뒤베란다 벽면 크렉보수 완료
문보수 3개소 보수완료
씽크대 상판 실리콘 제거 및 재코킹 작업 완료
걸레받이 2개소 교체 완료
방충망 3개소 교체 완료</t>
    <phoneticPr fontId="9" type="noConversion"/>
  </si>
  <si>
    <t xml:space="preserve">7
101
</t>
    <phoneticPr fontId="9" type="noConversion"/>
  </si>
  <si>
    <t xml:space="preserve">307
102
</t>
    <phoneticPr fontId="9" type="noConversion"/>
  </si>
  <si>
    <t>씽크대 상판 실리콘 제거 및 재코킹 작업 완료
걸레받이 3개소 교체 완료
문보수 1개소 보수완료
방충망 3개소 교체 완료
씽크대 상판 실리콘 제거 및 재코킹 작업 완료
걸레받이 5개소 교체 완료
문보수 1개소 보수완료
거실 좌측방 문틀 시트지 보수 완료</t>
    <phoneticPr fontId="9" type="noConversion"/>
  </si>
  <si>
    <t xml:space="preserve">101
102
</t>
    <phoneticPr fontId="9" type="noConversion"/>
  </si>
  <si>
    <t>씽크대 상판 실리콘 제거 및 재코킹 작업 완료
문보수 3개소 보수완료
창문측 벽면 단열재 뜰뜸4곳(거실,방3개 보수작업완료)
방충망 3개소 교체 완료</t>
    <phoneticPr fontId="9" type="noConversion"/>
  </si>
  <si>
    <t>103
2
2
102</t>
    <phoneticPr fontId="9" type="noConversion"/>
  </si>
  <si>
    <t>205
302
205
503</t>
    <phoneticPr fontId="9" type="noConversion"/>
  </si>
  <si>
    <t>방충망 2개소 교체 완료
앞,뒤 베란다 크랙보수 완료
문보수 1개소 보수완료
씽크대 상판 실리콘 제거 및 재코킹 작업 완료
문보수 2개소 보수완료</t>
    <phoneticPr fontId="9" type="noConversion"/>
  </si>
  <si>
    <t>102
2
8
2</t>
    <phoneticPr fontId="9" type="noConversion"/>
  </si>
  <si>
    <t>406
302
205
206</t>
    <phoneticPr fontId="9" type="noConversion"/>
  </si>
  <si>
    <t>방충망 3개소 교체 완료
방충망 5개소 교체 완료
방충망 6개소 교체 완료
방충망 5개소 교체 완료</t>
    <phoneticPr fontId="9" type="noConversion"/>
  </si>
  <si>
    <t>문보수 4개소 보수완료
걸레받이 7개소 교체 완료
씽크대 상판 실리콘 제거 및 재코킹 작업 완료
거실 우측 방문 파손 보수 완료
방충망 3개소 교체 완료</t>
    <phoneticPr fontId="9" type="noConversion"/>
  </si>
  <si>
    <t>연구
단지</t>
    <phoneticPr fontId="9" type="noConversion"/>
  </si>
  <si>
    <t>폐기물
보관소</t>
    <phoneticPr fontId="9" type="noConversion"/>
  </si>
  <si>
    <t>사택 보일러 이동(사택에서 연구소로 이동)</t>
    <phoneticPr fontId="9" type="noConversion"/>
  </si>
  <si>
    <t>씽크문 1개 교체</t>
    <phoneticPr fontId="9" type="noConversion"/>
  </si>
  <si>
    <t>103
8
102</t>
    <phoneticPr fontId="9" type="noConversion"/>
  </si>
  <si>
    <t>301
506
501</t>
    <phoneticPr fontId="9" type="noConversion"/>
  </si>
  <si>
    <t xml:space="preserve"> 방충망 3개소 교체 완료
 방충망 7개소 교체 완료
 방충망 2개소 교체 완료</t>
    <phoneticPr fontId="9" type="noConversion"/>
  </si>
  <si>
    <t xml:space="preserve">102
103
</t>
    <phoneticPr fontId="9" type="noConversion"/>
  </si>
  <si>
    <t xml:space="preserve">501
301
</t>
    <phoneticPr fontId="9" type="noConversion"/>
  </si>
  <si>
    <t>301
403</t>
    <phoneticPr fontId="9" type="noConversion"/>
  </si>
  <si>
    <t>문보수 4개소 보수완료
문보수 3개소 보수완료</t>
    <phoneticPr fontId="9" type="noConversion"/>
  </si>
  <si>
    <t>103
103</t>
    <phoneticPr fontId="9" type="noConversion"/>
  </si>
  <si>
    <t>103
405</t>
    <phoneticPr fontId="9" type="noConversion"/>
  </si>
  <si>
    <t>105
802-3</t>
    <phoneticPr fontId="9" type="noConversion"/>
  </si>
  <si>
    <t>103
A</t>
    <phoneticPr fontId="9" type="noConversion"/>
  </si>
  <si>
    <t xml:space="preserve"> 걸레받이 10개소 교체 완료
 씽크대 상판 실리콘 제거 및 재코킹 작업 완료
 벽면 단열재 들뜸 보수 완료</t>
    <phoneticPr fontId="9" type="noConversion"/>
  </si>
  <si>
    <t>105
1002-3
804-2
803-4</t>
    <phoneticPr fontId="9" type="noConversion"/>
  </si>
  <si>
    <t>문보수 2개소 보수 완료
버티컬 철거 및 교체 완료
버티컬 철거 및 교체 완료
버티컬 철거 및 교체 완료</t>
    <phoneticPr fontId="9" type="noConversion"/>
  </si>
  <si>
    <t>A</t>
    <phoneticPr fontId="9" type="noConversion"/>
  </si>
  <si>
    <t>단열재 들뜸 보수완료
문보수 1개소 보수완료
문보수 2개소 보수완료
문보수 1개소 보수완료
문보수 1개소 보수완료
문보수 1개소 보수완료</t>
    <phoneticPr fontId="9" type="noConversion"/>
  </si>
  <si>
    <t>1002-5
1002-3
803-4
802-3
802-5
801-3</t>
    <phoneticPr fontId="9" type="noConversion"/>
  </si>
  <si>
    <t>801-3
702-5
604-1
602-5
601-5
601-6
105</t>
    <phoneticPr fontId="9" type="noConversion"/>
  </si>
  <si>
    <t>A
103</t>
    <phoneticPr fontId="9" type="noConversion"/>
  </si>
  <si>
    <t xml:space="preserve">103
A
</t>
    <phoneticPr fontId="9" type="noConversion"/>
  </si>
  <si>
    <t>문보수 1개소 보수완료
문보수 1개소 보수완료
문보수 2개소 보수완료
문보수 2개소 보수완료
문보수 1개소 보수완료
문보수 1개소 보수완료
방충망 3개소 교체 완료</t>
    <phoneticPr fontId="9" type="noConversion"/>
  </si>
  <si>
    <t>앞,뒤 크랙보수 완료
앞,뒤 벽면 크랙 보수 완료
문보수 1개소 보수완료
문보수 1개소 보수완료
문보수 1개소 보수완료
문보수 1개소 보수완료
문보수 1개소 보수완료
문보수 1개소 보수완료</t>
    <phoneticPr fontId="9" type="noConversion"/>
  </si>
  <si>
    <t>401
102
504-6
404-6
403-4
401-1
304-1
204-2</t>
    <phoneticPr fontId="9" type="noConversion"/>
  </si>
  <si>
    <t xml:space="preserve">2
7
A
</t>
    <phoneticPr fontId="9" type="noConversion"/>
  </si>
  <si>
    <t>3
A</t>
    <phoneticPr fontId="9" type="noConversion"/>
  </si>
  <si>
    <t>텃밭
403</t>
    <phoneticPr fontId="9" type="noConversion"/>
  </si>
  <si>
    <t>보도 블록 점검
화장실 타일 보수 작업중</t>
    <phoneticPr fontId="9" type="noConversion"/>
  </si>
  <si>
    <t xml:space="preserve">2
3
A
</t>
    <phoneticPr fontId="9" type="noConversion"/>
  </si>
  <si>
    <t>401
텃밭
1002-5
1002-3
404-6</t>
    <phoneticPr fontId="9" type="noConversion"/>
  </si>
  <si>
    <t>A
B</t>
    <phoneticPr fontId="9" type="noConversion"/>
  </si>
  <si>
    <t>802-1
604-1
602-5
601-6
601-5
403-3
401-1
601-5</t>
    <phoneticPr fontId="9" type="noConversion"/>
  </si>
  <si>
    <t>버티컬 철거 및 교체 완료
버티컬 철거 및 교체 완료
버티컬 철거 및 교체 완료
버티컬 철거 및 교체 완료
버티컬 철거 및 교체 완료
버티컬 철거 및 교체 완료
버티컬 철거 및 교체 완료
버티컬 철거 및 교체 완료</t>
    <phoneticPr fontId="9" type="noConversion"/>
  </si>
  <si>
    <t>5
9</t>
    <phoneticPr fontId="9" type="noConversion"/>
  </si>
  <si>
    <t>106
505
405</t>
    <phoneticPr fontId="9" type="noConversion"/>
  </si>
  <si>
    <t xml:space="preserve"> 방충망 1개소 교체 완료
 방충망 5개소 교체 완료
 방충망 6개소 교체 완료</t>
    <phoneticPr fontId="9" type="noConversion"/>
  </si>
  <si>
    <t>5
2
103</t>
    <phoneticPr fontId="9" type="noConversion"/>
  </si>
  <si>
    <t>206
401
102
302</t>
    <phoneticPr fontId="9" type="noConversion"/>
  </si>
  <si>
    <t>방충망 7개소 교체 완료
방충망 5개소 교체 완료
방충망 2개소 교체 완료
방충망 3개소 교체 완료</t>
    <phoneticPr fontId="9" type="noConversion"/>
  </si>
  <si>
    <t>B
A
5</t>
    <phoneticPr fontId="9" type="noConversion"/>
  </si>
  <si>
    <t xml:space="preserve"> 903-1
804-1
803-3
801-2
702-5
604-1
1002-3
1002-5
404-6
206</t>
    <phoneticPr fontId="9" type="noConversion"/>
  </si>
  <si>
    <t>문보수 1개소 교체 완료
문보수 1개소 교체 완료
문보수 1개소 교체 완료
문보수 2개소 교체 완료
문보수 1개소 교체 완료
문보수 1개소 교체 완료
화장실 바닥타일 교체 완료
화장실 바닥타일 교체 완료
화장실 바닥타일 교체 완료
문보수 1개소 교체 완료</t>
    <phoneticPr fontId="9" type="noConversion"/>
  </si>
  <si>
    <t>2
5
5
2</t>
    <phoneticPr fontId="9" type="noConversion"/>
  </si>
  <si>
    <t>401
206
106
102</t>
    <phoneticPr fontId="9" type="noConversion"/>
  </si>
  <si>
    <t xml:space="preserve">102
202
</t>
    <phoneticPr fontId="9" type="noConversion"/>
  </si>
  <si>
    <t>앞,뒤 베란다 크랙보수 완료
거실 좌측방 붙박이장 옆벽 단열재 들뜸 재시공 완료
문보수 2개소 완료
방충망 1개소 교체 완료</t>
    <phoneticPr fontId="9" type="noConversion"/>
  </si>
  <si>
    <t>2
7</t>
    <phoneticPr fontId="9" type="noConversion"/>
  </si>
  <si>
    <t>102
508</t>
    <phoneticPr fontId="9" type="noConversion"/>
  </si>
  <si>
    <t>문 ,문틀 , 방화문 도장 작업
뒤베란다 창고벽면 부분 도색 작업</t>
    <phoneticPr fontId="9" type="noConversion"/>
  </si>
  <si>
    <t>202
203
302</t>
    <phoneticPr fontId="9" type="noConversion"/>
  </si>
  <si>
    <t>302
203
204</t>
    <phoneticPr fontId="9" type="noConversion"/>
  </si>
  <si>
    <t>202
203
405</t>
    <phoneticPr fontId="9" type="noConversion"/>
  </si>
  <si>
    <t>204
103</t>
    <phoneticPr fontId="9" type="noConversion"/>
  </si>
  <si>
    <t>8
103</t>
    <phoneticPr fontId="9" type="noConversion"/>
  </si>
  <si>
    <t>103
101
9</t>
    <phoneticPr fontId="9" type="noConversion"/>
  </si>
  <si>
    <t>103
101
8</t>
    <phoneticPr fontId="9" type="noConversion"/>
  </si>
  <si>
    <t>씽크대 상판 실리콘 제거 및 재코킹 작업
걸레받이 7개소 교체 완료
방화문 보수 완료</t>
    <phoneticPr fontId="9" type="noConversion"/>
  </si>
  <si>
    <t>방충망 4개소 교체 완료
가스렌지장 대리석 교체 및 장 재설치</t>
    <phoneticPr fontId="9" type="noConversion"/>
  </si>
  <si>
    <t>세금계산서 첨부1</t>
    <phoneticPr fontId="9" type="noConversion"/>
  </si>
  <si>
    <t>걸레받이 4개소 교체 완료
낙서 및 얼룩제거 완료(붙박이장,방문)
문보수3개소 보수 완료
걸레받이 1개소 교체 완료
씽크대 상판 실리콘 제거 및 재코킹 작업 완료</t>
    <phoneticPr fontId="9" type="noConversion"/>
  </si>
  <si>
    <t>문보수 2개소 보수완료
문바닥틀 시트지 교체 완료
걸레받이 3개소 교체 완료
화장실 타일 보수 완료
문보수 4개소 보수 완료</t>
    <phoneticPr fontId="9" type="noConversion"/>
  </si>
  <si>
    <t>1차 합 계(이월포함)</t>
    <phoneticPr fontId="9" type="noConversion"/>
  </si>
  <si>
    <t>세금계산서 첨부2</t>
    <phoneticPr fontId="9" type="noConversion"/>
  </si>
  <si>
    <t>도장공</t>
    <phoneticPr fontId="9" type="noConversion"/>
  </si>
  <si>
    <t xml:space="preserve">402
406
</t>
    <phoneticPr fontId="9" type="noConversion"/>
  </si>
  <si>
    <t>걸레받이 10개소 교체 완료
방충망 3개소 교체 완료
걸레받이 13개소 교체 중</t>
    <phoneticPr fontId="9" type="noConversion"/>
  </si>
  <si>
    <t>걸레받이 13개소 교체 완료
걸레받이 7개소 교체중
방충망 3개소 교체 완료</t>
    <phoneticPr fontId="9" type="noConversion"/>
  </si>
  <si>
    <r>
      <t xml:space="preserve">벽체 단열재 들뜸 보수 완료
보도 블록 보수 작업 완료
</t>
    </r>
    <r>
      <rPr>
        <sz val="15"/>
        <color theme="1"/>
        <rFont val="맑은 고딕"/>
        <family val="3"/>
        <charset val="129"/>
        <scheme val="minor"/>
      </rPr>
      <t>화장실 바닥 타일 부분 교체중
화장실 바닥 타일 부분 교체중
화장실 바닥 타일 부분 교체중</t>
    </r>
    <phoneticPr fontId="9" type="noConversion"/>
  </si>
  <si>
    <t>L029</t>
    <phoneticPr fontId="9" type="noConversion"/>
  </si>
  <si>
    <t> 노무비*4.75%</t>
    <phoneticPr fontId="17" type="noConversion"/>
  </si>
  <si>
    <t> 노무비*3.595%</t>
    <phoneticPr fontId="17" type="noConversion"/>
  </si>
  <si>
    <t>MFA, 1,000×1,000㎜, AL도장</t>
    <phoneticPr fontId="9" type="noConversion"/>
  </si>
  <si>
    <t>M020450310340103</t>
  </si>
  <si>
    <t>SHWB-100, W:100×2T</t>
    <phoneticPr fontId="9" type="noConversion"/>
  </si>
  <si>
    <t>M020533113070101</t>
  </si>
  <si>
    <r>
      <t xml:space="preserve">씽크대 상판 실리콘 제거 및 재코킹 작업 완료
뒤베란다 창고옆 누수점검 및 보수작업 완료
씽크대 상판 실리콘 제거 및 재코킹 작업 완료
뒤베란다 창고옆 누수점검 및 보수작업 완료
</t>
    </r>
    <r>
      <rPr>
        <sz val="15"/>
        <color theme="1" tint="4.9989318521683403E-2"/>
        <rFont val="맑은 고딕"/>
        <family val="3"/>
        <charset val="129"/>
        <scheme val="minor"/>
      </rPr>
      <t>신발장 시트지 교체 작업</t>
    </r>
    <r>
      <rPr>
        <sz val="15"/>
        <rFont val="맑은 고딕"/>
        <family val="3"/>
        <charset val="129"/>
        <scheme val="minor"/>
      </rPr>
      <t xml:space="preserve">
방충망 3개소 교체 완료</t>
    </r>
    <phoneticPr fontId="9" type="noConversion"/>
  </si>
  <si>
    <t>신발장 시트지 2㎡</t>
    <phoneticPr fontId="9" type="noConversion"/>
  </si>
  <si>
    <t>401
402</t>
    <phoneticPr fontId="9" type="noConversion"/>
  </si>
  <si>
    <t>걸레받이 도장 및 부분 재도장
베란다 걸레 받이 도장 , 벽체 부분 보수 도장</t>
    <phoneticPr fontId="9" type="noConversion"/>
  </si>
  <si>
    <t>1차분 (정산)</t>
    <phoneticPr fontId="9" type="noConversion"/>
  </si>
  <si>
    <t>5차분 (정산진행)</t>
    <phoneticPr fontId="9" type="noConversion"/>
  </si>
  <si>
    <t>씽크대 상판 실리콘 제거 및 재코킹 작업
주방 좌측방 걸레받이 뜰뜸보수 및 이보드 뜰뜸 보수
문보수 1개소 완료
씽크대 상판 실리콘 제거 및 재코킹 작업
문보수 1개소 완료
방충망 1개소 교체 완료</t>
    <phoneticPr fontId="9" type="noConversion"/>
  </si>
  <si>
    <t>2
8</t>
    <phoneticPr fontId="9" type="noConversion"/>
  </si>
  <si>
    <t>208
410</t>
    <phoneticPr fontId="9" type="noConversion"/>
  </si>
  <si>
    <t xml:space="preserve">104
202
</t>
    <phoneticPr fontId="9" type="noConversion"/>
  </si>
  <si>
    <t xml:space="preserve">101
101
</t>
    <phoneticPr fontId="9" type="noConversion"/>
  </si>
  <si>
    <t xml:space="preserve">2
103
</t>
    <phoneticPr fontId="9" type="noConversion"/>
  </si>
  <si>
    <t xml:space="preserve">208
106
</t>
    <phoneticPr fontId="9" type="noConversion"/>
  </si>
  <si>
    <t>주방,거실 걸레받이 전체 철거 및 교체 작업 완료
씽크대 상판 실리콘 제거 및 재코킹 작업
방충망 1개소 교체 완료
걸레받이 1개소 교체 완료
씽크대 상판 실리콘 제거 및 재코킹 작업
문보수 1개소 완료</t>
    <phoneticPr fontId="9" type="noConversion"/>
  </si>
  <si>
    <t xml:space="preserve">103
103
</t>
    <phoneticPr fontId="9" type="noConversion"/>
  </si>
  <si>
    <t xml:space="preserve">405
102
</t>
    <phoneticPr fontId="9" type="noConversion"/>
  </si>
  <si>
    <t>단열재 탈락 보수 완료 (입주세대)
도배 (한명석)
씽크대 상판 실리콘 제거 및 재코킹 작업
걸레받이 4개소 교체 완료
문보수 1개소 완료
방충망 3개소 교체 완료</t>
    <phoneticPr fontId="9" type="noConversion"/>
  </si>
  <si>
    <t>방충망 4개소 교체 완료
문, 문틀 뒤베란다 벽 부분 ,방화문 , 걸레받이 도장
앞,뒤 베란다 걸레받이 , 벽면 ,천장 부분 도장</t>
    <phoneticPr fontId="9" type="noConversion"/>
  </si>
  <si>
    <t>8
2
7</t>
    <phoneticPr fontId="9" type="noConversion"/>
  </si>
  <si>
    <t>410
208
201</t>
    <phoneticPr fontId="9" type="noConversion"/>
  </si>
  <si>
    <t>거실 천장 부분 도배 (입주세대)</t>
    <phoneticPr fontId="9" type="noConversion"/>
  </si>
  <si>
    <t>어린이텃밭 울타리 제거
방부목 실측 및 자재구입
방부목 제단 작업</t>
    <phoneticPr fontId="9" type="noConversion"/>
  </si>
  <si>
    <t>텃밭</t>
    <phoneticPr fontId="9" type="noConversion"/>
  </si>
  <si>
    <t>텃밭 기둥 작업중
3동 좌측 출입구 계단 보수 작업</t>
    <phoneticPr fontId="9" type="noConversion"/>
  </si>
  <si>
    <t>거실 천장 도배
안방 천장 도배 (한명석, 이귀주)</t>
    <phoneticPr fontId="9" type="noConversion"/>
  </si>
  <si>
    <t xml:space="preserve">A
A
</t>
    <phoneticPr fontId="9" type="noConversion"/>
  </si>
  <si>
    <t xml:space="preserve">202-4
202
</t>
    <phoneticPr fontId="9" type="noConversion"/>
  </si>
  <si>
    <t>문보수 1개소 보수 완료
화장실 바닥 유가 2개소  완료
화장실 바닥 유가 1개소 파손 교체 완료
바닥 타일 부분 교체 완료</t>
    <phoneticPr fontId="9" type="noConversion"/>
  </si>
  <si>
    <t xml:space="preserve">A
A
2
8
</t>
    <phoneticPr fontId="9" type="noConversion"/>
  </si>
  <si>
    <t xml:space="preserve">202-5
204-3
103
203
</t>
    <phoneticPr fontId="9" type="noConversion"/>
  </si>
  <si>
    <t>화장실 바닥 유가 1개소 파손 교체 완료
화장실 바닥 유가 파손 및 보수2개소  교체 완료
문보수 1개소 보수 완료
문보수 1개소 보수 완료
씽크대 상판 실리콘 제거 및 재코킹 작업 완료
방충망 3개소 교체 완료</t>
    <phoneticPr fontId="9" type="noConversion"/>
  </si>
  <si>
    <t xml:space="preserve">8
8
9
7
</t>
    <phoneticPr fontId="9" type="noConversion"/>
  </si>
  <si>
    <t xml:space="preserve">408
308
506
108
</t>
    <phoneticPr fontId="9" type="noConversion"/>
  </si>
  <si>
    <t>문보수 2개소 보수 완료
방충망 1개소 교체 완료
화장실 좌측방 창가옆 단열작업 완료 
씽크대 상판 실리콘 제거 및 재코킹 작업 완료
뒤베란다 벽면 크렉보수 완료</t>
    <phoneticPr fontId="9" type="noConversion"/>
  </si>
  <si>
    <t xml:space="preserve">텃밭 울타리 작업 </t>
    <phoneticPr fontId="9" type="noConversion"/>
  </si>
  <si>
    <t>8
3</t>
    <phoneticPr fontId="9" type="noConversion"/>
  </si>
  <si>
    <t>203
텃밭</t>
    <phoneticPr fontId="9" type="noConversion"/>
  </si>
  <si>
    <t>방충망 4개소 교체 완료
텃밭 울타리 기둥 작업</t>
    <phoneticPr fontId="9" type="noConversion"/>
  </si>
  <si>
    <t>3
102</t>
    <phoneticPr fontId="9" type="noConversion"/>
  </si>
  <si>
    <t>4층
202</t>
    <phoneticPr fontId="9" type="noConversion"/>
  </si>
  <si>
    <t>세탁실 강화도어 흰지 작업 완료
걸레받이 철거</t>
    <phoneticPr fontId="9" type="noConversion"/>
  </si>
  <si>
    <t>계단</t>
    <phoneticPr fontId="9" type="noConversion"/>
  </si>
  <si>
    <t xml:space="preserve">기숙사 계단 보수 작업(옹벽 철거, 바닥 터파기) </t>
    <phoneticPr fontId="9" type="noConversion"/>
  </si>
  <si>
    <t xml:space="preserve">기숙사 계단 보수 작업(바닥 기초 몰탈 , 철근) </t>
    <phoneticPr fontId="9" type="noConversion"/>
  </si>
  <si>
    <t xml:space="preserve">기숙사 계단 보수 작업(옹벽 거푸집 , 몰탈시공) </t>
    <phoneticPr fontId="9" type="noConversion"/>
  </si>
  <si>
    <t>걸레받이 10개소 교체 완료
씽크대 상판 실리콘 제거 및 재코킹 작업 완료
걸레받이 1개소 교체 완료
문보수 1개소 보수완료
방충망 2개소 교체 완료
뒤베란다 벽면 크랙보수 완료
씽크대 상판 실리콘 제거 및 재코킹 작업 완료</t>
    <phoneticPr fontId="9" type="noConversion"/>
  </si>
  <si>
    <t>102
103
7
8</t>
    <phoneticPr fontId="9" type="noConversion"/>
  </si>
  <si>
    <t>202
401
303
107</t>
    <phoneticPr fontId="9" type="noConversion"/>
  </si>
  <si>
    <t>방충망 7개소 교체 완료</t>
    <phoneticPr fontId="9" type="noConversion"/>
  </si>
  <si>
    <t>기숙사 계단 보수 작업(거푸집 제거 , 화단정리) 
폐기물 처리</t>
    <phoneticPr fontId="9" type="noConversion"/>
  </si>
  <si>
    <t xml:space="preserve">9
5
7
8
</t>
    <phoneticPr fontId="9" type="noConversion"/>
  </si>
  <si>
    <t xml:space="preserve">501
502
304
207
</t>
    <phoneticPr fontId="9" type="noConversion"/>
  </si>
  <si>
    <t>바닥 걸레받이 필름 보수 완료
화장실벽 부착물 제거 완료
화장실 벽면모서리 실리콘 작업 완료
뒤베란다 앙카볼트 제거 및 메꿈 작업 완료
씽크대 상판 실리콘 제거 및 재코킹 작업 완료
앞베란다 앙카볼트 구명 메꿈 작업 완료
화장실 벽모서리 실리콘 제거 및 재코킹 작업 완료</t>
    <phoneticPr fontId="9" type="noConversion"/>
  </si>
  <si>
    <t xml:space="preserve">기숙사 계단 보수 작업(계단대리석 설치) </t>
    <phoneticPr fontId="9" type="noConversion"/>
  </si>
  <si>
    <t>텃밭
903-3</t>
    <phoneticPr fontId="9" type="noConversion"/>
  </si>
  <si>
    <t>3
B</t>
    <phoneticPr fontId="9" type="noConversion"/>
  </si>
  <si>
    <t>텃밭 울타리 작업 완료
벽체 들뜸 보수 완료</t>
    <phoneticPr fontId="9" type="noConversion"/>
  </si>
  <si>
    <t>측면</t>
    <phoneticPr fontId="9" type="noConversion"/>
  </si>
  <si>
    <t>자전거 거치대 작업</t>
    <phoneticPr fontId="9" type="noConversion"/>
  </si>
  <si>
    <t>문, 문틀 , 방화문 도장 작업
앞뒤 걸레받이 , 벽 , 창고 바닥 도장 , 뒤베란다 도장</t>
    <phoneticPr fontId="9" type="noConversion"/>
  </si>
  <si>
    <t>103
103
102
7</t>
    <phoneticPr fontId="9" type="noConversion"/>
  </si>
  <si>
    <t>202
401
202
104</t>
    <phoneticPr fontId="9" type="noConversion"/>
  </si>
  <si>
    <t>씽크대 상판 대리석 교체
신발장 문1개소 교체
씽크대 상부 문교체 , 하부장 1개 교체 , 걸레받이 교체
씽크대 하부 걸레받이 교체</t>
    <phoneticPr fontId="9" type="noConversion"/>
  </si>
  <si>
    <t>방충망 6개소 교체 완료</t>
    <phoneticPr fontId="9" type="noConversion"/>
  </si>
  <si>
    <t>5차 합 계</t>
    <phoneticPr fontId="9" type="noConversion"/>
  </si>
  <si>
    <t>앞,뒤 베란다 창고 바닥 , 걸레받이 , 벽면 부분 도색</t>
    <phoneticPr fontId="9" type="noConversion"/>
  </si>
  <si>
    <r>
      <t xml:space="preserve">105
</t>
    </r>
    <r>
      <rPr>
        <sz val="12"/>
        <rFont val="맑은 고딕"/>
        <family val="3"/>
        <charset val="129"/>
        <scheme val="minor"/>
      </rPr>
      <t>104,304</t>
    </r>
    <phoneticPr fontId="9" type="noConversion"/>
  </si>
  <si>
    <t>주방 , 거실 걸레받이 전체 철거 및 교체 작업 
방충망 3개소 교체 완료</t>
    <phoneticPr fontId="9" type="noConversion"/>
  </si>
  <si>
    <t>세금계산서 첨부 10
세금계산서 첨부 11
세금계산서 첨부 12
세금계산서 첨부 13</t>
    <phoneticPr fontId="9" type="noConversion"/>
  </si>
  <si>
    <t>세금계산서 첨부 3,4
(3. 부자재 구매)
(4. 폐기물 처리)</t>
    <phoneticPr fontId="9" type="noConversion"/>
  </si>
  <si>
    <t>세금계산서 첨부 14
(기초 몰탈)</t>
    <phoneticPr fontId="9" type="noConversion"/>
  </si>
  <si>
    <t>세금계산서 첨부 5
(에폭시 본드)</t>
    <phoneticPr fontId="9" type="noConversion"/>
  </si>
  <si>
    <t>세금계산서 첨부 6
(UBR 배수구)</t>
    <phoneticPr fontId="9" type="noConversion"/>
  </si>
  <si>
    <t>세금계산서 첨부 7
(벽체 보수용 합판)</t>
    <phoneticPr fontId="9" type="noConversion"/>
  </si>
  <si>
    <t>세금계산서 첨부 8
(비닐 커튼)</t>
    <phoneticPr fontId="9" type="noConversion"/>
  </si>
  <si>
    <t>세금계산서 첨부 9
( 커튼설치 부자재)</t>
    <phoneticPr fontId="9" type="noConversion"/>
  </si>
  <si>
    <t xml:space="preserve"> 공사명 : 기숙사 및 사택 긴급 보수작업(건축)- 6차</t>
    <phoneticPr fontId="15" type="noConversion"/>
  </si>
  <si>
    <t xml:space="preserve"> 견적일 : 2026년 08월  18일</t>
    <phoneticPr fontId="15" type="noConversion"/>
  </si>
  <si>
    <t>긴급 대응</t>
    <phoneticPr fontId="9" type="noConversion"/>
  </si>
  <si>
    <t>L029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</si>
</sst>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76" formatCode="_(* #,##0_);_(* \(#,##0\);_(* &quot;-&quot;_);_(@_)"/>
    <numFmt numFmtId="177" formatCode="_(&quot;₩&quot;* #,##0.00_);_(&quot;₩&quot;* \(#,##0.00\);_(&quot;₩&quot;* &quot;-&quot;??_);_(@_)"/>
    <numFmt numFmtId="178" formatCode="_(&quot;₩&quot;* #,##0_);_(&quot;₩&quot;* \(#,##0\);_(&quot;₩&quot;* &quot;-&quot;_);_(@_)"/>
    <numFmt numFmtId="179" formatCode="_ * #,##0_ ;_ * \-#,##0_ ;_ * &quot;-&quot;_ ;_ @_ "/>
    <numFmt numFmtId="180" formatCode="###,#00,000"/>
    <numFmt numFmtId="181" formatCode="_-* #,##0_-;&quot;₩&quot;\!\-* #,##0_-;_-* &quot;-&quot;_-;_-@_-"/>
    <numFmt numFmtId="182" formatCode="0.0%"/>
    <numFmt numFmtId="183" formatCode="#,##0.000_ "/>
    <numFmt numFmtId="184" formatCode="#,##0;\-#,##0;"/>
    <numFmt numFmtId="185" formatCode="[hh]\ &quot;시간&quot;\ mm\ &quot;분&quot;"/>
    <numFmt numFmtId="186" formatCode="0.00_);[Red]\(0.00\)"/>
    <numFmt numFmtId="187" formatCode="mm&quot;월&quot;\ dd&quot;일&quot;"/>
    <numFmt numFmtId="188" formatCode="0.0_);[Red]\(0.0\)"/>
  </numFmts>
  <fonts count="78">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sz val="11"/>
      <name val="바탕체"/>
      <family val="1"/>
      <charset val="129"/>
    </font>
    <font>
      <sz val="8"/>
      <name val="바탕체"/>
      <family val="1"/>
      <charset val="129"/>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b/>
      <sz val="26"/>
      <color rgb="FF000000"/>
      <name val="LG스마트체 Regular"/>
      <family val="3"/>
      <charset val="129"/>
    </font>
    <font>
      <sz val="10"/>
      <color rgb="FF000000"/>
      <name val="LG스마트체 Regular"/>
      <family val="3"/>
      <charset val="129"/>
    </font>
    <font>
      <sz val="11"/>
      <color rgb="FF000000"/>
      <name val="LG스마트체 Regular"/>
      <family val="3"/>
      <charset val="129"/>
    </font>
    <font>
      <b/>
      <sz val="14"/>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11"/>
      <color rgb="FF000000"/>
      <name val="LG스마트체 Regular"/>
      <family val="3"/>
      <charset val="129"/>
    </font>
    <font>
      <b/>
      <sz val="10"/>
      <color theme="1"/>
      <name val="맑은 고딕"/>
      <family val="3"/>
      <charset val="129"/>
      <scheme val="minor"/>
    </font>
    <font>
      <sz val="10"/>
      <color indexed="8"/>
      <name val="LG스마트체 Regular"/>
      <family val="3"/>
      <charset val="129"/>
    </font>
    <font>
      <sz val="11"/>
      <color theme="1"/>
      <name val="LG스마트체 Regular"/>
      <family val="3"/>
      <charset val="129"/>
    </font>
    <font>
      <b/>
      <sz val="10"/>
      <color theme="1" tint="0.34998626667073579"/>
      <name val="맑은 고딕"/>
      <family val="3"/>
      <charset val="129"/>
      <scheme val="minor"/>
    </font>
    <font>
      <b/>
      <sz val="17"/>
      <name val="맑은 고딕"/>
      <family val="3"/>
      <charset val="129"/>
      <scheme val="minor"/>
    </font>
    <font>
      <sz val="15"/>
      <name val="맑은 고딕"/>
      <family val="3"/>
      <charset val="129"/>
      <scheme val="minor"/>
    </font>
    <font>
      <sz val="15"/>
      <color theme="1" tint="0.499984740745262"/>
      <name val="맑은 고딕"/>
      <family val="3"/>
      <charset val="129"/>
      <scheme val="minor"/>
    </font>
    <font>
      <b/>
      <sz val="15"/>
      <color theme="1"/>
      <name val="LG스마트체 Regular"/>
      <family val="3"/>
      <charset val="129"/>
    </font>
    <font>
      <b/>
      <sz val="15"/>
      <color theme="1" tint="0.34998626667073579"/>
      <name val="LG스마트체 Regular"/>
      <family val="3"/>
      <charset val="129"/>
    </font>
    <font>
      <sz val="15"/>
      <color theme="1" tint="0.34998626667073579"/>
      <name val="LG스마트체 Regular"/>
      <family val="3"/>
      <charset val="129"/>
    </font>
    <font>
      <b/>
      <sz val="15"/>
      <name val="맑은 고딕"/>
      <family val="3"/>
      <charset val="129"/>
      <scheme val="minor"/>
    </font>
    <font>
      <b/>
      <sz val="20"/>
      <color rgb="FFFF00FF"/>
      <name val="맑은 고딕"/>
      <family val="3"/>
      <charset val="129"/>
      <scheme val="minor"/>
    </font>
    <font>
      <sz val="14"/>
      <color theme="0" tint="-0.14999847407452621"/>
      <name val="맑은 고딕"/>
      <family val="3"/>
      <charset val="129"/>
      <scheme val="minor"/>
    </font>
    <font>
      <b/>
      <sz val="17"/>
      <color theme="0" tint="-0.14999847407452621"/>
      <name val="맑은 고딕"/>
      <family val="3"/>
      <charset val="129"/>
      <scheme val="minor"/>
    </font>
    <font>
      <sz val="14"/>
      <name val="맑은 고딕"/>
      <family val="3"/>
      <charset val="129"/>
      <scheme val="minor"/>
    </font>
    <font>
      <sz val="17"/>
      <name val="맑은 고딕"/>
      <family val="3"/>
      <charset val="129"/>
      <scheme val="minor"/>
    </font>
    <font>
      <sz val="11"/>
      <name val="맑은 고딕"/>
      <family val="3"/>
      <charset val="129"/>
      <scheme val="minor"/>
    </font>
    <font>
      <b/>
      <sz val="20"/>
      <color rgb="FFFF0000"/>
      <name val="맑은 고딕"/>
      <family val="3"/>
      <charset val="129"/>
      <scheme val="minor"/>
    </font>
    <font>
      <b/>
      <sz val="20"/>
      <color theme="1" tint="0.34998626667073579"/>
      <name val="맑은 고딕"/>
      <family val="3"/>
      <charset val="129"/>
      <scheme val="minor"/>
    </font>
    <font>
      <sz val="20"/>
      <color theme="1"/>
      <name val="맑은 고딕"/>
      <family val="3"/>
      <charset val="129"/>
      <scheme val="minor"/>
    </font>
    <font>
      <sz val="10"/>
      <color rgb="FF000000"/>
      <name val="Arial"/>
      <family val="2"/>
    </font>
    <font>
      <sz val="10"/>
      <name val="Arial"/>
      <family val="2"/>
    </font>
    <font>
      <sz val="10"/>
      <color indexed="8"/>
      <name val="Malgun Gothic"/>
      <family val="3"/>
      <charset val="129"/>
    </font>
    <font>
      <b/>
      <sz val="15"/>
      <color rgb="FFFF00FF"/>
      <name val="LG스마트체 Regular"/>
      <family val="3"/>
      <charset val="129"/>
    </font>
    <font>
      <sz val="14"/>
      <color rgb="FFFF00FF"/>
      <name val="맑은 고딕"/>
      <family val="3"/>
      <charset val="129"/>
      <scheme val="minor"/>
    </font>
    <font>
      <b/>
      <sz val="15"/>
      <color rgb="FFFF00FF"/>
      <name val="맑은 고딕"/>
      <family val="3"/>
      <charset val="129"/>
      <scheme val="minor"/>
    </font>
    <font>
      <sz val="11"/>
      <color theme="1" tint="0.499984740745262"/>
      <name val="LG스마트체 Regular"/>
      <family val="3"/>
      <charset val="129"/>
    </font>
    <font>
      <sz val="30"/>
      <color rgb="FF000000"/>
      <name val="LG스마트체 Regular"/>
      <family val="3"/>
      <charset val="129"/>
    </font>
    <font>
      <sz val="12"/>
      <name val="LG스마트체 Regular"/>
      <family val="3"/>
      <charset val="129"/>
    </font>
    <font>
      <b/>
      <sz val="11"/>
      <color rgb="FFFF00FF"/>
      <name val="LG스마트체 Regular"/>
      <family val="3"/>
      <charset val="129"/>
    </font>
    <font>
      <sz val="24"/>
      <color rgb="FFFF00FF"/>
      <name val="LG스마트체 Regular"/>
      <family val="3"/>
      <charset val="129"/>
    </font>
    <font>
      <sz val="20"/>
      <color rgb="FF000000"/>
      <name val="LG스마트체 Regular"/>
      <family val="3"/>
      <charset val="129"/>
    </font>
    <font>
      <b/>
      <sz val="19"/>
      <color rgb="FFFF00FF"/>
      <name val="LG스마트체 Regular"/>
      <family val="3"/>
      <charset val="129"/>
    </font>
    <font>
      <sz val="20"/>
      <color rgb="FFFF0000"/>
      <name val="LG스마트체 Regular"/>
      <family val="3"/>
      <charset val="129"/>
    </font>
    <font>
      <b/>
      <sz val="20"/>
      <color rgb="FF0000FF"/>
      <name val="맑은 고딕"/>
      <family val="3"/>
      <charset val="129"/>
      <scheme val="minor"/>
    </font>
    <font>
      <b/>
      <sz val="15"/>
      <color theme="1" tint="0.34998626667073579"/>
      <name val="맑은 고딕"/>
      <family val="3"/>
      <charset val="129"/>
      <scheme val="minor"/>
    </font>
    <font>
      <sz val="15"/>
      <color theme="1"/>
      <name val="맑은 고딕"/>
      <family val="3"/>
      <charset val="129"/>
      <scheme val="minor"/>
    </font>
    <font>
      <b/>
      <sz val="15"/>
      <color theme="1"/>
      <name val="맑은 고딕"/>
      <family val="3"/>
      <charset val="129"/>
      <scheme val="minor"/>
    </font>
    <font>
      <sz val="9"/>
      <color indexed="8"/>
      <name val="Malgun Gothic"/>
      <family val="3"/>
      <charset val="129"/>
    </font>
    <font>
      <sz val="9"/>
      <color theme="1"/>
      <name val="Malgun Gothic"/>
      <family val="3"/>
      <charset val="129"/>
    </font>
    <font>
      <sz val="15"/>
      <color theme="1" tint="4.9989318521683403E-2"/>
      <name val="맑은 고딕"/>
      <family val="3"/>
      <charset val="129"/>
      <scheme val="minor"/>
    </font>
    <font>
      <sz val="12"/>
      <color theme="1"/>
      <name val="LG스마트체 Regular"/>
      <family val="3"/>
      <charset val="129"/>
    </font>
    <font>
      <b/>
      <sz val="20"/>
      <color theme="1"/>
      <name val="LG스마트체 Regular"/>
      <family val="3"/>
      <charset val="129"/>
    </font>
    <font>
      <sz val="14"/>
      <color theme="1"/>
      <name val="맑은 고딕"/>
      <family val="3"/>
      <charset val="129"/>
      <scheme val="minor"/>
    </font>
    <font>
      <sz val="12"/>
      <name val="맑은 고딕"/>
      <family val="3"/>
      <charset val="129"/>
      <scheme val="minor"/>
    </font>
    <font>
      <b/>
      <sz val="20"/>
      <color theme="1"/>
      <name val="맑은 고딕"/>
      <family val="3"/>
      <charset val="129"/>
      <scheme val="minor"/>
    </font>
    <font>
      <sz val="12"/>
      <color rgb="FFFF0000"/>
      <name val="LG스마트체 Regular"/>
      <family val="3"/>
      <charset val="129"/>
    </font>
    <font>
      <b/>
      <sz val="14"/>
      <name val="LG스마트체 Regular"/>
      <family val="3"/>
      <charset val="129"/>
    </font>
  </fonts>
  <fills count="12">
    <fill>
      <patternFill patternType="none"/>
    </fill>
    <fill>
      <patternFill patternType="gray125"/>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s>
  <borders count="60">
    <border>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bottom style="double">
        <color theme="0" tint="-0.24994659260841701"/>
      </bottom>
      <diagonal/>
    </border>
    <border>
      <left style="medium">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medium">
        <color theme="0" tint="-0.24994659260841701"/>
      </right>
      <top style="medium">
        <color theme="0" tint="-0.24994659260841701"/>
      </top>
      <bottom style="double">
        <color theme="0" tint="-0.24994659260841701"/>
      </bottom>
      <diagonal/>
    </border>
    <border>
      <left style="medium">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medium">
        <color theme="0" tint="-0.24994659260841701"/>
      </right>
      <top/>
      <bottom style="thin">
        <color theme="0" tint="-0.24994659260841701"/>
      </bottom>
      <diagonal/>
    </border>
    <border>
      <left style="medium">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theme="0" tint="-0.24994659260841701"/>
      </right>
      <top style="thin">
        <color theme="0" tint="-0.24994659260841701"/>
      </top>
      <bottom style="thin">
        <color theme="0" tint="-0.24994659260841701"/>
      </bottom>
      <diagonal/>
    </border>
    <border>
      <left style="medium">
        <color theme="0" tint="-0.24994659260841701"/>
      </left>
      <right style="thin">
        <color theme="0" tint="-0.24994659260841701"/>
      </right>
      <top style="thin">
        <color theme="0" tint="-0.24994659260841701"/>
      </top>
      <bottom style="medium">
        <color theme="0" tint="-0.24994659260841701"/>
      </bottom>
      <diagonal/>
    </border>
    <border>
      <left style="thin">
        <color theme="0" tint="-0.24994659260841701"/>
      </left>
      <right/>
      <top style="thin">
        <color theme="0" tint="-0.24994659260841701"/>
      </top>
      <bottom style="medium">
        <color theme="0" tint="-0.24994659260841701"/>
      </bottom>
      <diagonal/>
    </border>
    <border>
      <left/>
      <right/>
      <top style="thin">
        <color theme="0" tint="-0.24994659260841701"/>
      </top>
      <bottom style="medium">
        <color theme="0" tint="-0.24994659260841701"/>
      </bottom>
      <diagonal/>
    </border>
    <border>
      <left/>
      <right style="medium">
        <color theme="0" tint="-0.24994659260841701"/>
      </right>
      <top style="thin">
        <color theme="0" tint="-0.24994659260841701"/>
      </top>
      <bottom style="medium">
        <color theme="0" tint="-0.24994659260841701"/>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thin">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hair">
        <color indexed="64"/>
      </left>
      <right style="medium">
        <color indexed="64"/>
      </right>
      <top style="medium">
        <color indexed="64"/>
      </top>
      <bottom style="hair">
        <color indexed="64"/>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medium">
        <color indexed="64"/>
      </left>
      <right style="thin">
        <color theme="1" tint="0.499984740745262"/>
      </right>
      <top style="medium">
        <color indexed="64"/>
      </top>
      <bottom style="thin">
        <color theme="0" tint="-0.24994659260841701"/>
      </bottom>
      <diagonal/>
    </border>
    <border>
      <left style="thin">
        <color theme="1" tint="0.499984740745262"/>
      </left>
      <right style="thin">
        <color theme="1" tint="0.499984740745262"/>
      </right>
      <top style="medium">
        <color indexed="64"/>
      </top>
      <bottom style="thin">
        <color theme="0" tint="-0.24994659260841701"/>
      </bottom>
      <diagonal/>
    </border>
    <border>
      <left style="thin">
        <color theme="1" tint="0.499984740745262"/>
      </left>
      <right style="thin">
        <color indexed="64"/>
      </right>
      <top style="medium">
        <color indexed="64"/>
      </top>
      <bottom style="thin">
        <color theme="0" tint="-0.24994659260841701"/>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theme="0" tint="-0.24994659260841701"/>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medium">
        <color indexed="64"/>
      </left>
      <right/>
      <top style="thin">
        <color indexed="64"/>
      </top>
      <bottom style="medium">
        <color indexed="64"/>
      </bottom>
      <diagonal/>
    </border>
    <border>
      <left/>
      <right style="thin">
        <color theme="0" tint="-0.24994659260841701"/>
      </right>
      <top style="thin">
        <color indexed="64"/>
      </top>
      <bottom style="medium">
        <color indexed="64"/>
      </bottom>
      <diagonal/>
    </border>
    <border>
      <left style="thin">
        <color theme="0" tint="-0.24994659260841701"/>
      </left>
      <right style="thin">
        <color theme="0" tint="-0.24994659260841701"/>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theme="1" tint="0.499984740745262"/>
      </right>
      <top style="thin">
        <color theme="0" tint="-0.24994659260841701"/>
      </top>
      <bottom style="medium">
        <color indexed="64"/>
      </bottom>
      <diagonal/>
    </border>
    <border>
      <left style="thin">
        <color theme="1" tint="0.499984740745262"/>
      </left>
      <right style="thin">
        <color theme="1" tint="0.499984740745262"/>
      </right>
      <top style="thin">
        <color theme="0" tint="-0.24994659260841701"/>
      </top>
      <bottom style="medium">
        <color indexed="64"/>
      </bottom>
      <diagonal/>
    </border>
    <border>
      <left style="thin">
        <color theme="1" tint="0.499984740745262"/>
      </left>
      <right style="thin">
        <color theme="0" tint="-0.24994659260841701"/>
      </right>
      <top style="thin">
        <color theme="0" tint="-0.24994659260841701"/>
      </top>
      <bottom style="medium">
        <color indexed="64"/>
      </bottom>
      <diagonal/>
    </border>
    <border>
      <left style="thin">
        <color theme="0" tint="-0.24994659260841701"/>
      </left>
      <right style="thin">
        <color theme="1" tint="0.499984740745262"/>
      </right>
      <top style="thin">
        <color theme="0" tint="-0.24994659260841701"/>
      </top>
      <bottom style="medium">
        <color indexed="64"/>
      </bottom>
      <diagonal/>
    </border>
    <border>
      <left style="thin">
        <color theme="1" tint="0.499984740745262"/>
      </left>
      <right style="thin">
        <color indexed="64"/>
      </right>
      <top style="thin">
        <color theme="0" tint="-0.24994659260841701"/>
      </top>
      <bottom style="medium">
        <color indexed="64"/>
      </bottom>
      <diagonal/>
    </border>
    <border>
      <left style="thin">
        <color indexed="64"/>
      </left>
      <right style="medium">
        <color indexed="64"/>
      </right>
      <top/>
      <bottom style="medium">
        <color indexed="64"/>
      </bottom>
      <diagonal/>
    </border>
    <border>
      <left style="medium">
        <color indexed="64"/>
      </left>
      <right/>
      <top/>
      <bottom/>
      <diagonal/>
    </border>
    <border>
      <left style="thin">
        <color theme="0" tint="-0.24994659260841701"/>
      </left>
      <right style="thin">
        <color theme="0" tint="-0.24994659260841701"/>
      </right>
      <top/>
      <bottom/>
      <diagonal/>
    </border>
    <border>
      <left style="thin">
        <color theme="0" tint="-0.24994659260841701"/>
      </left>
      <right/>
      <top/>
      <bottom/>
      <diagonal/>
    </border>
    <border>
      <left style="thin">
        <color theme="1" tint="0.499984740745262"/>
      </left>
      <right/>
      <top style="medium">
        <color indexed="64"/>
      </top>
      <bottom style="thin">
        <color theme="0" tint="-0.24994659260841701"/>
      </bottom>
      <diagonal/>
    </border>
    <border>
      <left style="thin">
        <color theme="0" tint="-0.24994659260841701"/>
      </left>
      <right style="thin">
        <color indexed="64"/>
      </right>
      <top style="thin">
        <color theme="0" tint="-0.24994659260841701"/>
      </top>
      <bottom style="thin">
        <color theme="0" tint="-0.24994659260841701"/>
      </bottom>
      <diagonal/>
    </border>
    <border>
      <left style="thin">
        <color theme="0" tint="-0.24994659260841701"/>
      </left>
      <right/>
      <top/>
      <bottom style="thin">
        <color theme="0" tint="-0.24994659260841701"/>
      </bottom>
      <diagonal/>
    </border>
    <border>
      <left style="thin">
        <color theme="0" tint="-0.24994659260841701"/>
      </left>
      <right style="thin">
        <color indexed="64"/>
      </right>
      <top/>
      <bottom style="thin">
        <color theme="0" tint="-0.24994659260841701"/>
      </bottom>
      <diagonal/>
    </border>
    <border>
      <left style="medium">
        <color indexed="64"/>
      </left>
      <right style="thin">
        <color theme="0" tint="-0.24994659260841701"/>
      </right>
      <top style="medium">
        <color indexed="64"/>
      </top>
      <bottom style="thin">
        <color theme="0" tint="-0.24994659260841701"/>
      </bottom>
      <diagonal/>
    </border>
    <border>
      <left/>
      <right style="thin">
        <color theme="0" tint="-0.24994659260841701"/>
      </right>
      <top style="medium">
        <color indexed="64"/>
      </top>
      <bottom style="thin">
        <color theme="0" tint="-0.24994659260841701"/>
      </bottom>
      <diagonal/>
    </border>
    <border>
      <left style="thin">
        <color theme="0" tint="-0.24994659260841701"/>
      </left>
      <right style="thin">
        <color theme="0" tint="-0.24994659260841701"/>
      </right>
      <top style="medium">
        <color indexed="64"/>
      </top>
      <bottom style="thin">
        <color theme="0" tint="-0.24994659260841701"/>
      </bottom>
      <diagonal/>
    </border>
    <border>
      <left/>
      <right/>
      <top style="medium">
        <color indexed="64"/>
      </top>
      <bottom/>
      <diagonal/>
    </border>
  </borders>
  <cellStyleXfs count="25">
    <xf numFmtId="0" fontId="0" fillId="0" borderId="0">
      <alignment vertical="center"/>
    </xf>
    <xf numFmtId="176" fontId="10" fillId="0" borderId="0" applyFont="0" applyFill="0" applyBorder="0" applyAlignment="0" applyProtection="0">
      <alignment vertical="center"/>
    </xf>
    <xf numFmtId="9" fontId="10" fillId="0" borderId="0" applyFont="0" applyFill="0" applyBorder="0" applyAlignment="0" applyProtection="0">
      <alignment vertical="center"/>
    </xf>
    <xf numFmtId="0" fontId="12" fillId="0" borderId="0"/>
    <xf numFmtId="176" fontId="8" fillId="0" borderId="0" applyFont="0" applyFill="0" applyBorder="0" applyAlignment="0" applyProtection="0">
      <alignment vertical="center"/>
    </xf>
    <xf numFmtId="179" fontId="13" fillId="0" borderId="0" applyFont="0" applyFill="0" applyBorder="0" applyAlignment="0" applyProtection="0"/>
    <xf numFmtId="0" fontId="14" fillId="0" borderId="0"/>
    <xf numFmtId="181" fontId="14" fillId="0" borderId="0" applyFont="0" applyFill="0" applyBorder="0" applyAlignment="0" applyProtection="0"/>
    <xf numFmtId="0" fontId="8" fillId="0" borderId="0">
      <alignment vertical="center"/>
    </xf>
    <xf numFmtId="9" fontId="13" fillId="0" borderId="0" applyFont="0" applyFill="0" applyBorder="0" applyAlignment="0" applyProtection="0"/>
    <xf numFmtId="0" fontId="12" fillId="0" borderId="0"/>
    <xf numFmtId="0" fontId="21" fillId="0" borderId="0"/>
    <xf numFmtId="178" fontId="21" fillId="0" borderId="0" applyFont="0" applyFill="0" applyBorder="0" applyAlignment="0" applyProtection="0"/>
    <xf numFmtId="176" fontId="21" fillId="0" borderId="0" applyFont="0" applyFill="0" applyBorder="0" applyAlignment="0" applyProtection="0">
      <alignment vertical="center"/>
    </xf>
    <xf numFmtId="0" fontId="7" fillId="0" borderId="0">
      <alignment vertical="center"/>
    </xf>
    <xf numFmtId="0" fontId="6" fillId="0" borderId="0">
      <alignment vertical="center"/>
    </xf>
    <xf numFmtId="176" fontId="6" fillId="0" borderId="0" applyFont="0" applyFill="0" applyBorder="0" applyAlignment="0" applyProtection="0">
      <alignment vertical="center"/>
    </xf>
    <xf numFmtId="0" fontId="5" fillId="0" borderId="0">
      <alignment vertical="center"/>
    </xf>
    <xf numFmtId="176" fontId="5" fillId="0" borderId="0" applyFont="0" applyFill="0" applyBorder="0" applyAlignment="0" applyProtection="0">
      <alignment vertical="center"/>
    </xf>
    <xf numFmtId="0" fontId="4" fillId="0" borderId="0">
      <alignment vertical="center"/>
    </xf>
    <xf numFmtId="176" fontId="3" fillId="0" borderId="0" applyFont="0" applyFill="0" applyBorder="0" applyAlignment="0" applyProtection="0">
      <alignment vertical="center"/>
    </xf>
    <xf numFmtId="176" fontId="10" fillId="0" borderId="0" applyFont="0" applyFill="0" applyBorder="0" applyAlignment="0" applyProtection="0">
      <alignment vertical="center"/>
    </xf>
    <xf numFmtId="0" fontId="2" fillId="0" borderId="0">
      <alignment vertical="center"/>
    </xf>
    <xf numFmtId="176" fontId="1" fillId="0" borderId="0" applyFont="0" applyFill="0" applyBorder="0" applyAlignment="0" applyProtection="0">
      <alignment vertical="center"/>
    </xf>
    <xf numFmtId="0" fontId="1" fillId="0" borderId="0">
      <alignment vertical="center"/>
    </xf>
  </cellStyleXfs>
  <cellXfs count="253">
    <xf numFmtId="0" fontId="0" fillId="0" borderId="0" xfId="0">
      <alignment vertical="center"/>
    </xf>
    <xf numFmtId="0" fontId="16" fillId="0" borderId="6" xfId="6" applyFont="1" applyBorder="1" applyAlignment="1">
      <alignment horizontal="right" vertical="center"/>
    </xf>
    <xf numFmtId="0" fontId="22" fillId="0" borderId="0" xfId="6" applyFont="1" applyAlignment="1">
      <alignment vertical="center"/>
    </xf>
    <xf numFmtId="0" fontId="23" fillId="0" borderId="0" xfId="3" applyFont="1"/>
    <xf numFmtId="0" fontId="24" fillId="0" borderId="4" xfId="6" applyFont="1" applyBorder="1" applyAlignment="1">
      <alignment horizontal="center" vertical="center"/>
    </xf>
    <xf numFmtId="0" fontId="16" fillId="0" borderId="5" xfId="6" applyFont="1" applyBorder="1" applyAlignment="1">
      <alignment horizontal="right" vertical="center"/>
    </xf>
    <xf numFmtId="0" fontId="16" fillId="4" borderId="24" xfId="6" applyFont="1" applyFill="1" applyBorder="1" applyAlignment="1">
      <alignment horizontal="center" vertical="center"/>
    </xf>
    <xf numFmtId="0" fontId="16" fillId="4" borderId="25" xfId="6" applyFont="1" applyFill="1" applyBorder="1" applyAlignment="1">
      <alignment vertical="center" shrinkToFit="1"/>
    </xf>
    <xf numFmtId="0" fontId="16" fillId="4" borderId="1" xfId="6" applyFont="1" applyFill="1" applyBorder="1" applyAlignment="1">
      <alignment horizontal="center" vertical="center"/>
    </xf>
    <xf numFmtId="0" fontId="16" fillId="4" borderId="26" xfId="6" applyFont="1" applyFill="1" applyBorder="1" applyAlignment="1">
      <alignment vertical="center" shrinkToFit="1"/>
    </xf>
    <xf numFmtId="0" fontId="25" fillId="0" borderId="0" xfId="6" applyFont="1" applyAlignment="1">
      <alignment vertical="center" shrinkToFit="1"/>
    </xf>
    <xf numFmtId="0" fontId="16" fillId="4" borderId="1" xfId="6" applyFont="1" applyFill="1" applyBorder="1" applyAlignment="1">
      <alignment horizontal="center" vertical="center" shrinkToFit="1"/>
    </xf>
    <xf numFmtId="0" fontId="16" fillId="0" borderId="1" xfId="6" applyFont="1" applyBorder="1" applyAlignment="1">
      <alignment horizontal="center" vertical="center"/>
    </xf>
    <xf numFmtId="0" fontId="16" fillId="0" borderId="26" xfId="6" applyFont="1" applyBorder="1" applyAlignment="1">
      <alignment vertical="center"/>
    </xf>
    <xf numFmtId="0" fontId="24" fillId="0" borderId="0" xfId="6" applyFont="1" applyAlignment="1">
      <alignment horizontal="center" vertical="center" shrinkToFit="1"/>
    </xf>
    <xf numFmtId="0" fontId="16" fillId="0" borderId="27" xfId="6" applyFont="1" applyBorder="1" applyAlignment="1">
      <alignment horizontal="center" vertical="center" shrinkToFit="1"/>
    </xf>
    <xf numFmtId="0" fontId="16" fillId="0" borderId="28" xfId="6" applyFont="1" applyBorder="1" applyAlignment="1">
      <alignment vertical="center" shrinkToFit="1"/>
    </xf>
    <xf numFmtId="0" fontId="25" fillId="0" borderId="6" xfId="6" applyFont="1" applyBorder="1" applyAlignment="1">
      <alignment vertical="center"/>
    </xf>
    <xf numFmtId="180" fontId="24" fillId="0" borderId="6" xfId="6" applyNumberFormat="1" applyFont="1" applyBorder="1" applyAlignment="1">
      <alignment vertical="center"/>
    </xf>
    <xf numFmtId="0" fontId="24" fillId="0" borderId="0" xfId="6" applyFont="1" applyAlignment="1">
      <alignment vertical="center" shrinkToFit="1"/>
    </xf>
    <xf numFmtId="0" fontId="16" fillId="0" borderId="7" xfId="6" applyFont="1" applyBorder="1" applyAlignment="1">
      <alignment horizontal="center" vertical="center"/>
    </xf>
    <xf numFmtId="0" fontId="16" fillId="0" borderId="8" xfId="6" applyFont="1" applyBorder="1" applyAlignment="1">
      <alignment horizontal="center" vertical="center"/>
    </xf>
    <xf numFmtId="0" fontId="16" fillId="0" borderId="9" xfId="6" applyFont="1" applyBorder="1" applyAlignment="1">
      <alignment horizontal="center" vertical="center"/>
    </xf>
    <xf numFmtId="0" fontId="26" fillId="0" borderId="10" xfId="6" applyFont="1" applyBorder="1" applyAlignment="1">
      <alignment horizontal="center" vertical="center"/>
    </xf>
    <xf numFmtId="0" fontId="16" fillId="0" borderId="11" xfId="6" applyFont="1" applyBorder="1" applyAlignment="1">
      <alignment vertical="center"/>
    </xf>
    <xf numFmtId="0" fontId="26" fillId="0" borderId="11" xfId="6" applyFont="1" applyBorder="1" applyAlignment="1">
      <alignment vertical="center"/>
    </xf>
    <xf numFmtId="1" fontId="26" fillId="0" borderId="11" xfId="6" applyNumberFormat="1" applyFont="1" applyBorder="1" applyAlignment="1">
      <alignment horizontal="center" vertical="center"/>
    </xf>
    <xf numFmtId="181" fontId="26" fillId="0" borderId="11" xfId="7" applyFont="1" applyBorder="1" applyAlignment="1">
      <alignment horizontal="right" vertical="center"/>
    </xf>
    <xf numFmtId="0" fontId="26" fillId="0" borderId="12" xfId="6" applyFont="1" applyBorder="1" applyAlignment="1">
      <alignment vertical="center"/>
    </xf>
    <xf numFmtId="0" fontId="26" fillId="0" borderId="13" xfId="6" applyFont="1" applyBorder="1" applyAlignment="1">
      <alignment horizontal="center" vertical="center"/>
    </xf>
    <xf numFmtId="0" fontId="26" fillId="0" borderId="14" xfId="6" applyFont="1" applyBorder="1" applyAlignment="1">
      <alignment horizontal="center" vertical="center"/>
    </xf>
    <xf numFmtId="0" fontId="26" fillId="0" borderId="14" xfId="3" applyFont="1" applyBorder="1" applyAlignment="1">
      <alignment horizontal="center" vertical="center"/>
    </xf>
    <xf numFmtId="1" fontId="26" fillId="0" borderId="14" xfId="6" applyNumberFormat="1" applyFont="1" applyBorder="1" applyAlignment="1">
      <alignment horizontal="center" vertical="center"/>
    </xf>
    <xf numFmtId="181" fontId="26" fillId="0" borderId="14" xfId="7" applyFont="1" applyBorder="1" applyAlignment="1">
      <alignment horizontal="right" vertical="center"/>
    </xf>
    <xf numFmtId="0" fontId="26" fillId="0" borderId="15" xfId="6" quotePrefix="1" applyFont="1" applyBorder="1" applyAlignment="1">
      <alignment vertical="center"/>
    </xf>
    <xf numFmtId="0" fontId="26" fillId="0" borderId="15" xfId="6" applyFont="1" applyBorder="1" applyAlignment="1">
      <alignment vertical="center"/>
    </xf>
    <xf numFmtId="0" fontId="16" fillId="7" borderId="14" xfId="6" applyFont="1" applyFill="1" applyBorder="1" applyAlignment="1">
      <alignment vertical="center"/>
    </xf>
    <xf numFmtId="1" fontId="16" fillId="7" borderId="14" xfId="6" applyNumberFormat="1" applyFont="1" applyFill="1" applyBorder="1" applyAlignment="1">
      <alignment horizontal="center" vertical="center"/>
    </xf>
    <xf numFmtId="181" fontId="16" fillId="7" borderId="14" xfId="7" applyFont="1" applyFill="1" applyBorder="1" applyAlignment="1">
      <alignment horizontal="right" vertical="center"/>
    </xf>
    <xf numFmtId="0" fontId="16" fillId="0" borderId="14" xfId="6" applyFont="1" applyBorder="1" applyAlignment="1">
      <alignment vertical="center"/>
    </xf>
    <xf numFmtId="0" fontId="26" fillId="0" borderId="14" xfId="6" applyFont="1" applyBorder="1" applyAlignment="1">
      <alignment vertical="center"/>
    </xf>
    <xf numFmtId="181" fontId="16" fillId="0" borderId="14" xfId="7" applyFont="1" applyFill="1" applyBorder="1" applyAlignment="1">
      <alignment horizontal="right" vertical="center"/>
    </xf>
    <xf numFmtId="179" fontId="26" fillId="0" borderId="14" xfId="5" applyFont="1" applyFill="1" applyBorder="1" applyAlignment="1">
      <alignment horizontal="right" vertical="center"/>
    </xf>
    <xf numFmtId="0" fontId="26" fillId="4" borderId="15" xfId="6" applyFont="1" applyFill="1" applyBorder="1" applyAlignment="1">
      <alignment vertical="center"/>
    </xf>
    <xf numFmtId="0" fontId="26" fillId="0" borderId="14" xfId="3" applyFont="1" applyBorder="1" applyAlignment="1">
      <alignment horizontal="left" vertical="center"/>
    </xf>
    <xf numFmtId="9" fontId="16" fillId="7" borderId="14" xfId="3" applyNumberFormat="1" applyFont="1" applyFill="1" applyBorder="1" applyAlignment="1">
      <alignment horizontal="right" vertical="center"/>
    </xf>
    <xf numFmtId="1" fontId="16" fillId="7" borderId="14" xfId="9" applyNumberFormat="1" applyFont="1" applyFill="1" applyBorder="1" applyAlignment="1">
      <alignment horizontal="center" vertical="center"/>
    </xf>
    <xf numFmtId="176" fontId="16" fillId="7" borderId="14" xfId="7" applyNumberFormat="1" applyFont="1" applyFill="1" applyBorder="1" applyAlignment="1">
      <alignment horizontal="right" vertical="center"/>
    </xf>
    <xf numFmtId="9" fontId="26" fillId="0" borderId="14" xfId="3" applyNumberFormat="1" applyFont="1" applyBorder="1" applyAlignment="1">
      <alignment horizontal="right" vertical="center"/>
    </xf>
    <xf numFmtId="1" fontId="26" fillId="0" borderId="14" xfId="9" applyNumberFormat="1" applyFont="1" applyFill="1" applyBorder="1" applyAlignment="1">
      <alignment horizontal="center" vertical="center"/>
    </xf>
    <xf numFmtId="176" fontId="16" fillId="0" borderId="14" xfId="7" applyNumberFormat="1" applyFont="1" applyFill="1" applyBorder="1" applyAlignment="1">
      <alignment horizontal="right" vertical="center"/>
    </xf>
    <xf numFmtId="0" fontId="26" fillId="0" borderId="14" xfId="3" applyFont="1" applyBorder="1" applyAlignment="1">
      <alignment vertical="center"/>
    </xf>
    <xf numFmtId="181" fontId="26" fillId="4" borderId="14" xfId="7" applyFont="1" applyFill="1" applyBorder="1" applyAlignment="1">
      <alignment horizontal="right" vertical="center"/>
    </xf>
    <xf numFmtId="0" fontId="16" fillId="0" borderId="16" xfId="6" applyFont="1" applyBorder="1" applyAlignment="1">
      <alignment horizontal="center" vertical="center" textRotation="255"/>
    </xf>
    <xf numFmtId="0" fontId="16" fillId="0" borderId="17" xfId="6" applyFont="1" applyBorder="1" applyAlignment="1">
      <alignment vertical="top"/>
    </xf>
    <xf numFmtId="0" fontId="26" fillId="0" borderId="18" xfId="6" applyFont="1" applyBorder="1" applyAlignment="1">
      <alignment vertical="center"/>
    </xf>
    <xf numFmtId="0" fontId="26" fillId="0" borderId="18" xfId="6" applyFont="1" applyBorder="1" applyAlignment="1">
      <alignment horizontal="right" vertical="center"/>
    </xf>
    <xf numFmtId="0" fontId="16" fillId="0" borderId="0" xfId="10" applyFont="1"/>
    <xf numFmtId="0" fontId="23" fillId="0" borderId="0" xfId="0" applyFont="1" applyAlignment="1">
      <alignment horizontal="center" vertical="center"/>
    </xf>
    <xf numFmtId="9" fontId="27" fillId="0" borderId="0" xfId="0" applyNumberFormat="1" applyFont="1" applyAlignment="1">
      <alignment horizontal="center" vertical="center"/>
    </xf>
    <xf numFmtId="182" fontId="27" fillId="2" borderId="0" xfId="2" applyNumberFormat="1" applyFont="1" applyFill="1" applyAlignment="1">
      <alignment horizontal="center" vertical="center"/>
    </xf>
    <xf numFmtId="0" fontId="27" fillId="3" borderId="21" xfId="0" applyFont="1" applyFill="1" applyBorder="1" applyAlignment="1">
      <alignment horizontal="center" vertical="center"/>
    </xf>
    <xf numFmtId="0" fontId="27" fillId="6" borderId="2" xfId="0" applyFont="1" applyFill="1" applyBorder="1" applyAlignment="1">
      <alignment horizontal="center" vertical="center"/>
    </xf>
    <xf numFmtId="179" fontId="27" fillId="3" borderId="2" xfId="5" applyFont="1" applyFill="1" applyBorder="1" applyAlignment="1">
      <alignment horizontal="center" vertical="center"/>
    </xf>
    <xf numFmtId="0" fontId="23" fillId="5" borderId="21" xfId="0" applyFont="1" applyFill="1" applyBorder="1" applyAlignment="1">
      <alignment horizontal="center" vertical="center"/>
    </xf>
    <xf numFmtId="176" fontId="23" fillId="5" borderId="2" xfId="1" applyFont="1" applyFill="1" applyBorder="1" applyAlignment="1">
      <alignment horizontal="center" vertical="center" wrapText="1"/>
    </xf>
    <xf numFmtId="176" fontId="23" fillId="0" borderId="2" xfId="1" applyFont="1" applyFill="1" applyBorder="1" applyAlignment="1">
      <alignment horizontal="center" vertical="center" wrapText="1"/>
    </xf>
    <xf numFmtId="0" fontId="28" fillId="0" borderId="22" xfId="0" applyFont="1" applyBorder="1" applyAlignment="1">
      <alignment horizontal="center" vertical="center"/>
    </xf>
    <xf numFmtId="0" fontId="26" fillId="4" borderId="0" xfId="0" applyFont="1" applyFill="1" applyAlignment="1">
      <alignment horizontal="center" vertical="center"/>
    </xf>
    <xf numFmtId="183" fontId="23" fillId="0" borderId="2" xfId="1" applyNumberFormat="1" applyFont="1" applyFill="1" applyBorder="1" applyAlignment="1">
      <alignment horizontal="center" vertical="center"/>
    </xf>
    <xf numFmtId="0" fontId="24" fillId="0" borderId="0" xfId="6" applyFont="1" applyAlignment="1">
      <alignment vertical="center"/>
    </xf>
    <xf numFmtId="0" fontId="16" fillId="0" borderId="3" xfId="6" applyFont="1" applyBorder="1" applyAlignment="1">
      <alignment vertical="center"/>
    </xf>
    <xf numFmtId="184" fontId="23" fillId="4" borderId="2" xfId="0" applyNumberFormat="1" applyFont="1" applyFill="1" applyBorder="1" applyAlignment="1">
      <alignment horizontal="right" vertical="center" wrapText="1"/>
    </xf>
    <xf numFmtId="184" fontId="23" fillId="5" borderId="2" xfId="1" applyNumberFormat="1" applyFont="1" applyFill="1" applyBorder="1" applyAlignment="1">
      <alignment horizontal="right" vertical="center" wrapText="1"/>
    </xf>
    <xf numFmtId="0" fontId="23" fillId="0" borderId="0" xfId="0" applyFont="1" applyAlignment="1">
      <alignment vertical="center" wrapText="1"/>
    </xf>
    <xf numFmtId="0" fontId="27" fillId="3" borderId="2" xfId="3" applyFont="1" applyFill="1" applyBorder="1" applyAlignment="1">
      <alignment horizontal="center" vertical="center" wrapText="1"/>
    </xf>
    <xf numFmtId="0" fontId="26" fillId="4" borderId="0" xfId="0" applyFont="1" applyFill="1" applyAlignment="1">
      <alignment vertical="center" wrapText="1"/>
    </xf>
    <xf numFmtId="0" fontId="27" fillId="0" borderId="0" xfId="0" applyFont="1" applyAlignment="1">
      <alignment horizontal="center" vertical="center"/>
    </xf>
    <xf numFmtId="0" fontId="23" fillId="0" borderId="0" xfId="0" applyFont="1">
      <alignment vertical="center"/>
    </xf>
    <xf numFmtId="0" fontId="27" fillId="8" borderId="23" xfId="0" applyFont="1" applyFill="1" applyBorder="1">
      <alignment vertical="center"/>
    </xf>
    <xf numFmtId="0" fontId="27" fillId="8" borderId="20" xfId="0" applyFont="1" applyFill="1" applyBorder="1">
      <alignment vertical="center"/>
    </xf>
    <xf numFmtId="0" fontId="28" fillId="0" borderId="0" xfId="0" applyFont="1">
      <alignment vertical="center"/>
    </xf>
    <xf numFmtId="0" fontId="26" fillId="9" borderId="0" xfId="0" applyFont="1" applyFill="1">
      <alignment vertical="center"/>
    </xf>
    <xf numFmtId="0" fontId="26" fillId="4" borderId="0" xfId="0" applyFont="1" applyFill="1">
      <alignment vertical="center"/>
    </xf>
    <xf numFmtId="176" fontId="16" fillId="9" borderId="0" xfId="0" applyNumberFormat="1" applyFont="1" applyFill="1">
      <alignment vertical="center"/>
    </xf>
    <xf numFmtId="0" fontId="29" fillId="0" borderId="0" xfId="0" applyFont="1">
      <alignment vertical="center"/>
    </xf>
    <xf numFmtId="0" fontId="26" fillId="0" borderId="0" xfId="0" applyFont="1">
      <alignment vertical="center"/>
    </xf>
    <xf numFmtId="0" fontId="27" fillId="4" borderId="0" xfId="0" applyFont="1" applyFill="1">
      <alignment vertical="center"/>
    </xf>
    <xf numFmtId="49" fontId="23" fillId="6" borderId="2" xfId="0" applyNumberFormat="1" applyFont="1" applyFill="1" applyBorder="1" applyAlignment="1">
      <alignment horizontal="center" vertical="center" wrapText="1"/>
    </xf>
    <xf numFmtId="49" fontId="31" fillId="4" borderId="2" xfId="0" applyNumberFormat="1" applyFont="1" applyFill="1" applyBorder="1" applyAlignment="1">
      <alignment horizontal="center" vertical="center"/>
    </xf>
    <xf numFmtId="0" fontId="32" fillId="0" borderId="0" xfId="22" applyFont="1">
      <alignment vertical="center"/>
    </xf>
    <xf numFmtId="0" fontId="38" fillId="10" borderId="33" xfId="22" applyFont="1" applyFill="1" applyBorder="1" applyAlignment="1">
      <alignment horizontal="center" vertical="center"/>
    </xf>
    <xf numFmtId="0" fontId="38" fillId="10" borderId="45" xfId="22" applyFont="1" applyFill="1" applyBorder="1" applyAlignment="1">
      <alignment horizontal="center" vertical="center"/>
    </xf>
    <xf numFmtId="0" fontId="38" fillId="10" borderId="46" xfId="22" applyFont="1" applyFill="1" applyBorder="1" applyAlignment="1">
      <alignment horizontal="center" vertical="center"/>
    </xf>
    <xf numFmtId="0" fontId="38" fillId="10" borderId="44" xfId="22" applyFont="1" applyFill="1" applyBorder="1" applyAlignment="1">
      <alignment horizontal="center" vertical="center"/>
    </xf>
    <xf numFmtId="0" fontId="39" fillId="0" borderId="44" xfId="22" applyFont="1" applyBorder="1" applyAlignment="1">
      <alignment horizontal="center" vertical="center" wrapText="1"/>
    </xf>
    <xf numFmtId="0" fontId="30" fillId="0" borderId="0" xfId="22" applyFont="1" applyAlignment="1">
      <alignment horizontal="center" vertical="center"/>
    </xf>
    <xf numFmtId="0" fontId="33" fillId="0" borderId="0" xfId="22" applyFont="1" applyAlignment="1">
      <alignment horizontal="center" vertical="center"/>
    </xf>
    <xf numFmtId="0" fontId="30" fillId="0" borderId="36" xfId="22" applyFont="1" applyBorder="1" applyAlignment="1">
      <alignment horizontal="center" vertical="center"/>
    </xf>
    <xf numFmtId="0" fontId="2" fillId="0" borderId="0" xfId="22">
      <alignment vertical="center"/>
    </xf>
    <xf numFmtId="185" fontId="36" fillId="0" borderId="14" xfId="22" applyNumberFormat="1" applyFont="1" applyBorder="1" applyAlignment="1">
      <alignment horizontal="center" vertical="center"/>
    </xf>
    <xf numFmtId="0" fontId="40" fillId="0" borderId="37" xfId="22" applyFont="1" applyBorder="1" applyAlignment="1">
      <alignment horizontal="center" vertical="center"/>
    </xf>
    <xf numFmtId="0" fontId="44" fillId="0" borderId="31" xfId="22" applyFont="1" applyBorder="1" applyAlignment="1">
      <alignment horizontal="center" vertical="center"/>
    </xf>
    <xf numFmtId="0" fontId="34" fillId="9" borderId="14" xfId="22" applyFont="1" applyFill="1" applyBorder="1" applyAlignment="1">
      <alignment horizontal="center" vertical="center"/>
    </xf>
    <xf numFmtId="187" fontId="44" fillId="0" borderId="14" xfId="22" applyNumberFormat="1" applyFont="1" applyBorder="1" applyAlignment="1">
      <alignment horizontal="center" vertical="center"/>
    </xf>
    <xf numFmtId="20" fontId="44" fillId="0" borderId="14" xfId="22" applyNumberFormat="1" applyFont="1" applyBorder="1" applyAlignment="1">
      <alignment horizontal="center" vertical="center"/>
    </xf>
    <xf numFmtId="20" fontId="45" fillId="10" borderId="14" xfId="22" applyNumberFormat="1" applyFont="1" applyFill="1" applyBorder="1" applyAlignment="1">
      <alignment horizontal="center" vertical="center"/>
    </xf>
    <xf numFmtId="0" fontId="35" fillId="0" borderId="14" xfId="22" applyFont="1" applyBorder="1" applyAlignment="1">
      <alignment horizontal="center" vertical="center" wrapText="1"/>
    </xf>
    <xf numFmtId="0" fontId="44" fillId="0" borderId="14" xfId="22" applyFont="1" applyBorder="1" applyAlignment="1">
      <alignment horizontal="center" vertical="center"/>
    </xf>
    <xf numFmtId="0" fontId="35" fillId="0" borderId="14" xfId="22" applyFont="1" applyBorder="1" applyAlignment="1">
      <alignment vertical="center" wrapText="1"/>
    </xf>
    <xf numFmtId="0" fontId="40" fillId="4" borderId="30" xfId="22" applyFont="1" applyFill="1" applyBorder="1" applyAlignment="1">
      <alignment horizontal="center" vertical="center" wrapText="1"/>
    </xf>
    <xf numFmtId="0" fontId="44" fillId="0" borderId="38" xfId="22" applyFont="1" applyBorder="1" applyAlignment="1">
      <alignment horizontal="center" vertical="center" wrapText="1"/>
    </xf>
    <xf numFmtId="0" fontId="46" fillId="0" borderId="0" xfId="22" applyFont="1">
      <alignment vertical="center"/>
    </xf>
    <xf numFmtId="0" fontId="40" fillId="0" borderId="49" xfId="22" applyFont="1" applyBorder="1" applyAlignment="1">
      <alignment horizontal="center" vertical="center"/>
    </xf>
    <xf numFmtId="0" fontId="35" fillId="0" borderId="50" xfId="22" applyFont="1" applyBorder="1" applyAlignment="1">
      <alignment horizontal="center" vertical="center"/>
    </xf>
    <xf numFmtId="0" fontId="35" fillId="0" borderId="50" xfId="22" applyFont="1" applyBorder="1" applyAlignment="1">
      <alignment vertical="center" wrapText="1"/>
    </xf>
    <xf numFmtId="0" fontId="40" fillId="4" borderId="51" xfId="22" applyFont="1" applyFill="1" applyBorder="1" applyAlignment="1">
      <alignment horizontal="center" vertical="center" wrapText="1"/>
    </xf>
    <xf numFmtId="0" fontId="44" fillId="0" borderId="36" xfId="22" applyFont="1" applyBorder="1" applyAlignment="1">
      <alignment horizontal="center" vertical="center" wrapText="1"/>
    </xf>
    <xf numFmtId="187" fontId="48" fillId="0" borderId="41" xfId="22" applyNumberFormat="1" applyFont="1" applyBorder="1" applyAlignment="1">
      <alignment horizontal="center" vertical="center"/>
    </xf>
    <xf numFmtId="20" fontId="48" fillId="0" borderId="41" xfId="22" applyNumberFormat="1" applyFont="1" applyBorder="1" applyAlignment="1">
      <alignment horizontal="center" vertical="center"/>
    </xf>
    <xf numFmtId="0" fontId="47" fillId="0" borderId="42" xfId="22" applyFont="1" applyBorder="1" applyAlignment="1">
      <alignment vertical="center" wrapText="1"/>
    </xf>
    <xf numFmtId="0" fontId="49" fillId="0" borderId="0" xfId="22" applyFont="1">
      <alignment vertical="center"/>
    </xf>
    <xf numFmtId="0" fontId="42" fillId="10" borderId="31" xfId="22" applyFont="1" applyFill="1" applyBorder="1" applyAlignment="1">
      <alignment horizontal="centerContinuous" vertical="center"/>
    </xf>
    <xf numFmtId="0" fontId="43" fillId="10" borderId="14" xfId="22" applyFont="1" applyFill="1" applyBorder="1" applyAlignment="1">
      <alignment horizontal="centerContinuous" vertical="center"/>
    </xf>
    <xf numFmtId="0" fontId="41" fillId="10" borderId="37" xfId="22" applyFont="1" applyFill="1" applyBorder="1" applyAlignment="1">
      <alignment horizontal="centerContinuous" vertical="center"/>
    </xf>
    <xf numFmtId="49" fontId="50" fillId="6" borderId="2" xfId="0" applyNumberFormat="1" applyFont="1" applyFill="1" applyBorder="1" applyAlignment="1">
      <alignment horizontal="center" vertical="center" wrapText="1"/>
    </xf>
    <xf numFmtId="0" fontId="52" fillId="6" borderId="2" xfId="0" applyFont="1" applyFill="1" applyBorder="1" applyAlignment="1">
      <alignment horizontal="center" vertical="center"/>
    </xf>
    <xf numFmtId="0" fontId="52" fillId="4" borderId="2" xfId="0" applyFont="1" applyFill="1" applyBorder="1" applyAlignment="1">
      <alignment horizontal="center" vertical="center"/>
    </xf>
    <xf numFmtId="49" fontId="52" fillId="4" borderId="2" xfId="0" applyNumberFormat="1" applyFont="1" applyFill="1" applyBorder="1" applyAlignment="1">
      <alignment horizontal="center" vertical="center"/>
    </xf>
    <xf numFmtId="176" fontId="52" fillId="4" borderId="2" xfId="1" applyFont="1" applyFill="1" applyBorder="1" applyAlignment="1">
      <alignment horizontal="center" vertical="center"/>
    </xf>
    <xf numFmtId="0" fontId="53" fillId="0" borderId="47" xfId="22" applyFont="1" applyBorder="1" applyAlignment="1">
      <alignment horizontal="center" vertical="center" wrapText="1"/>
    </xf>
    <xf numFmtId="0" fontId="54" fillId="0" borderId="38" xfId="22" applyFont="1" applyBorder="1" applyAlignment="1">
      <alignment horizontal="center" vertical="center" wrapText="1"/>
    </xf>
    <xf numFmtId="0" fontId="41" fillId="9" borderId="41" xfId="22" applyFont="1" applyFill="1" applyBorder="1" applyAlignment="1">
      <alignment horizontal="center" vertical="center"/>
    </xf>
    <xf numFmtId="185" fontId="55" fillId="10" borderId="41" xfId="22" applyNumberFormat="1" applyFont="1" applyFill="1" applyBorder="1" applyAlignment="1">
      <alignment horizontal="center" vertical="center"/>
    </xf>
    <xf numFmtId="0" fontId="41" fillId="0" borderId="41" xfId="22" applyFont="1" applyBorder="1" applyAlignment="1">
      <alignment horizontal="center" vertical="center"/>
    </xf>
    <xf numFmtId="0" fontId="41" fillId="0" borderId="41" xfId="22" applyFont="1" applyBorder="1" applyAlignment="1">
      <alignment horizontal="center" vertical="center" wrapText="1"/>
    </xf>
    <xf numFmtId="0" fontId="41" fillId="0" borderId="41" xfId="22" applyFont="1" applyBorder="1" applyAlignment="1">
      <alignment vertical="center" wrapText="1"/>
    </xf>
    <xf numFmtId="0" fontId="41" fillId="11" borderId="30" xfId="22" applyFont="1" applyFill="1" applyBorder="1" applyAlignment="1">
      <alignment horizontal="center" vertical="center" wrapText="1"/>
    </xf>
    <xf numFmtId="0" fontId="0" fillId="0" borderId="0" xfId="0" applyAlignment="1">
      <alignment horizontal="center" vertical="center"/>
    </xf>
    <xf numFmtId="176" fontId="27" fillId="3" borderId="2" xfId="23" applyFont="1" applyFill="1" applyBorder="1" applyAlignment="1">
      <alignment horizontal="center" vertical="center"/>
    </xf>
    <xf numFmtId="0" fontId="57" fillId="0" borderId="0" xfId="0" applyFont="1">
      <alignment vertical="center"/>
    </xf>
    <xf numFmtId="0" fontId="58" fillId="0" borderId="0" xfId="0" applyFont="1">
      <alignment vertical="center"/>
    </xf>
    <xf numFmtId="0" fontId="59" fillId="0" borderId="0" xfId="0" applyFont="1">
      <alignment vertical="center"/>
    </xf>
    <xf numFmtId="176" fontId="25" fillId="0" borderId="0" xfId="0" applyNumberFormat="1" applyFont="1">
      <alignment vertical="center"/>
    </xf>
    <xf numFmtId="176" fontId="60" fillId="0" borderId="15" xfId="1" applyFont="1" applyBorder="1" applyAlignment="1">
      <alignment vertical="center"/>
    </xf>
    <xf numFmtId="176" fontId="61" fillId="0" borderId="19" xfId="1" applyFont="1" applyFill="1" applyBorder="1" applyAlignment="1">
      <alignment horizontal="right" vertical="center"/>
    </xf>
    <xf numFmtId="181" fontId="62" fillId="0" borderId="0" xfId="3" applyNumberFormat="1" applyFont="1" applyAlignment="1">
      <alignment vertical="center"/>
    </xf>
    <xf numFmtId="181" fontId="63" fillId="0" borderId="0" xfId="3" applyNumberFormat="1" applyFont="1" applyAlignment="1">
      <alignment horizontal="right"/>
    </xf>
    <xf numFmtId="176" fontId="23" fillId="0" borderId="0" xfId="1" applyFont="1" applyAlignment="1"/>
    <xf numFmtId="176" fontId="23" fillId="0" borderId="0" xfId="0" applyNumberFormat="1" applyFont="1">
      <alignment vertical="center"/>
    </xf>
    <xf numFmtId="184" fontId="23" fillId="0" borderId="0" xfId="0" applyNumberFormat="1" applyFont="1">
      <alignment vertical="center"/>
    </xf>
    <xf numFmtId="177" fontId="28" fillId="0" borderId="22" xfId="0" applyNumberFormat="1" applyFont="1" applyBorder="1" applyAlignment="1">
      <alignment horizontal="center" vertical="center"/>
    </xf>
    <xf numFmtId="0" fontId="35" fillId="0" borderId="50" xfId="22" applyFont="1" applyBorder="1" applyAlignment="1">
      <alignment horizontal="center" vertical="center" wrapText="1"/>
    </xf>
    <xf numFmtId="0" fontId="40" fillId="4" borderId="53" xfId="22" applyFont="1" applyFill="1" applyBorder="1" applyAlignment="1">
      <alignment horizontal="center" vertical="center" wrapText="1"/>
    </xf>
    <xf numFmtId="0" fontId="64" fillId="11" borderId="30" xfId="22" applyFont="1" applyFill="1" applyBorder="1" applyAlignment="1">
      <alignment horizontal="center" vertical="center" wrapText="1"/>
    </xf>
    <xf numFmtId="0" fontId="56" fillId="4" borderId="22" xfId="0" applyFont="1" applyFill="1" applyBorder="1" applyAlignment="1">
      <alignment horizontal="center" vertical="center" wrapText="1"/>
    </xf>
    <xf numFmtId="0" fontId="65" fillId="4" borderId="30" xfId="22" applyFont="1" applyFill="1" applyBorder="1" applyAlignment="1">
      <alignment horizontal="center" vertical="center" wrapText="1"/>
    </xf>
    <xf numFmtId="0" fontId="55" fillId="4" borderId="30" xfId="22" applyFont="1" applyFill="1" applyBorder="1" applyAlignment="1">
      <alignment horizontal="center" vertical="center" wrapText="1"/>
    </xf>
    <xf numFmtId="0" fontId="58" fillId="0" borderId="14" xfId="8" applyFont="1" applyBorder="1" applyAlignment="1">
      <alignment horizontal="center" vertical="center"/>
    </xf>
    <xf numFmtId="0" fontId="58" fillId="0" borderId="14" xfId="6" applyFont="1" applyBorder="1" applyAlignment="1">
      <alignment horizontal="center" vertical="center"/>
    </xf>
    <xf numFmtId="0" fontId="58" fillId="4" borderId="14" xfId="8" applyFont="1" applyFill="1" applyBorder="1" applyAlignment="1">
      <alignment horizontal="center" vertical="center"/>
    </xf>
    <xf numFmtId="0" fontId="58" fillId="4" borderId="14" xfId="6" applyFont="1" applyFill="1" applyBorder="1" applyAlignment="1">
      <alignment horizontal="center" vertical="center"/>
    </xf>
    <xf numFmtId="0" fontId="26" fillId="0" borderId="14" xfId="8" applyFont="1" applyBorder="1" applyAlignment="1">
      <alignment horizontal="center" vertical="center"/>
    </xf>
    <xf numFmtId="0" fontId="68" fillId="6" borderId="2" xfId="0" applyFont="1" applyFill="1" applyBorder="1" applyAlignment="1">
      <alignment horizontal="center" vertical="center"/>
    </xf>
    <xf numFmtId="0" fontId="69" fillId="6" borderId="2" xfId="0" applyFont="1" applyFill="1" applyBorder="1" applyAlignment="1">
      <alignment horizontal="center" vertical="center"/>
    </xf>
    <xf numFmtId="176" fontId="23" fillId="4" borderId="2" xfId="1" applyFont="1" applyFill="1" applyBorder="1" applyAlignment="1">
      <alignment horizontal="center" vertical="center" wrapText="1"/>
    </xf>
    <xf numFmtId="0" fontId="71" fillId="0" borderId="14" xfId="6" applyFont="1" applyBorder="1" applyAlignment="1">
      <alignment vertical="center"/>
    </xf>
    <xf numFmtId="179" fontId="71" fillId="0" borderId="14" xfId="5" applyFont="1" applyFill="1" applyBorder="1" applyAlignment="1">
      <alignment horizontal="right" vertical="center"/>
    </xf>
    <xf numFmtId="179" fontId="71" fillId="4" borderId="14" xfId="5" applyFont="1" applyFill="1" applyBorder="1" applyAlignment="1">
      <alignment horizontal="right" vertical="center"/>
    </xf>
    <xf numFmtId="181" fontId="72" fillId="7" borderId="0" xfId="3" applyNumberFormat="1" applyFont="1" applyFill="1" applyAlignment="1">
      <alignment vertical="center"/>
    </xf>
    <xf numFmtId="0" fontId="41" fillId="10" borderId="56" xfId="22" applyFont="1" applyFill="1" applyBorder="1" applyAlignment="1">
      <alignment horizontal="centerContinuous" vertical="center"/>
    </xf>
    <xf numFmtId="0" fontId="42" fillId="10" borderId="57" xfId="22" applyFont="1" applyFill="1" applyBorder="1" applyAlignment="1">
      <alignment horizontal="centerContinuous" vertical="center"/>
    </xf>
    <xf numFmtId="0" fontId="43" fillId="10" borderId="58" xfId="22" applyFont="1" applyFill="1" applyBorder="1" applyAlignment="1">
      <alignment horizontal="centerContinuous" vertical="center"/>
    </xf>
    <xf numFmtId="0" fontId="33" fillId="0" borderId="59" xfId="22" applyFont="1" applyBorder="1" applyAlignment="1">
      <alignment horizontal="center" vertical="center"/>
    </xf>
    <xf numFmtId="0" fontId="30" fillId="0" borderId="59" xfId="22" applyFont="1" applyBorder="1" applyAlignment="1">
      <alignment horizontal="center" vertical="center"/>
    </xf>
    <xf numFmtId="0" fontId="30" fillId="0" borderId="35" xfId="22" applyFont="1" applyBorder="1" applyAlignment="1">
      <alignment horizontal="center" vertical="center"/>
    </xf>
    <xf numFmtId="0" fontId="40" fillId="3" borderId="49" xfId="22" applyFont="1" applyFill="1" applyBorder="1" applyAlignment="1">
      <alignment horizontal="center" vertical="center"/>
    </xf>
    <xf numFmtId="0" fontId="44" fillId="3" borderId="31" xfId="22" applyFont="1" applyFill="1" applyBorder="1" applyAlignment="1">
      <alignment horizontal="center" vertical="center"/>
    </xf>
    <xf numFmtId="0" fontId="34" fillId="3" borderId="14" xfId="22" applyFont="1" applyFill="1" applyBorder="1" applyAlignment="1">
      <alignment horizontal="center" vertical="center"/>
    </xf>
    <xf numFmtId="187" fontId="44" fillId="3" borderId="14" xfId="22" applyNumberFormat="1" applyFont="1" applyFill="1" applyBorder="1" applyAlignment="1">
      <alignment horizontal="center" vertical="center"/>
    </xf>
    <xf numFmtId="20" fontId="44" fillId="3" borderId="14" xfId="22" applyNumberFormat="1" applyFont="1" applyFill="1" applyBorder="1" applyAlignment="1">
      <alignment horizontal="center" vertical="center"/>
    </xf>
    <xf numFmtId="20" fontId="45" fillId="3" borderId="14" xfId="22" applyNumberFormat="1" applyFont="1" applyFill="1" applyBorder="1" applyAlignment="1">
      <alignment horizontal="center" vertical="center"/>
    </xf>
    <xf numFmtId="185" fontId="36" fillId="3" borderId="14" xfId="22" applyNumberFormat="1" applyFont="1" applyFill="1" applyBorder="1" applyAlignment="1">
      <alignment horizontal="center" vertical="center"/>
    </xf>
    <xf numFmtId="0" fontId="35" fillId="3" borderId="50" xfId="22" applyFont="1" applyFill="1" applyBorder="1" applyAlignment="1">
      <alignment horizontal="center" vertical="center" wrapText="1"/>
    </xf>
    <xf numFmtId="0" fontId="44" fillId="3" borderId="14" xfId="22" applyFont="1" applyFill="1" applyBorder="1" applyAlignment="1">
      <alignment horizontal="center" vertical="center"/>
    </xf>
    <xf numFmtId="0" fontId="35" fillId="3" borderId="50" xfId="22" applyFont="1" applyFill="1" applyBorder="1" applyAlignment="1">
      <alignment vertical="center" wrapText="1"/>
    </xf>
    <xf numFmtId="0" fontId="41" fillId="3" borderId="30" xfId="22" applyFont="1" applyFill="1" applyBorder="1" applyAlignment="1">
      <alignment horizontal="center" vertical="center" wrapText="1"/>
    </xf>
    <xf numFmtId="0" fontId="40" fillId="3" borderId="54" xfId="22" applyFont="1" applyFill="1" applyBorder="1" applyAlignment="1">
      <alignment horizontal="center" vertical="center" wrapText="1"/>
    </xf>
    <xf numFmtId="0" fontId="40" fillId="3" borderId="55" xfId="22" applyFont="1" applyFill="1" applyBorder="1" applyAlignment="1">
      <alignment horizontal="center" vertical="center" wrapText="1"/>
    </xf>
    <xf numFmtId="0" fontId="44" fillId="3" borderId="36" xfId="22" applyFont="1" applyFill="1" applyBorder="1" applyAlignment="1">
      <alignment horizontal="center" vertical="center" wrapText="1"/>
    </xf>
    <xf numFmtId="0" fontId="35" fillId="3" borderId="50" xfId="22" applyFont="1" applyFill="1" applyBorder="1" applyAlignment="1">
      <alignment horizontal="center" vertical="center"/>
    </xf>
    <xf numFmtId="0" fontId="40" fillId="3" borderId="51" xfId="22" applyFont="1" applyFill="1" applyBorder="1" applyAlignment="1">
      <alignment horizontal="center" vertical="center" wrapText="1"/>
    </xf>
    <xf numFmtId="0" fontId="40" fillId="3" borderId="37" xfId="22" applyFont="1" applyFill="1" applyBorder="1" applyAlignment="1">
      <alignment horizontal="center" vertical="center"/>
    </xf>
    <xf numFmtId="0" fontId="35" fillId="3" borderId="14" xfId="22" applyFont="1" applyFill="1" applyBorder="1" applyAlignment="1">
      <alignment horizontal="center" vertical="center" wrapText="1"/>
    </xf>
    <xf numFmtId="0" fontId="35" fillId="3" borderId="14" xfId="22" applyFont="1" applyFill="1" applyBorder="1" applyAlignment="1">
      <alignment vertical="center" wrapText="1"/>
    </xf>
    <xf numFmtId="0" fontId="40" fillId="3" borderId="30" xfId="22" applyFont="1" applyFill="1" applyBorder="1" applyAlignment="1">
      <alignment horizontal="center" vertical="center" wrapText="1"/>
    </xf>
    <xf numFmtId="0" fontId="65" fillId="3" borderId="30" xfId="22" applyFont="1" applyFill="1" applyBorder="1" applyAlignment="1">
      <alignment horizontal="center" vertical="center" wrapText="1"/>
    </xf>
    <xf numFmtId="0" fontId="55" fillId="3" borderId="30" xfId="22" applyFont="1" applyFill="1" applyBorder="1" applyAlignment="1">
      <alignment horizontal="center" vertical="center" wrapText="1"/>
    </xf>
    <xf numFmtId="0" fontId="44" fillId="3" borderId="38" xfId="22" applyFont="1" applyFill="1" applyBorder="1" applyAlignment="1">
      <alignment horizontal="center" vertical="center" wrapText="1"/>
    </xf>
    <xf numFmtId="0" fontId="54" fillId="3" borderId="38" xfId="22" applyFont="1" applyFill="1" applyBorder="1" applyAlignment="1">
      <alignment horizontal="center" vertical="center" wrapText="1"/>
    </xf>
    <xf numFmtId="0" fontId="40" fillId="3" borderId="53" xfId="22" applyFont="1" applyFill="1" applyBorder="1" applyAlignment="1">
      <alignment horizontal="center" vertical="center" wrapText="1"/>
    </xf>
    <xf numFmtId="0" fontId="64" fillId="3" borderId="30" xfId="22" applyFont="1" applyFill="1" applyBorder="1" applyAlignment="1">
      <alignment horizontal="center" vertical="center" wrapText="1"/>
    </xf>
    <xf numFmtId="0" fontId="67" fillId="3" borderId="37" xfId="22" applyFont="1" applyFill="1" applyBorder="1" applyAlignment="1">
      <alignment horizontal="center" vertical="center"/>
    </xf>
    <xf numFmtId="0" fontId="73" fillId="3" borderId="38" xfId="22" applyFont="1" applyFill="1" applyBorder="1" applyAlignment="1">
      <alignment horizontal="center" vertical="center" wrapText="1"/>
    </xf>
    <xf numFmtId="0" fontId="75" fillId="3" borderId="41" xfId="22" applyFont="1" applyFill="1" applyBorder="1" applyAlignment="1">
      <alignment horizontal="center" vertical="center"/>
    </xf>
    <xf numFmtId="187" fontId="75" fillId="3" borderId="41" xfId="22" applyNumberFormat="1" applyFont="1" applyFill="1" applyBorder="1" applyAlignment="1">
      <alignment horizontal="center" vertical="center"/>
    </xf>
    <xf numFmtId="20" fontId="75" fillId="3" borderId="41" xfId="22" applyNumberFormat="1" applyFont="1" applyFill="1" applyBorder="1" applyAlignment="1">
      <alignment horizontal="center" vertical="center"/>
    </xf>
    <xf numFmtId="185" fontId="67" fillId="3" borderId="41" xfId="22" applyNumberFormat="1" applyFont="1" applyFill="1" applyBorder="1" applyAlignment="1">
      <alignment horizontal="center" vertical="center"/>
    </xf>
    <xf numFmtId="0" fontId="75" fillId="3" borderId="41" xfId="22" applyFont="1" applyFill="1" applyBorder="1" applyAlignment="1">
      <alignment horizontal="center" vertical="center" wrapText="1"/>
    </xf>
    <xf numFmtId="0" fontId="75" fillId="3" borderId="41" xfId="22" applyFont="1" applyFill="1" applyBorder="1" applyAlignment="1">
      <alignment vertical="center" wrapText="1"/>
    </xf>
    <xf numFmtId="0" fontId="75" fillId="3" borderId="42" xfId="22" applyFont="1" applyFill="1" applyBorder="1" applyAlignment="1">
      <alignment vertical="center" wrapText="1"/>
    </xf>
    <xf numFmtId="0" fontId="76" fillId="0" borderId="15" xfId="6" applyFont="1" applyBorder="1" applyAlignment="1">
      <alignment vertical="center"/>
    </xf>
    <xf numFmtId="188" fontId="51" fillId="4" borderId="2" xfId="1" applyNumberFormat="1" applyFont="1" applyFill="1" applyBorder="1" applyAlignment="1">
      <alignment horizontal="center" vertical="center"/>
    </xf>
    <xf numFmtId="186" fontId="51" fillId="4" borderId="2" xfId="1" applyNumberFormat="1" applyFont="1" applyFill="1" applyBorder="1" applyAlignment="1">
      <alignment horizontal="center" vertical="center"/>
    </xf>
    <xf numFmtId="176" fontId="77" fillId="9" borderId="0" xfId="0" applyNumberFormat="1" applyFont="1" applyFill="1">
      <alignment vertical="center"/>
    </xf>
    <xf numFmtId="0" fontId="22" fillId="0" borderId="0" xfId="6" applyFont="1" applyAlignment="1">
      <alignment horizontal="center" vertical="center"/>
    </xf>
    <xf numFmtId="0" fontId="16" fillId="0" borderId="3" xfId="6" applyFont="1" applyBorder="1" applyAlignment="1">
      <alignment vertical="center" wrapText="1"/>
    </xf>
    <xf numFmtId="0" fontId="16" fillId="0" borderId="4" xfId="6" applyFont="1" applyBorder="1" applyAlignment="1">
      <alignment vertical="center" wrapText="1"/>
    </xf>
    <xf numFmtId="0" fontId="16" fillId="0" borderId="5" xfId="6" applyFont="1" applyBorder="1" applyAlignment="1">
      <alignment vertical="center" wrapText="1"/>
    </xf>
    <xf numFmtId="0" fontId="16" fillId="0" borderId="3" xfId="6" applyFont="1" applyBorder="1" applyAlignment="1">
      <alignment vertical="center"/>
    </xf>
    <xf numFmtId="0" fontId="16" fillId="0" borderId="4" xfId="6" applyFont="1" applyBorder="1" applyAlignment="1">
      <alignment vertical="center"/>
    </xf>
    <xf numFmtId="0" fontId="16" fillId="0" borderId="5" xfId="6" applyFont="1" applyBorder="1" applyAlignment="1">
      <alignment vertical="center"/>
    </xf>
    <xf numFmtId="0" fontId="25" fillId="0" borderId="0" xfId="6" applyFont="1" applyAlignment="1">
      <alignment vertical="center"/>
    </xf>
    <xf numFmtId="0" fontId="24" fillId="0" borderId="0" xfId="6" applyFont="1" applyAlignment="1">
      <alignment vertical="center"/>
    </xf>
    <xf numFmtId="0" fontId="23" fillId="0" borderId="29" xfId="0" applyFont="1" applyBorder="1" applyAlignment="1">
      <alignment horizontal="center" vertical="center"/>
    </xf>
    <xf numFmtId="0" fontId="23" fillId="0" borderId="22" xfId="0" applyFont="1" applyBorder="1" applyAlignment="1">
      <alignment horizontal="center" vertical="center"/>
    </xf>
    <xf numFmtId="0" fontId="27" fillId="0" borderId="0" xfId="0" applyFont="1" applyAlignment="1">
      <alignment horizontal="center" vertical="center"/>
    </xf>
    <xf numFmtId="0" fontId="27" fillId="3" borderId="20" xfId="3" applyFont="1" applyFill="1" applyBorder="1" applyAlignment="1">
      <alignment horizontal="center" vertical="center" wrapText="1"/>
    </xf>
    <xf numFmtId="0" fontId="27" fillId="3" borderId="20" xfId="3" applyFont="1" applyFill="1" applyBorder="1" applyAlignment="1">
      <alignment horizontal="center" vertical="center"/>
    </xf>
    <xf numFmtId="0" fontId="27" fillId="3" borderId="2" xfId="3" applyFont="1" applyFill="1" applyBorder="1" applyAlignment="1">
      <alignment horizontal="center" vertical="center"/>
    </xf>
    <xf numFmtId="176" fontId="27" fillId="3" borderId="20" xfId="23" applyFont="1" applyFill="1" applyBorder="1" applyAlignment="1">
      <alignment horizontal="center" vertical="center"/>
    </xf>
    <xf numFmtId="179" fontId="27" fillId="3" borderId="20" xfId="5" applyFont="1" applyFill="1" applyBorder="1" applyAlignment="1">
      <alignment horizontal="center" vertical="center"/>
    </xf>
    <xf numFmtId="0" fontId="27" fillId="3" borderId="20" xfId="0" applyFont="1" applyFill="1" applyBorder="1" applyAlignment="1">
      <alignment horizontal="center" vertical="center"/>
    </xf>
    <xf numFmtId="0" fontId="27" fillId="3" borderId="2" xfId="0" applyFont="1" applyFill="1" applyBorder="1" applyAlignment="1">
      <alignment horizontal="center" vertical="center"/>
    </xf>
    <xf numFmtId="0" fontId="27" fillId="0" borderId="20" xfId="0" applyFont="1" applyBorder="1" applyAlignment="1">
      <alignment horizontal="center" vertical="center"/>
    </xf>
    <xf numFmtId="0" fontId="27" fillId="8" borderId="2" xfId="0" applyFont="1" applyFill="1" applyBorder="1" applyAlignment="1">
      <alignment horizontal="center" vertical="center"/>
    </xf>
    <xf numFmtId="0" fontId="41" fillId="0" borderId="39" xfId="22" applyFont="1" applyBorder="1" applyAlignment="1">
      <alignment horizontal="center" vertical="center" wrapText="1"/>
    </xf>
    <xf numFmtId="0" fontId="41" fillId="0" borderId="40" xfId="22" applyFont="1" applyBorder="1" applyAlignment="1">
      <alignment horizontal="center" vertical="center" wrapText="1"/>
    </xf>
    <xf numFmtId="0" fontId="37" fillId="10" borderId="33" xfId="22" applyFont="1" applyFill="1" applyBorder="1" applyAlignment="1">
      <alignment horizontal="center" vertical="center"/>
    </xf>
    <xf numFmtId="0" fontId="37" fillId="10" borderId="52" xfId="22" applyFont="1" applyFill="1" applyBorder="1" applyAlignment="1">
      <alignment horizontal="center" vertical="center"/>
    </xf>
    <xf numFmtId="0" fontId="37" fillId="10" borderId="34" xfId="22" applyFont="1" applyFill="1" applyBorder="1" applyAlignment="1">
      <alignment horizontal="center" vertical="center"/>
    </xf>
    <xf numFmtId="0" fontId="75" fillId="3" borderId="39" xfId="22" applyFont="1" applyFill="1" applyBorder="1" applyAlignment="1">
      <alignment horizontal="center" vertical="center" wrapText="1"/>
    </xf>
    <xf numFmtId="0" fontId="75" fillId="3" borderId="40" xfId="22" applyFont="1" applyFill="1" applyBorder="1" applyAlignment="1">
      <alignment horizontal="center" vertical="center" wrapText="1"/>
    </xf>
    <xf numFmtId="0" fontId="37" fillId="10" borderId="35" xfId="22" applyFont="1" applyFill="1" applyBorder="1" applyAlignment="1">
      <alignment horizontal="center" vertical="center" wrapText="1"/>
    </xf>
    <xf numFmtId="0" fontId="37" fillId="10" borderId="48" xfId="22" applyFont="1" applyFill="1" applyBorder="1" applyAlignment="1">
      <alignment horizontal="center" vertical="center" wrapText="1"/>
    </xf>
    <xf numFmtId="0" fontId="37" fillId="10" borderId="32" xfId="22" applyFont="1" applyFill="1" applyBorder="1" applyAlignment="1">
      <alignment horizontal="center" vertical="center"/>
    </xf>
    <xf numFmtId="0" fontId="37" fillId="10" borderId="43" xfId="22" applyFont="1" applyFill="1" applyBorder="1" applyAlignment="1">
      <alignment horizontal="center" vertical="center"/>
    </xf>
    <xf numFmtId="0" fontId="37" fillId="10" borderId="44" xfId="22" applyFont="1" applyFill="1" applyBorder="1" applyAlignment="1">
      <alignment horizontal="center" vertical="center"/>
    </xf>
    <xf numFmtId="0" fontId="38" fillId="10" borderId="33" xfId="22" applyFont="1" applyFill="1" applyBorder="1" applyAlignment="1">
      <alignment horizontal="center" vertical="center" wrapText="1"/>
    </xf>
    <xf numFmtId="0" fontId="38" fillId="10" borderId="44" xfId="22" applyFont="1" applyFill="1" applyBorder="1" applyAlignment="1">
      <alignment horizontal="center" vertical="center"/>
    </xf>
    <xf numFmtId="0" fontId="38" fillId="10" borderId="33" xfId="22" applyFont="1" applyFill="1" applyBorder="1" applyAlignment="1">
      <alignment horizontal="center" vertical="center"/>
    </xf>
    <xf numFmtId="0" fontId="37" fillId="10" borderId="33" xfId="22" applyFont="1" applyFill="1" applyBorder="1" applyAlignment="1">
      <alignment horizontal="center" vertical="center" wrapText="1"/>
    </xf>
    <xf numFmtId="0" fontId="37" fillId="10" borderId="44" xfId="22" applyFont="1" applyFill="1" applyBorder="1" applyAlignment="1">
      <alignment horizontal="center" vertical="center" wrapText="1"/>
    </xf>
  </cellXfs>
  <cellStyles count="25">
    <cellStyle name="백분율" xfId="2" builtinId="5"/>
    <cellStyle name="백분율 2 64" xfId="9" xr:uid="{00000000-0005-0000-0000-000001000000}"/>
    <cellStyle name="쉼표 [0]" xfId="1" builtinId="6"/>
    <cellStyle name="쉼표 [0] 17" xfId="5" xr:uid="{00000000-0005-0000-0000-000003000000}"/>
    <cellStyle name="쉼표 [0] 2" xfId="4" xr:uid="{00000000-0005-0000-0000-000004000000}"/>
    <cellStyle name="쉼표 [0] 2 2" xfId="18" xr:uid="{9DE5560C-89D3-4234-A527-EA49B53D4971}"/>
    <cellStyle name="쉼표 [0] 2 2 29" xfId="13" xr:uid="{00000000-0005-0000-0000-000005000000}"/>
    <cellStyle name="쉼표 [0] 2 3" xfId="23" xr:uid="{BA67D6C0-F4AB-4BDB-AD98-9284C0EF0D07}"/>
    <cellStyle name="쉼표 [0] 2 4 2" xfId="20" xr:uid="{82F7DE00-7E0F-4135-9D8B-23A5F95E9E50}"/>
    <cellStyle name="쉼표 [0] 3" xfId="16" xr:uid="{8F7BE219-40E1-4BBB-A9BD-02188B74B2A3}"/>
    <cellStyle name="쉼표 [0] 4" xfId="21" xr:uid="{BDD5CECE-202B-4017-8E56-8FAE5E389DED}"/>
    <cellStyle name="쉼표 [0]_봉강빌딩신축공사" xfId="7" xr:uid="{00000000-0005-0000-0000-000006000000}"/>
    <cellStyle name="통화 [0] 2 2" xfId="12" xr:uid="{00000000-0005-0000-0000-000007000000}"/>
    <cellStyle name="표준" xfId="0" builtinId="0"/>
    <cellStyle name="표준 10 10 2" xfId="3" xr:uid="{00000000-0005-0000-0000-000009000000}"/>
    <cellStyle name="표준 10 31" xfId="11" xr:uid="{00000000-0005-0000-0000-00000A000000}"/>
    <cellStyle name="표준 2" xfId="8" xr:uid="{00000000-0005-0000-0000-00000B000000}"/>
    <cellStyle name="표준 2 10 5" xfId="10" xr:uid="{00000000-0005-0000-0000-00000C000000}"/>
    <cellStyle name="표준 2 2" xfId="24" xr:uid="{C2C85335-3EEA-4CA2-B9B6-754B15788CDA}"/>
    <cellStyle name="표준 3" xfId="14" xr:uid="{00000000-0005-0000-0000-00000D000000}"/>
    <cellStyle name="표준 4" xfId="15" xr:uid="{08D43F33-5EF4-4FAF-B422-8A71947BBD29}"/>
    <cellStyle name="표준 5" xfId="17" xr:uid="{B39ACF8E-5B1E-4331-957C-34579729CB23}"/>
    <cellStyle name="표준 6" xfId="19" xr:uid="{9CF584B9-D7C1-4C34-BB5A-7191C1F61E39}"/>
    <cellStyle name="표준 6 2" xfId="22" xr:uid="{5518A5A9-AEA9-4BF7-A9FC-54C251CB787A}"/>
    <cellStyle name="표준_봉강빌딩신축공사" xfId="6" xr:uid="{00000000-0005-0000-0000-00000E000000}"/>
  </cellStyles>
  <dxfs count="0"/>
  <tableStyles count="0" defaultTableStyle="TableStyleMedium2" defaultPivotStyle="PivotStyleLight16"/>
  <colors>
    <mruColors>
      <color rgb="FF0000FF"/>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8" Type="http://schemas.openxmlformats.org/officeDocument/2006/relationships/image" Target="../media/image11.jpeg"/><Relationship Id="rId13" Type="http://schemas.openxmlformats.org/officeDocument/2006/relationships/image" Target="../media/image16.jpg"/><Relationship Id="rId3" Type="http://schemas.openxmlformats.org/officeDocument/2006/relationships/image" Target="../media/image6.jpeg"/><Relationship Id="rId7" Type="http://schemas.openxmlformats.org/officeDocument/2006/relationships/image" Target="../media/image10.jpeg"/><Relationship Id="rId12" Type="http://schemas.openxmlformats.org/officeDocument/2006/relationships/image" Target="../media/image15.jpg"/><Relationship Id="rId2" Type="http://schemas.openxmlformats.org/officeDocument/2006/relationships/image" Target="../media/image5.jpg"/><Relationship Id="rId1" Type="http://schemas.openxmlformats.org/officeDocument/2006/relationships/image" Target="../media/image4.jpg"/><Relationship Id="rId6" Type="http://schemas.openxmlformats.org/officeDocument/2006/relationships/image" Target="../media/image9.jpg"/><Relationship Id="rId11" Type="http://schemas.openxmlformats.org/officeDocument/2006/relationships/image" Target="../media/image14.jpg"/><Relationship Id="rId5" Type="http://schemas.openxmlformats.org/officeDocument/2006/relationships/image" Target="../media/image8.jpg"/><Relationship Id="rId15" Type="http://schemas.openxmlformats.org/officeDocument/2006/relationships/image" Target="../media/image18.jpg"/><Relationship Id="rId10" Type="http://schemas.openxmlformats.org/officeDocument/2006/relationships/image" Target="../media/image13.jpeg"/><Relationship Id="rId4" Type="http://schemas.openxmlformats.org/officeDocument/2006/relationships/image" Target="../media/image7.jpeg"/><Relationship Id="rId9" Type="http://schemas.openxmlformats.org/officeDocument/2006/relationships/image" Target="../media/image12.jpeg"/><Relationship Id="rId14" Type="http://schemas.openxmlformats.org/officeDocument/2006/relationships/image" Target="../media/image17.jpg"/></Relationships>
</file>

<file path=xl/drawings/drawing1.xml><?xml version="1.0" encoding="utf-8"?>
<xdr:wsDr xmlns:xdr="http://schemas.openxmlformats.org/drawingml/2006/spreadsheetDrawing" xmlns:a="http://schemas.openxmlformats.org/drawingml/2006/main">
  <xdr:twoCellAnchor>
    <xdr:from>
      <xdr:col>5</xdr:col>
      <xdr:colOff>3295650</xdr:colOff>
      <xdr:row>8</xdr:row>
      <xdr:rowOff>200025</xdr:rowOff>
    </xdr:from>
    <xdr:to>
      <xdr:col>5</xdr:col>
      <xdr:colOff>3943350</xdr:colOff>
      <xdr:row>11</xdr:row>
      <xdr:rowOff>66675</xdr:rowOff>
    </xdr:to>
    <xdr:pic>
      <xdr:nvPicPr>
        <xdr:cNvPr id="2" name="Picture 6" descr="도장">
          <a:extLst>
            <a:ext uri="{FF2B5EF4-FFF2-40B4-BE49-F238E27FC236}">
              <a16:creationId xmlns:a16="http://schemas.microsoft.com/office/drawing/2014/main" id="{0E19CB8E-6644-4778-9FD0-797E6D4124B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3" name="Picture 1" descr="세원도장">
          <a:extLst>
            <a:ext uri="{FF2B5EF4-FFF2-40B4-BE49-F238E27FC236}">
              <a16:creationId xmlns:a16="http://schemas.microsoft.com/office/drawing/2014/main" id="{726F5110-C2EF-4EDF-A6C1-BB2C6AEB9B4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34021"/>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 name="Picture 6" descr="도장">
          <a:extLst>
            <a:ext uri="{FF2B5EF4-FFF2-40B4-BE49-F238E27FC236}">
              <a16:creationId xmlns:a16="http://schemas.microsoft.com/office/drawing/2014/main" id="{E2FAA9B8-C88C-484B-B071-378D17E108C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5" name="Picture 1" descr="세원도장">
          <a:extLst>
            <a:ext uri="{FF2B5EF4-FFF2-40B4-BE49-F238E27FC236}">
              <a16:creationId xmlns:a16="http://schemas.microsoft.com/office/drawing/2014/main" id="{968C1ED7-4EC2-454B-9B95-D504D80F603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34021"/>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6" name="Picture 6" descr="도장">
          <a:extLst>
            <a:ext uri="{FF2B5EF4-FFF2-40B4-BE49-F238E27FC236}">
              <a16:creationId xmlns:a16="http://schemas.microsoft.com/office/drawing/2014/main" id="{5977F2CD-B268-4BAC-B4D2-DEC11E9BE52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7" name="Picture 6" descr="도장">
          <a:extLst>
            <a:ext uri="{FF2B5EF4-FFF2-40B4-BE49-F238E27FC236}">
              <a16:creationId xmlns:a16="http://schemas.microsoft.com/office/drawing/2014/main" id="{37399A93-D84F-4C0E-93C1-74182E533C7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8" name="Picture 6" descr="도장">
          <a:extLst>
            <a:ext uri="{FF2B5EF4-FFF2-40B4-BE49-F238E27FC236}">
              <a16:creationId xmlns:a16="http://schemas.microsoft.com/office/drawing/2014/main" id="{E6BC856C-DB38-42E3-8AF5-F63F7A7741E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9" name="Picture 6" descr="도장">
          <a:extLst>
            <a:ext uri="{FF2B5EF4-FFF2-40B4-BE49-F238E27FC236}">
              <a16:creationId xmlns:a16="http://schemas.microsoft.com/office/drawing/2014/main" id="{D13C4CEF-0D67-404B-A0C5-0B33D7DEDA4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 name="Picture 6" descr="도장">
          <a:extLst>
            <a:ext uri="{FF2B5EF4-FFF2-40B4-BE49-F238E27FC236}">
              <a16:creationId xmlns:a16="http://schemas.microsoft.com/office/drawing/2014/main" id="{31F48D6C-E2E2-4796-8B43-22EBCC83B62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1" name="Picture 1" descr="세원도장">
          <a:extLst>
            <a:ext uri="{FF2B5EF4-FFF2-40B4-BE49-F238E27FC236}">
              <a16:creationId xmlns:a16="http://schemas.microsoft.com/office/drawing/2014/main" id="{ABE56EF7-737F-4004-A3CE-33FA01B0629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2" name="Picture 6" descr="도장">
          <a:extLst>
            <a:ext uri="{FF2B5EF4-FFF2-40B4-BE49-F238E27FC236}">
              <a16:creationId xmlns:a16="http://schemas.microsoft.com/office/drawing/2014/main" id="{4DE265F4-03F4-43BC-950E-049DDF174D6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3" name="Picture 1" descr="세원도장">
          <a:extLst>
            <a:ext uri="{FF2B5EF4-FFF2-40B4-BE49-F238E27FC236}">
              <a16:creationId xmlns:a16="http://schemas.microsoft.com/office/drawing/2014/main" id="{94D1DF18-DADB-49E2-9722-934A8D6E7F6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4" name="Picture 1" descr="세원도장">
          <a:extLst>
            <a:ext uri="{FF2B5EF4-FFF2-40B4-BE49-F238E27FC236}">
              <a16:creationId xmlns:a16="http://schemas.microsoft.com/office/drawing/2014/main" id="{3F817DA7-7DAE-4E2E-8360-80FFEEA3D2F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5" name="Picture 1" descr="세원도장">
          <a:extLst>
            <a:ext uri="{FF2B5EF4-FFF2-40B4-BE49-F238E27FC236}">
              <a16:creationId xmlns:a16="http://schemas.microsoft.com/office/drawing/2014/main" id="{3686DC7D-1BB2-4B2C-BC31-F78F6DB65444}"/>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6" name="Picture 1" descr="세원도장">
          <a:extLst>
            <a:ext uri="{FF2B5EF4-FFF2-40B4-BE49-F238E27FC236}">
              <a16:creationId xmlns:a16="http://schemas.microsoft.com/office/drawing/2014/main" id="{8E97650C-18AE-4E81-98C4-15F378C4F76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7" name="Picture 1" descr="세원도장">
          <a:extLst>
            <a:ext uri="{FF2B5EF4-FFF2-40B4-BE49-F238E27FC236}">
              <a16:creationId xmlns:a16="http://schemas.microsoft.com/office/drawing/2014/main" id="{D4DF15DA-69B3-42C9-9743-35D95F53232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18" name="Picture 1" descr="세원도장">
          <a:extLst>
            <a:ext uri="{FF2B5EF4-FFF2-40B4-BE49-F238E27FC236}">
              <a16:creationId xmlns:a16="http://schemas.microsoft.com/office/drawing/2014/main" id="{6C4BDC9D-8CAF-45F6-81A9-BF994F8CA61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19" name="Picture 1" descr="세원도장">
          <a:extLst>
            <a:ext uri="{FF2B5EF4-FFF2-40B4-BE49-F238E27FC236}">
              <a16:creationId xmlns:a16="http://schemas.microsoft.com/office/drawing/2014/main" id="{2F23B517-36F3-4C7A-AE25-B8C909B5432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0" name="Picture 1" descr="세원도장">
          <a:extLst>
            <a:ext uri="{FF2B5EF4-FFF2-40B4-BE49-F238E27FC236}">
              <a16:creationId xmlns:a16="http://schemas.microsoft.com/office/drawing/2014/main" id="{70E3032B-D92B-4F84-9C32-9D281867A14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1" name="Picture 1" descr="세원도장">
          <a:extLst>
            <a:ext uri="{FF2B5EF4-FFF2-40B4-BE49-F238E27FC236}">
              <a16:creationId xmlns:a16="http://schemas.microsoft.com/office/drawing/2014/main" id="{050DA069-A44A-4729-B8DC-6F3B62C27C0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2" name="Picture 1" descr="세원도장">
          <a:extLst>
            <a:ext uri="{FF2B5EF4-FFF2-40B4-BE49-F238E27FC236}">
              <a16:creationId xmlns:a16="http://schemas.microsoft.com/office/drawing/2014/main" id="{CF433550-C0B1-4660-9AFA-976EB831977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3" name="Picture 1" descr="세원도장">
          <a:extLst>
            <a:ext uri="{FF2B5EF4-FFF2-40B4-BE49-F238E27FC236}">
              <a16:creationId xmlns:a16="http://schemas.microsoft.com/office/drawing/2014/main" id="{5EF4582E-737F-438E-8BC9-550EF350B1A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4" name="Picture 1" descr="세원도장">
          <a:extLst>
            <a:ext uri="{FF2B5EF4-FFF2-40B4-BE49-F238E27FC236}">
              <a16:creationId xmlns:a16="http://schemas.microsoft.com/office/drawing/2014/main" id="{EE6A0215-A62D-498E-AF42-874D01BBA1F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5" name="Picture 1" descr="세원도장">
          <a:extLst>
            <a:ext uri="{FF2B5EF4-FFF2-40B4-BE49-F238E27FC236}">
              <a16:creationId xmlns:a16="http://schemas.microsoft.com/office/drawing/2014/main" id="{D02A81DB-9615-46F3-877E-8A8CA2CED65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6" name="Picture 1" descr="세원도장">
          <a:extLst>
            <a:ext uri="{FF2B5EF4-FFF2-40B4-BE49-F238E27FC236}">
              <a16:creationId xmlns:a16="http://schemas.microsoft.com/office/drawing/2014/main" id="{4B84DD5B-E5E6-4DB3-9A9D-BA56BF669E1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7" name="Picture 1" descr="세원도장">
          <a:extLst>
            <a:ext uri="{FF2B5EF4-FFF2-40B4-BE49-F238E27FC236}">
              <a16:creationId xmlns:a16="http://schemas.microsoft.com/office/drawing/2014/main" id="{CE16E1ED-0189-4FC5-AD5D-80A71D62EF0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8" name="Picture 1" descr="세원도장">
          <a:extLst>
            <a:ext uri="{FF2B5EF4-FFF2-40B4-BE49-F238E27FC236}">
              <a16:creationId xmlns:a16="http://schemas.microsoft.com/office/drawing/2014/main" id="{8A027D23-1F7F-4093-9EEB-7DDDF2AC101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9" name="Picture 1" descr="세원도장">
          <a:extLst>
            <a:ext uri="{FF2B5EF4-FFF2-40B4-BE49-F238E27FC236}">
              <a16:creationId xmlns:a16="http://schemas.microsoft.com/office/drawing/2014/main" id="{6E56F17B-2A82-4B98-A468-78CC07E382C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0" name="Picture 1" descr="세원도장">
          <a:extLst>
            <a:ext uri="{FF2B5EF4-FFF2-40B4-BE49-F238E27FC236}">
              <a16:creationId xmlns:a16="http://schemas.microsoft.com/office/drawing/2014/main" id="{411AAD36-1177-4C00-974D-3029C70A31F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1" name="Picture 1" descr="세원도장">
          <a:extLst>
            <a:ext uri="{FF2B5EF4-FFF2-40B4-BE49-F238E27FC236}">
              <a16:creationId xmlns:a16="http://schemas.microsoft.com/office/drawing/2014/main" id="{838120A6-F49B-4A2D-BFAE-1DA65A930214}"/>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2" name="Picture 1" descr="세원도장">
          <a:extLst>
            <a:ext uri="{FF2B5EF4-FFF2-40B4-BE49-F238E27FC236}">
              <a16:creationId xmlns:a16="http://schemas.microsoft.com/office/drawing/2014/main" id="{676D940A-69CF-4D85-8906-4D9875CA384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3" name="Picture 1" descr="세원도장">
          <a:extLst>
            <a:ext uri="{FF2B5EF4-FFF2-40B4-BE49-F238E27FC236}">
              <a16:creationId xmlns:a16="http://schemas.microsoft.com/office/drawing/2014/main" id="{B32190B8-7EAA-4EB5-A1D1-7019EBA5377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34" name="Picture 1" descr="세원도장">
          <a:extLst>
            <a:ext uri="{FF2B5EF4-FFF2-40B4-BE49-F238E27FC236}">
              <a16:creationId xmlns:a16="http://schemas.microsoft.com/office/drawing/2014/main" id="{17D5995E-2913-43C2-B2F1-FDF5981CCF2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35" name="Picture 1" descr="세원도장">
          <a:extLst>
            <a:ext uri="{FF2B5EF4-FFF2-40B4-BE49-F238E27FC236}">
              <a16:creationId xmlns:a16="http://schemas.microsoft.com/office/drawing/2014/main" id="{5E4F88BF-D72E-48CC-8E35-EFADA21B7A6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36" name="Picture 6" descr="도장">
          <a:extLst>
            <a:ext uri="{FF2B5EF4-FFF2-40B4-BE49-F238E27FC236}">
              <a16:creationId xmlns:a16="http://schemas.microsoft.com/office/drawing/2014/main" id="{F39E963C-0434-4CFC-BC3F-9657B4ADD46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37" name="Picture 1" descr="세원도장">
          <a:extLst>
            <a:ext uri="{FF2B5EF4-FFF2-40B4-BE49-F238E27FC236}">
              <a16:creationId xmlns:a16="http://schemas.microsoft.com/office/drawing/2014/main" id="{A6A0D66A-A698-42F5-A53C-A39FBC8873F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38103"/>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38" name="Picture 6" descr="도장">
          <a:extLst>
            <a:ext uri="{FF2B5EF4-FFF2-40B4-BE49-F238E27FC236}">
              <a16:creationId xmlns:a16="http://schemas.microsoft.com/office/drawing/2014/main" id="{E710BC3B-8E35-4E10-9856-443A37726D2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39" name="Picture 1" descr="세원도장">
          <a:extLst>
            <a:ext uri="{FF2B5EF4-FFF2-40B4-BE49-F238E27FC236}">
              <a16:creationId xmlns:a16="http://schemas.microsoft.com/office/drawing/2014/main" id="{2CA32CDD-825C-4288-8B85-5D903025956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38103"/>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0" name="Picture 6" descr="도장">
          <a:extLst>
            <a:ext uri="{FF2B5EF4-FFF2-40B4-BE49-F238E27FC236}">
              <a16:creationId xmlns:a16="http://schemas.microsoft.com/office/drawing/2014/main" id="{56ED194C-D76F-4BBC-80E6-43FFFE8CC42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1" name="Picture 6" descr="도장">
          <a:extLst>
            <a:ext uri="{FF2B5EF4-FFF2-40B4-BE49-F238E27FC236}">
              <a16:creationId xmlns:a16="http://schemas.microsoft.com/office/drawing/2014/main" id="{974D4E49-42DD-4FAA-8E65-3EE3AF4D9F9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2" name="Picture 6" descr="도장">
          <a:extLst>
            <a:ext uri="{FF2B5EF4-FFF2-40B4-BE49-F238E27FC236}">
              <a16:creationId xmlns:a16="http://schemas.microsoft.com/office/drawing/2014/main" id="{BC6B0DB8-BCA9-4811-997F-D360002047E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3" name="Picture 6" descr="도장">
          <a:extLst>
            <a:ext uri="{FF2B5EF4-FFF2-40B4-BE49-F238E27FC236}">
              <a16:creationId xmlns:a16="http://schemas.microsoft.com/office/drawing/2014/main" id="{B29832BD-EF11-4F9A-BF32-A4DCBDD128C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4" name="Picture 6" descr="도장">
          <a:extLst>
            <a:ext uri="{FF2B5EF4-FFF2-40B4-BE49-F238E27FC236}">
              <a16:creationId xmlns:a16="http://schemas.microsoft.com/office/drawing/2014/main" id="{043A86F4-9F25-4F01-86A9-F973DF44FE1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5" name="Picture 1" descr="세원도장">
          <a:extLst>
            <a:ext uri="{FF2B5EF4-FFF2-40B4-BE49-F238E27FC236}">
              <a16:creationId xmlns:a16="http://schemas.microsoft.com/office/drawing/2014/main" id="{DE61B29B-3E0B-4B72-A242-2C909E8159E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6" name="Picture 6" descr="도장">
          <a:extLst>
            <a:ext uri="{FF2B5EF4-FFF2-40B4-BE49-F238E27FC236}">
              <a16:creationId xmlns:a16="http://schemas.microsoft.com/office/drawing/2014/main" id="{77B9CE98-1CC3-4E04-AD1F-A17891FAFC0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7" name="Picture 1" descr="세원도장">
          <a:extLst>
            <a:ext uri="{FF2B5EF4-FFF2-40B4-BE49-F238E27FC236}">
              <a16:creationId xmlns:a16="http://schemas.microsoft.com/office/drawing/2014/main" id="{058BBD5B-33E3-410A-B77F-2754E7B149A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8" name="Picture 1" descr="세원도장">
          <a:extLst>
            <a:ext uri="{FF2B5EF4-FFF2-40B4-BE49-F238E27FC236}">
              <a16:creationId xmlns:a16="http://schemas.microsoft.com/office/drawing/2014/main" id="{984769E4-42CF-4C46-A2AD-F0C1DF96DF5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9" name="Picture 1" descr="세원도장">
          <a:extLst>
            <a:ext uri="{FF2B5EF4-FFF2-40B4-BE49-F238E27FC236}">
              <a16:creationId xmlns:a16="http://schemas.microsoft.com/office/drawing/2014/main" id="{64C6C40F-9B35-4BF5-8D69-C7F8D5C879F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50" name="Picture 1" descr="세원도장">
          <a:extLst>
            <a:ext uri="{FF2B5EF4-FFF2-40B4-BE49-F238E27FC236}">
              <a16:creationId xmlns:a16="http://schemas.microsoft.com/office/drawing/2014/main" id="{63FB04A4-AC57-4E98-980D-45090F36E9F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51" name="Picture 1" descr="세원도장">
          <a:extLst>
            <a:ext uri="{FF2B5EF4-FFF2-40B4-BE49-F238E27FC236}">
              <a16:creationId xmlns:a16="http://schemas.microsoft.com/office/drawing/2014/main" id="{93AFD3A0-22CB-4C4F-8B54-EC35D5AD91E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52" name="Picture 1" descr="세원도장">
          <a:extLst>
            <a:ext uri="{FF2B5EF4-FFF2-40B4-BE49-F238E27FC236}">
              <a16:creationId xmlns:a16="http://schemas.microsoft.com/office/drawing/2014/main" id="{7F609A4E-AF7C-4000-A626-62882C54BC6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53" name="Picture 1" descr="세원도장">
          <a:extLst>
            <a:ext uri="{FF2B5EF4-FFF2-40B4-BE49-F238E27FC236}">
              <a16:creationId xmlns:a16="http://schemas.microsoft.com/office/drawing/2014/main" id="{5BBB6C40-A89C-46D4-B323-F3E57BE4D59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4" name="Picture 1" descr="세원도장">
          <a:extLst>
            <a:ext uri="{FF2B5EF4-FFF2-40B4-BE49-F238E27FC236}">
              <a16:creationId xmlns:a16="http://schemas.microsoft.com/office/drawing/2014/main" id="{703B37C5-0637-4A67-9273-C72B09A3C87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5" name="Picture 1" descr="세원도장">
          <a:extLst>
            <a:ext uri="{FF2B5EF4-FFF2-40B4-BE49-F238E27FC236}">
              <a16:creationId xmlns:a16="http://schemas.microsoft.com/office/drawing/2014/main" id="{E08D12B7-F307-4529-B71E-B1653A80BBD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6" name="Picture 1" descr="세원도장">
          <a:extLst>
            <a:ext uri="{FF2B5EF4-FFF2-40B4-BE49-F238E27FC236}">
              <a16:creationId xmlns:a16="http://schemas.microsoft.com/office/drawing/2014/main" id="{00113C91-AC1D-4FFA-BA04-270FE2A61DF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7" name="Picture 1" descr="세원도장">
          <a:extLst>
            <a:ext uri="{FF2B5EF4-FFF2-40B4-BE49-F238E27FC236}">
              <a16:creationId xmlns:a16="http://schemas.microsoft.com/office/drawing/2014/main" id="{2997930B-1D6D-497C-A744-FD963FE1B7C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8" name="Picture 1" descr="세원도장">
          <a:extLst>
            <a:ext uri="{FF2B5EF4-FFF2-40B4-BE49-F238E27FC236}">
              <a16:creationId xmlns:a16="http://schemas.microsoft.com/office/drawing/2014/main" id="{A5B91E04-C3DB-4BEF-AB01-86A585A63EC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9" name="Picture 1" descr="세원도장">
          <a:extLst>
            <a:ext uri="{FF2B5EF4-FFF2-40B4-BE49-F238E27FC236}">
              <a16:creationId xmlns:a16="http://schemas.microsoft.com/office/drawing/2014/main" id="{3F420F22-A6F8-4D3B-9057-E5CDAEBC05E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0" name="Picture 1" descr="세원도장">
          <a:extLst>
            <a:ext uri="{FF2B5EF4-FFF2-40B4-BE49-F238E27FC236}">
              <a16:creationId xmlns:a16="http://schemas.microsoft.com/office/drawing/2014/main" id="{999E337B-6C26-430B-BCC3-43E4D44C648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1" name="Picture 1" descr="세원도장">
          <a:extLst>
            <a:ext uri="{FF2B5EF4-FFF2-40B4-BE49-F238E27FC236}">
              <a16:creationId xmlns:a16="http://schemas.microsoft.com/office/drawing/2014/main" id="{5F0527D5-5D3C-4CA0-8889-5C19E4270D0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2" name="Picture 1" descr="세원도장">
          <a:extLst>
            <a:ext uri="{FF2B5EF4-FFF2-40B4-BE49-F238E27FC236}">
              <a16:creationId xmlns:a16="http://schemas.microsoft.com/office/drawing/2014/main" id="{E4A5DBD4-1B66-42AE-9FB9-3BE9307EC6B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3" name="Picture 1" descr="세원도장">
          <a:extLst>
            <a:ext uri="{FF2B5EF4-FFF2-40B4-BE49-F238E27FC236}">
              <a16:creationId xmlns:a16="http://schemas.microsoft.com/office/drawing/2014/main" id="{A399E569-6B94-4713-99FF-E59D7F74936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4" name="Picture 1" descr="세원도장">
          <a:extLst>
            <a:ext uri="{FF2B5EF4-FFF2-40B4-BE49-F238E27FC236}">
              <a16:creationId xmlns:a16="http://schemas.microsoft.com/office/drawing/2014/main" id="{EAD7BA2A-C5B7-4759-BF09-EB64F505980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5" name="Picture 1" descr="세원도장">
          <a:extLst>
            <a:ext uri="{FF2B5EF4-FFF2-40B4-BE49-F238E27FC236}">
              <a16:creationId xmlns:a16="http://schemas.microsoft.com/office/drawing/2014/main" id="{829F3CB0-F4CA-4473-8D8E-000BAD4B985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6" name="Picture 1" descr="세원도장">
          <a:extLst>
            <a:ext uri="{FF2B5EF4-FFF2-40B4-BE49-F238E27FC236}">
              <a16:creationId xmlns:a16="http://schemas.microsoft.com/office/drawing/2014/main" id="{C91AA989-0C52-4B78-9DCA-7AAC6FF74CB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7" name="Picture 1" descr="세원도장">
          <a:extLst>
            <a:ext uri="{FF2B5EF4-FFF2-40B4-BE49-F238E27FC236}">
              <a16:creationId xmlns:a16="http://schemas.microsoft.com/office/drawing/2014/main" id="{BDE1224D-8BEE-4068-91AB-8B46695CAEB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68" name="Picture 1" descr="세원도장">
          <a:extLst>
            <a:ext uri="{FF2B5EF4-FFF2-40B4-BE49-F238E27FC236}">
              <a16:creationId xmlns:a16="http://schemas.microsoft.com/office/drawing/2014/main" id="{33B01C82-3F36-4F82-9506-EA3C41B4060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69" name="Picture 1" descr="세원도장">
          <a:extLst>
            <a:ext uri="{FF2B5EF4-FFF2-40B4-BE49-F238E27FC236}">
              <a16:creationId xmlns:a16="http://schemas.microsoft.com/office/drawing/2014/main" id="{937967D6-E3BC-4513-93D3-3C8E7995594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70" name="Picture 6" descr="도장">
          <a:extLst>
            <a:ext uri="{FF2B5EF4-FFF2-40B4-BE49-F238E27FC236}">
              <a16:creationId xmlns:a16="http://schemas.microsoft.com/office/drawing/2014/main" id="{121A418F-E6C5-44AF-8822-54DE77CB50A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1" name="Picture 1" descr="세원도장">
          <a:extLst>
            <a:ext uri="{FF2B5EF4-FFF2-40B4-BE49-F238E27FC236}">
              <a16:creationId xmlns:a16="http://schemas.microsoft.com/office/drawing/2014/main" id="{A1D766B4-8267-4F3F-AE8C-42FEB60043F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72" name="Picture 6" descr="도장">
          <a:extLst>
            <a:ext uri="{FF2B5EF4-FFF2-40B4-BE49-F238E27FC236}">
              <a16:creationId xmlns:a16="http://schemas.microsoft.com/office/drawing/2014/main" id="{9F7AF7EC-DCE7-48C1-B245-2F6B8228B55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3" name="Picture 1" descr="세원도장">
          <a:extLst>
            <a:ext uri="{FF2B5EF4-FFF2-40B4-BE49-F238E27FC236}">
              <a16:creationId xmlns:a16="http://schemas.microsoft.com/office/drawing/2014/main" id="{A4E98B80-C06D-40CA-8F8D-E5E993FAEAF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4" name="Picture 1" descr="세원도장">
          <a:extLst>
            <a:ext uri="{FF2B5EF4-FFF2-40B4-BE49-F238E27FC236}">
              <a16:creationId xmlns:a16="http://schemas.microsoft.com/office/drawing/2014/main" id="{49061D67-5618-4B53-8BD4-17C84526AA2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5" name="Picture 1" descr="세원도장">
          <a:extLst>
            <a:ext uri="{FF2B5EF4-FFF2-40B4-BE49-F238E27FC236}">
              <a16:creationId xmlns:a16="http://schemas.microsoft.com/office/drawing/2014/main" id="{FF8FF3F0-0428-401E-8FA8-D87B9F2697D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6" name="Picture 1" descr="세원도장">
          <a:extLst>
            <a:ext uri="{FF2B5EF4-FFF2-40B4-BE49-F238E27FC236}">
              <a16:creationId xmlns:a16="http://schemas.microsoft.com/office/drawing/2014/main" id="{5BBA6119-E5C5-424F-AFA0-2958D9A6B1F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7" name="Picture 1" descr="세원도장">
          <a:extLst>
            <a:ext uri="{FF2B5EF4-FFF2-40B4-BE49-F238E27FC236}">
              <a16:creationId xmlns:a16="http://schemas.microsoft.com/office/drawing/2014/main" id="{3FE728CB-EFC0-4B60-907B-75A638CCC6E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78" name="Picture 1" descr="세원도장">
          <a:extLst>
            <a:ext uri="{FF2B5EF4-FFF2-40B4-BE49-F238E27FC236}">
              <a16:creationId xmlns:a16="http://schemas.microsoft.com/office/drawing/2014/main" id="{0B5576EE-F2D3-4FD5-B7E8-D5716AE61FE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79" name="Picture 1" descr="세원도장">
          <a:extLst>
            <a:ext uri="{FF2B5EF4-FFF2-40B4-BE49-F238E27FC236}">
              <a16:creationId xmlns:a16="http://schemas.microsoft.com/office/drawing/2014/main" id="{4BC18453-54F4-403C-9265-CAB04A807A1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0" name="Picture 1" descr="세원도장">
          <a:extLst>
            <a:ext uri="{FF2B5EF4-FFF2-40B4-BE49-F238E27FC236}">
              <a16:creationId xmlns:a16="http://schemas.microsoft.com/office/drawing/2014/main" id="{E2401B29-BA7F-4F4F-B450-4C1D658CAE4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1" name="Picture 1" descr="세원도장">
          <a:extLst>
            <a:ext uri="{FF2B5EF4-FFF2-40B4-BE49-F238E27FC236}">
              <a16:creationId xmlns:a16="http://schemas.microsoft.com/office/drawing/2014/main" id="{9BA7BD66-4409-4F8C-8B4A-AE1F77B4419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2" name="Picture 1" descr="세원도장">
          <a:extLst>
            <a:ext uri="{FF2B5EF4-FFF2-40B4-BE49-F238E27FC236}">
              <a16:creationId xmlns:a16="http://schemas.microsoft.com/office/drawing/2014/main" id="{72F1CC16-F162-43B6-A5E1-53A96E68CF6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3" name="Picture 1" descr="세원도장">
          <a:extLst>
            <a:ext uri="{FF2B5EF4-FFF2-40B4-BE49-F238E27FC236}">
              <a16:creationId xmlns:a16="http://schemas.microsoft.com/office/drawing/2014/main" id="{8CCFE54A-A8B2-400C-ABA9-BA093DE1695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4" name="Picture 1" descr="세원도장">
          <a:extLst>
            <a:ext uri="{FF2B5EF4-FFF2-40B4-BE49-F238E27FC236}">
              <a16:creationId xmlns:a16="http://schemas.microsoft.com/office/drawing/2014/main" id="{F64C3C8C-825B-4595-A35E-962C7C1EDA0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5" name="Picture 1" descr="세원도장">
          <a:extLst>
            <a:ext uri="{FF2B5EF4-FFF2-40B4-BE49-F238E27FC236}">
              <a16:creationId xmlns:a16="http://schemas.microsoft.com/office/drawing/2014/main" id="{4934A1F2-BFF0-4B0C-A87D-DF64842152D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6" name="Picture 1" descr="세원도장">
          <a:extLst>
            <a:ext uri="{FF2B5EF4-FFF2-40B4-BE49-F238E27FC236}">
              <a16:creationId xmlns:a16="http://schemas.microsoft.com/office/drawing/2014/main" id="{AF548A73-AEC7-4DD9-99FC-638320FC7AF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7" name="Picture 1" descr="세원도장">
          <a:extLst>
            <a:ext uri="{FF2B5EF4-FFF2-40B4-BE49-F238E27FC236}">
              <a16:creationId xmlns:a16="http://schemas.microsoft.com/office/drawing/2014/main" id="{40F169FF-9881-4780-B220-D3929C3EEBB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8" name="Picture 1" descr="세원도장">
          <a:extLst>
            <a:ext uri="{FF2B5EF4-FFF2-40B4-BE49-F238E27FC236}">
              <a16:creationId xmlns:a16="http://schemas.microsoft.com/office/drawing/2014/main" id="{DC9A5D20-8954-4948-818B-3236FED5A00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9" name="Picture 1" descr="세원도장">
          <a:extLst>
            <a:ext uri="{FF2B5EF4-FFF2-40B4-BE49-F238E27FC236}">
              <a16:creationId xmlns:a16="http://schemas.microsoft.com/office/drawing/2014/main" id="{F2799889-A035-4008-B088-FF23B3BA4D3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0" name="Picture 1" descr="세원도장">
          <a:extLst>
            <a:ext uri="{FF2B5EF4-FFF2-40B4-BE49-F238E27FC236}">
              <a16:creationId xmlns:a16="http://schemas.microsoft.com/office/drawing/2014/main" id="{37B04892-0AF0-4D12-B8CF-FFCD21930274}"/>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1" name="Picture 1" descr="세원도장">
          <a:extLst>
            <a:ext uri="{FF2B5EF4-FFF2-40B4-BE49-F238E27FC236}">
              <a16:creationId xmlns:a16="http://schemas.microsoft.com/office/drawing/2014/main" id="{CBBCC452-6932-451C-81F6-694ED94ECEE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2" name="Picture 1" descr="세원도장">
          <a:extLst>
            <a:ext uri="{FF2B5EF4-FFF2-40B4-BE49-F238E27FC236}">
              <a16:creationId xmlns:a16="http://schemas.microsoft.com/office/drawing/2014/main" id="{E3769857-D98F-441A-9744-BDE7A2789E8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3" name="Picture 1" descr="세원도장">
          <a:extLst>
            <a:ext uri="{FF2B5EF4-FFF2-40B4-BE49-F238E27FC236}">
              <a16:creationId xmlns:a16="http://schemas.microsoft.com/office/drawing/2014/main" id="{0D417542-F3EA-4203-A452-0CB9FE8514E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94" name="Picture 1" descr="세원도장">
          <a:extLst>
            <a:ext uri="{FF2B5EF4-FFF2-40B4-BE49-F238E27FC236}">
              <a16:creationId xmlns:a16="http://schemas.microsoft.com/office/drawing/2014/main" id="{AB13F76C-79B5-4CE0-9114-F6D0F544D10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95" name="Picture 1" descr="세원도장">
          <a:extLst>
            <a:ext uri="{FF2B5EF4-FFF2-40B4-BE49-F238E27FC236}">
              <a16:creationId xmlns:a16="http://schemas.microsoft.com/office/drawing/2014/main" id="{24FA12F0-F684-4A60-B813-802A4348C6F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762000</xdr:colOff>
      <xdr:row>5</xdr:row>
      <xdr:rowOff>217714</xdr:rowOff>
    </xdr:from>
    <xdr:to>
      <xdr:col>6</xdr:col>
      <xdr:colOff>1445264</xdr:colOff>
      <xdr:row>7</xdr:row>
      <xdr:rowOff>190501</xdr:rowOff>
    </xdr:to>
    <xdr:pic>
      <xdr:nvPicPr>
        <xdr:cNvPr id="96" name="Picture 2">
          <a:extLst>
            <a:ext uri="{FF2B5EF4-FFF2-40B4-BE49-F238E27FC236}">
              <a16:creationId xmlns:a16="http://schemas.microsoft.com/office/drawing/2014/main" id="{4A3EBBC0-90DF-40EC-869C-A77AE5A94483}"/>
            </a:ext>
          </a:extLst>
        </xdr:cNvPr>
        <xdr:cNvPicPr>
          <a:picLocks noChangeAspect="1" noChangeArrowheads="1"/>
        </xdr:cNvPicPr>
      </xdr:nvPicPr>
      <xdr:blipFill rotWithShape="1">
        <a:blip xmlns:r="http://schemas.openxmlformats.org/officeDocument/2006/relationships" r:embed="rId3">
          <a:clrChange>
            <a:clrFrom>
              <a:srgbClr val="F3F7FF"/>
            </a:clrFrom>
            <a:clrTo>
              <a:srgbClr val="F3F7FF">
                <a:alpha val="0"/>
              </a:srgbClr>
            </a:clrTo>
          </a:clrChange>
          <a:extLst>
            <a:ext uri="{28A0092B-C50C-407E-A947-70E740481C1C}">
              <a14:useLocalDpi xmlns:a14="http://schemas.microsoft.com/office/drawing/2010/main" val="0"/>
            </a:ext>
          </a:extLst>
        </a:blip>
        <a:srcRect l="5999" t="6516" r="1" b="16889"/>
        <a:stretch/>
      </xdr:blipFill>
      <xdr:spPr bwMode="auto">
        <a:xfrm>
          <a:off x="8582025" y="1484539"/>
          <a:ext cx="683264" cy="658587"/>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twoCellAnchor>
    <xdr:from>
      <xdr:col>5</xdr:col>
      <xdr:colOff>3295650</xdr:colOff>
      <xdr:row>8</xdr:row>
      <xdr:rowOff>200025</xdr:rowOff>
    </xdr:from>
    <xdr:to>
      <xdr:col>5</xdr:col>
      <xdr:colOff>3943350</xdr:colOff>
      <xdr:row>11</xdr:row>
      <xdr:rowOff>66675</xdr:rowOff>
    </xdr:to>
    <xdr:pic>
      <xdr:nvPicPr>
        <xdr:cNvPr id="97" name="Picture 6" descr="도장">
          <a:extLst>
            <a:ext uri="{FF2B5EF4-FFF2-40B4-BE49-F238E27FC236}">
              <a16:creationId xmlns:a16="http://schemas.microsoft.com/office/drawing/2014/main" id="{5BAEA2B0-ACA6-49EB-BD34-3F6B0222ED2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98" name="Picture 1" descr="세원도장">
          <a:extLst>
            <a:ext uri="{FF2B5EF4-FFF2-40B4-BE49-F238E27FC236}">
              <a16:creationId xmlns:a16="http://schemas.microsoft.com/office/drawing/2014/main" id="{18F40062-66DE-4B57-A899-9573C031E28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38103"/>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99" name="Picture 6" descr="도장">
          <a:extLst>
            <a:ext uri="{FF2B5EF4-FFF2-40B4-BE49-F238E27FC236}">
              <a16:creationId xmlns:a16="http://schemas.microsoft.com/office/drawing/2014/main" id="{90DC345F-E6C6-4D2C-AE39-146CF8E33A2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100" name="Picture 1" descr="세원도장">
          <a:extLst>
            <a:ext uri="{FF2B5EF4-FFF2-40B4-BE49-F238E27FC236}">
              <a16:creationId xmlns:a16="http://schemas.microsoft.com/office/drawing/2014/main" id="{6F99607C-43CA-40F8-A17C-B4189F0A5AE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38103"/>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1" name="Picture 6" descr="도장">
          <a:extLst>
            <a:ext uri="{FF2B5EF4-FFF2-40B4-BE49-F238E27FC236}">
              <a16:creationId xmlns:a16="http://schemas.microsoft.com/office/drawing/2014/main" id="{8B07C21F-028B-45B6-872B-ED29D1CFFEF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2" name="Picture 6" descr="도장">
          <a:extLst>
            <a:ext uri="{FF2B5EF4-FFF2-40B4-BE49-F238E27FC236}">
              <a16:creationId xmlns:a16="http://schemas.microsoft.com/office/drawing/2014/main" id="{93074675-0DEC-4ADC-9E85-75602604EF8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3" name="Picture 6" descr="도장">
          <a:extLst>
            <a:ext uri="{FF2B5EF4-FFF2-40B4-BE49-F238E27FC236}">
              <a16:creationId xmlns:a16="http://schemas.microsoft.com/office/drawing/2014/main" id="{4BAE0BE2-4140-4C56-91C0-16FEEA8DEC4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4" name="Picture 6" descr="도장">
          <a:extLst>
            <a:ext uri="{FF2B5EF4-FFF2-40B4-BE49-F238E27FC236}">
              <a16:creationId xmlns:a16="http://schemas.microsoft.com/office/drawing/2014/main" id="{4A0CB77E-AB23-4CA1-91A3-4E49312EB9E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5" name="Picture 6" descr="도장">
          <a:extLst>
            <a:ext uri="{FF2B5EF4-FFF2-40B4-BE49-F238E27FC236}">
              <a16:creationId xmlns:a16="http://schemas.microsoft.com/office/drawing/2014/main" id="{62842B32-B01E-46F9-A07A-98F2EAC0B04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106" name="Picture 1" descr="세원도장">
          <a:extLst>
            <a:ext uri="{FF2B5EF4-FFF2-40B4-BE49-F238E27FC236}">
              <a16:creationId xmlns:a16="http://schemas.microsoft.com/office/drawing/2014/main" id="{13BD2EA7-E939-4FA6-8BDA-C92E6A25E5B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34021"/>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7" name="Picture 6" descr="도장">
          <a:extLst>
            <a:ext uri="{FF2B5EF4-FFF2-40B4-BE49-F238E27FC236}">
              <a16:creationId xmlns:a16="http://schemas.microsoft.com/office/drawing/2014/main" id="{2BD7CC5F-5069-41F2-8001-3A4D6DEEF7F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108" name="Picture 1" descr="세원도장">
          <a:extLst>
            <a:ext uri="{FF2B5EF4-FFF2-40B4-BE49-F238E27FC236}">
              <a16:creationId xmlns:a16="http://schemas.microsoft.com/office/drawing/2014/main" id="{F89EA212-8EF2-4FD3-B2CB-E9C6DDA723F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34021"/>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9" name="Picture 6" descr="도장">
          <a:extLst>
            <a:ext uri="{FF2B5EF4-FFF2-40B4-BE49-F238E27FC236}">
              <a16:creationId xmlns:a16="http://schemas.microsoft.com/office/drawing/2014/main" id="{EB86B137-475C-436D-AB0E-AF3E9C2D9D3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10" name="Picture 6" descr="도장">
          <a:extLst>
            <a:ext uri="{FF2B5EF4-FFF2-40B4-BE49-F238E27FC236}">
              <a16:creationId xmlns:a16="http://schemas.microsoft.com/office/drawing/2014/main" id="{DDD5C0FB-AA27-4420-8D6A-6A5641E355F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11" name="Picture 6" descr="도장">
          <a:extLst>
            <a:ext uri="{FF2B5EF4-FFF2-40B4-BE49-F238E27FC236}">
              <a16:creationId xmlns:a16="http://schemas.microsoft.com/office/drawing/2014/main" id="{DCC3A64B-9479-4E90-832C-21D33E7B53D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12" name="Picture 6" descr="도장">
          <a:extLst>
            <a:ext uri="{FF2B5EF4-FFF2-40B4-BE49-F238E27FC236}">
              <a16:creationId xmlns:a16="http://schemas.microsoft.com/office/drawing/2014/main" id="{61A4082D-9AA9-4012-B245-25EAE51237F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595314</xdr:colOff>
      <xdr:row>3</xdr:row>
      <xdr:rowOff>49025</xdr:rowOff>
    </xdr:from>
    <xdr:to>
      <xdr:col>12</xdr:col>
      <xdr:colOff>497262</xdr:colOff>
      <xdr:row>28</xdr:row>
      <xdr:rowOff>182097</xdr:rowOff>
    </xdr:to>
    <xdr:sp macro="" textlink="">
      <xdr:nvSpPr>
        <xdr:cNvPr id="7" name="직사각형 6">
          <a:extLst>
            <a:ext uri="{FF2B5EF4-FFF2-40B4-BE49-F238E27FC236}">
              <a16:creationId xmlns:a16="http://schemas.microsoft.com/office/drawing/2014/main" id="{9CD28F56-3C6F-4E96-EAE2-0E3F471B69FA}"/>
            </a:ext>
          </a:extLst>
        </xdr:cNvPr>
        <xdr:cNvSpPr/>
      </xdr:nvSpPr>
      <xdr:spPr>
        <a:xfrm>
          <a:off x="4713476" y="700368"/>
          <a:ext cx="4020110" cy="5560920"/>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ko-KR" altLang="en-US" sz="1100"/>
            <a:t>세ㄱㄱㄱ</a:t>
          </a:r>
        </a:p>
      </xdr:txBody>
    </xdr:sp>
    <xdr:clientData/>
  </xdr:twoCellAnchor>
  <xdr:twoCellAnchor>
    <xdr:from>
      <xdr:col>0</xdr:col>
      <xdr:colOff>147076</xdr:colOff>
      <xdr:row>3</xdr:row>
      <xdr:rowOff>21012</xdr:rowOff>
    </xdr:from>
    <xdr:to>
      <xdr:col>6</xdr:col>
      <xdr:colOff>49024</xdr:colOff>
      <xdr:row>28</xdr:row>
      <xdr:rowOff>154084</xdr:rowOff>
    </xdr:to>
    <xdr:sp macro="" textlink="">
      <xdr:nvSpPr>
        <xdr:cNvPr id="10" name="직사각형 9">
          <a:extLst>
            <a:ext uri="{FF2B5EF4-FFF2-40B4-BE49-F238E27FC236}">
              <a16:creationId xmlns:a16="http://schemas.microsoft.com/office/drawing/2014/main" id="{27A24ADD-B948-4E82-9EE1-10811AE99F9B}"/>
            </a:ext>
          </a:extLst>
        </xdr:cNvPr>
        <xdr:cNvSpPr/>
      </xdr:nvSpPr>
      <xdr:spPr>
        <a:xfrm>
          <a:off x="147076" y="651343"/>
          <a:ext cx="4020110" cy="5385829"/>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91048</xdr:colOff>
      <xdr:row>32</xdr:row>
      <xdr:rowOff>98051</xdr:rowOff>
    </xdr:from>
    <xdr:to>
      <xdr:col>5</xdr:col>
      <xdr:colOff>679357</xdr:colOff>
      <xdr:row>58</xdr:row>
      <xdr:rowOff>14008</xdr:rowOff>
    </xdr:to>
    <xdr:sp macro="" textlink="">
      <xdr:nvSpPr>
        <xdr:cNvPr id="13" name="직사각형 12">
          <a:extLst>
            <a:ext uri="{FF2B5EF4-FFF2-40B4-BE49-F238E27FC236}">
              <a16:creationId xmlns:a16="http://schemas.microsoft.com/office/drawing/2014/main" id="{56D5EF13-4F8C-43EA-A6CD-4D0D0E679702}"/>
            </a:ext>
          </a:extLst>
        </xdr:cNvPr>
        <xdr:cNvSpPr/>
      </xdr:nvSpPr>
      <xdr:spPr>
        <a:xfrm>
          <a:off x="91048" y="7045698"/>
          <a:ext cx="4020110" cy="5560920"/>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1</xdr:colOff>
      <xdr:row>32</xdr:row>
      <xdr:rowOff>133069</xdr:rowOff>
    </xdr:from>
    <xdr:to>
      <xdr:col>12</xdr:col>
      <xdr:colOff>588309</xdr:colOff>
      <xdr:row>58</xdr:row>
      <xdr:rowOff>49026</xdr:rowOff>
    </xdr:to>
    <xdr:sp macro="" textlink="">
      <xdr:nvSpPr>
        <xdr:cNvPr id="15" name="직사각형 14">
          <a:extLst>
            <a:ext uri="{FF2B5EF4-FFF2-40B4-BE49-F238E27FC236}">
              <a16:creationId xmlns:a16="http://schemas.microsoft.com/office/drawing/2014/main" id="{0353AA2B-0116-4F6A-8D75-C86DD54C7521}"/>
            </a:ext>
          </a:extLst>
        </xdr:cNvPr>
        <xdr:cNvSpPr/>
      </xdr:nvSpPr>
      <xdr:spPr>
        <a:xfrm>
          <a:off x="4804523" y="6856598"/>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14008</xdr:colOff>
      <xdr:row>3</xdr:row>
      <xdr:rowOff>63033</xdr:rowOff>
    </xdr:from>
    <xdr:to>
      <xdr:col>19</xdr:col>
      <xdr:colOff>602316</xdr:colOff>
      <xdr:row>28</xdr:row>
      <xdr:rowOff>196105</xdr:rowOff>
    </xdr:to>
    <xdr:sp macro="" textlink="">
      <xdr:nvSpPr>
        <xdr:cNvPr id="20" name="직사각형 19">
          <a:extLst>
            <a:ext uri="{FF2B5EF4-FFF2-40B4-BE49-F238E27FC236}">
              <a16:creationId xmlns:a16="http://schemas.microsoft.com/office/drawing/2014/main" id="{C3174C58-658A-41A5-8E31-B5AE2F540C1F}"/>
            </a:ext>
          </a:extLst>
        </xdr:cNvPr>
        <xdr:cNvSpPr/>
      </xdr:nvSpPr>
      <xdr:spPr>
        <a:xfrm>
          <a:off x="9623052" y="714376"/>
          <a:ext cx="4020110" cy="5560920"/>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13</xdr:col>
      <xdr:colOff>672353</xdr:colOff>
      <xdr:row>32</xdr:row>
      <xdr:rowOff>154081</xdr:rowOff>
    </xdr:from>
    <xdr:to>
      <xdr:col>19</xdr:col>
      <xdr:colOff>574301</xdr:colOff>
      <xdr:row>58</xdr:row>
      <xdr:rowOff>70038</xdr:rowOff>
    </xdr:to>
    <xdr:sp macro="" textlink="">
      <xdr:nvSpPr>
        <xdr:cNvPr id="2" name="직사각형 1">
          <a:extLst>
            <a:ext uri="{FF2B5EF4-FFF2-40B4-BE49-F238E27FC236}">
              <a16:creationId xmlns:a16="http://schemas.microsoft.com/office/drawing/2014/main" id="{5D72142A-4DB9-4B71-B39E-383A5BF313C5}"/>
            </a:ext>
          </a:extLst>
        </xdr:cNvPr>
        <xdr:cNvSpPr/>
      </xdr:nvSpPr>
      <xdr:spPr>
        <a:xfrm>
          <a:off x="9595037" y="6877610"/>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20</xdr:col>
      <xdr:colOff>658345</xdr:colOff>
      <xdr:row>3</xdr:row>
      <xdr:rowOff>70037</xdr:rowOff>
    </xdr:from>
    <xdr:to>
      <xdr:col>26</xdr:col>
      <xdr:colOff>560293</xdr:colOff>
      <xdr:row>28</xdr:row>
      <xdr:rowOff>196105</xdr:rowOff>
    </xdr:to>
    <xdr:sp macro="" textlink="">
      <xdr:nvSpPr>
        <xdr:cNvPr id="3" name="직사각형 2">
          <a:extLst>
            <a:ext uri="{FF2B5EF4-FFF2-40B4-BE49-F238E27FC236}">
              <a16:creationId xmlns:a16="http://schemas.microsoft.com/office/drawing/2014/main" id="{EFFA66AB-9AAD-469B-92D9-BF92CD64842C}"/>
            </a:ext>
          </a:extLst>
        </xdr:cNvPr>
        <xdr:cNvSpPr/>
      </xdr:nvSpPr>
      <xdr:spPr>
        <a:xfrm>
          <a:off x="14385551" y="700368"/>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27</xdr:col>
      <xdr:colOff>672353</xdr:colOff>
      <xdr:row>3</xdr:row>
      <xdr:rowOff>84044</xdr:rowOff>
    </xdr:from>
    <xdr:to>
      <xdr:col>33</xdr:col>
      <xdr:colOff>574301</xdr:colOff>
      <xdr:row>29</xdr:row>
      <xdr:rowOff>1</xdr:rowOff>
    </xdr:to>
    <xdr:sp macro="" textlink="">
      <xdr:nvSpPr>
        <xdr:cNvPr id="5" name="직사각형 4">
          <a:extLst>
            <a:ext uri="{FF2B5EF4-FFF2-40B4-BE49-F238E27FC236}">
              <a16:creationId xmlns:a16="http://schemas.microsoft.com/office/drawing/2014/main" id="{FA4C17B9-4EB2-4444-B2E5-B7F1F8C48D03}"/>
            </a:ext>
          </a:extLst>
        </xdr:cNvPr>
        <xdr:cNvSpPr/>
      </xdr:nvSpPr>
      <xdr:spPr>
        <a:xfrm>
          <a:off x="19304420" y="725524"/>
          <a:ext cx="4042408" cy="5475446"/>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21</xdr:col>
      <xdr:colOff>28015</xdr:colOff>
      <xdr:row>32</xdr:row>
      <xdr:rowOff>112059</xdr:rowOff>
    </xdr:from>
    <xdr:to>
      <xdr:col>26</xdr:col>
      <xdr:colOff>616323</xdr:colOff>
      <xdr:row>58</xdr:row>
      <xdr:rowOff>28016</xdr:rowOff>
    </xdr:to>
    <xdr:sp macro="" textlink="">
      <xdr:nvSpPr>
        <xdr:cNvPr id="6" name="직사각형 5">
          <a:extLst>
            <a:ext uri="{FF2B5EF4-FFF2-40B4-BE49-F238E27FC236}">
              <a16:creationId xmlns:a16="http://schemas.microsoft.com/office/drawing/2014/main" id="{D428968E-74D0-4344-AFEC-ED82D2EDCE95}"/>
            </a:ext>
          </a:extLst>
        </xdr:cNvPr>
        <xdr:cNvSpPr/>
      </xdr:nvSpPr>
      <xdr:spPr>
        <a:xfrm>
          <a:off x="14441581" y="6835588"/>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28</xdr:col>
      <xdr:colOff>14007</xdr:colOff>
      <xdr:row>32</xdr:row>
      <xdr:rowOff>140074</xdr:rowOff>
    </xdr:from>
    <xdr:to>
      <xdr:col>33</xdr:col>
      <xdr:colOff>602315</xdr:colOff>
      <xdr:row>58</xdr:row>
      <xdr:rowOff>56031</xdr:rowOff>
    </xdr:to>
    <xdr:sp macro="" textlink="">
      <xdr:nvSpPr>
        <xdr:cNvPr id="8" name="직사각형 7">
          <a:extLst>
            <a:ext uri="{FF2B5EF4-FFF2-40B4-BE49-F238E27FC236}">
              <a16:creationId xmlns:a16="http://schemas.microsoft.com/office/drawing/2014/main" id="{1FF8EA96-B2A5-4929-84E4-66F266C50A8A}"/>
            </a:ext>
          </a:extLst>
        </xdr:cNvPr>
        <xdr:cNvSpPr/>
      </xdr:nvSpPr>
      <xdr:spPr>
        <a:xfrm>
          <a:off x="19232095" y="6863603"/>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35</xdr:col>
      <xdr:colOff>0</xdr:colOff>
      <xdr:row>3</xdr:row>
      <xdr:rowOff>84044</xdr:rowOff>
    </xdr:from>
    <xdr:to>
      <xdr:col>40</xdr:col>
      <xdr:colOff>588308</xdr:colOff>
      <xdr:row>29</xdr:row>
      <xdr:rowOff>1</xdr:rowOff>
    </xdr:to>
    <xdr:sp macro="" textlink="">
      <xdr:nvSpPr>
        <xdr:cNvPr id="25" name="직사각형 24">
          <a:extLst>
            <a:ext uri="{FF2B5EF4-FFF2-40B4-BE49-F238E27FC236}">
              <a16:creationId xmlns:a16="http://schemas.microsoft.com/office/drawing/2014/main" id="{93F54679-E3F0-4DA9-9376-BF8EB58A60E8}"/>
            </a:ext>
          </a:extLst>
        </xdr:cNvPr>
        <xdr:cNvSpPr/>
      </xdr:nvSpPr>
      <xdr:spPr>
        <a:xfrm>
          <a:off x="24022610" y="714375"/>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35</xdr:col>
      <xdr:colOff>0</xdr:colOff>
      <xdr:row>32</xdr:row>
      <xdr:rowOff>98052</xdr:rowOff>
    </xdr:from>
    <xdr:to>
      <xdr:col>40</xdr:col>
      <xdr:colOff>588308</xdr:colOff>
      <xdr:row>58</xdr:row>
      <xdr:rowOff>14009</xdr:rowOff>
    </xdr:to>
    <xdr:sp macro="" textlink="">
      <xdr:nvSpPr>
        <xdr:cNvPr id="26" name="직사각형 25">
          <a:extLst>
            <a:ext uri="{FF2B5EF4-FFF2-40B4-BE49-F238E27FC236}">
              <a16:creationId xmlns:a16="http://schemas.microsoft.com/office/drawing/2014/main" id="{962072EF-ACA3-4D62-BC3E-A6FD0432E560}"/>
            </a:ext>
          </a:extLst>
        </xdr:cNvPr>
        <xdr:cNvSpPr/>
      </xdr:nvSpPr>
      <xdr:spPr>
        <a:xfrm>
          <a:off x="24022610" y="6821581"/>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41</xdr:col>
      <xdr:colOff>592095</xdr:colOff>
      <xdr:row>3</xdr:row>
      <xdr:rowOff>51486</xdr:rowOff>
    </xdr:from>
    <xdr:to>
      <xdr:col>47</xdr:col>
      <xdr:colOff>498206</xdr:colOff>
      <xdr:row>28</xdr:row>
      <xdr:rowOff>186262</xdr:rowOff>
    </xdr:to>
    <xdr:sp macro="" textlink="">
      <xdr:nvSpPr>
        <xdr:cNvPr id="22" name="직사각형 21">
          <a:extLst>
            <a:ext uri="{FF2B5EF4-FFF2-40B4-BE49-F238E27FC236}">
              <a16:creationId xmlns:a16="http://schemas.microsoft.com/office/drawing/2014/main" id="{6B45E51F-1C32-40F3-A515-E0ECD0F8BC43}"/>
            </a:ext>
          </a:extLst>
        </xdr:cNvPr>
        <xdr:cNvSpPr/>
      </xdr:nvSpPr>
      <xdr:spPr>
        <a:xfrm>
          <a:off x="28562130" y="707940"/>
          <a:ext cx="3999287" cy="5605214"/>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41</xdr:col>
      <xdr:colOff>602907</xdr:colOff>
      <xdr:row>32</xdr:row>
      <xdr:rowOff>100915</xdr:rowOff>
    </xdr:from>
    <xdr:to>
      <xdr:col>47</xdr:col>
      <xdr:colOff>509018</xdr:colOff>
      <xdr:row>58</xdr:row>
      <xdr:rowOff>16872</xdr:rowOff>
    </xdr:to>
    <xdr:sp macro="" textlink="">
      <xdr:nvSpPr>
        <xdr:cNvPr id="27" name="직사각형 26">
          <a:extLst>
            <a:ext uri="{FF2B5EF4-FFF2-40B4-BE49-F238E27FC236}">
              <a16:creationId xmlns:a16="http://schemas.microsoft.com/office/drawing/2014/main" id="{9D883A98-E2C4-4F28-9DAD-2F819D0A45CF}"/>
            </a:ext>
          </a:extLst>
        </xdr:cNvPr>
        <xdr:cNvSpPr/>
      </xdr:nvSpPr>
      <xdr:spPr>
        <a:xfrm>
          <a:off x="28572942" y="7103077"/>
          <a:ext cx="3999287" cy="5605214"/>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48</xdr:col>
      <xdr:colOff>643582</xdr:colOff>
      <xdr:row>3</xdr:row>
      <xdr:rowOff>77230</xdr:rowOff>
    </xdr:from>
    <xdr:to>
      <xdr:col>54</xdr:col>
      <xdr:colOff>549693</xdr:colOff>
      <xdr:row>28</xdr:row>
      <xdr:rowOff>212006</xdr:rowOff>
    </xdr:to>
    <xdr:sp macro="" textlink="">
      <xdr:nvSpPr>
        <xdr:cNvPr id="28" name="직사각형 27">
          <a:extLst>
            <a:ext uri="{FF2B5EF4-FFF2-40B4-BE49-F238E27FC236}">
              <a16:creationId xmlns:a16="http://schemas.microsoft.com/office/drawing/2014/main" id="{D2E95B1C-1B39-47FD-8ACE-9942C16C40A4}"/>
            </a:ext>
          </a:extLst>
        </xdr:cNvPr>
        <xdr:cNvSpPr/>
      </xdr:nvSpPr>
      <xdr:spPr>
        <a:xfrm>
          <a:off x="33388987" y="733684"/>
          <a:ext cx="3999287" cy="5605214"/>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49</xdr:col>
      <xdr:colOff>0</xdr:colOff>
      <xdr:row>32</xdr:row>
      <xdr:rowOff>102974</xdr:rowOff>
    </xdr:from>
    <xdr:to>
      <xdr:col>54</xdr:col>
      <xdr:colOff>588309</xdr:colOff>
      <xdr:row>58</xdr:row>
      <xdr:rowOff>18931</xdr:rowOff>
    </xdr:to>
    <xdr:sp macro="" textlink="">
      <xdr:nvSpPr>
        <xdr:cNvPr id="29" name="직사각형 28">
          <a:extLst>
            <a:ext uri="{FF2B5EF4-FFF2-40B4-BE49-F238E27FC236}">
              <a16:creationId xmlns:a16="http://schemas.microsoft.com/office/drawing/2014/main" id="{3C23EB62-9265-4FD4-A59F-307D4D17D96C}"/>
            </a:ext>
          </a:extLst>
        </xdr:cNvPr>
        <xdr:cNvSpPr/>
      </xdr:nvSpPr>
      <xdr:spPr>
        <a:xfrm>
          <a:off x="33427603" y="7105136"/>
          <a:ext cx="3999287" cy="5605214"/>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0</xdr:col>
      <xdr:colOff>251810</xdr:colOff>
      <xdr:row>3</xdr:row>
      <xdr:rowOff>197068</xdr:rowOff>
    </xdr:from>
    <xdr:to>
      <xdr:col>5</xdr:col>
      <xdr:colOff>611243</xdr:colOff>
      <xdr:row>17</xdr:row>
      <xdr:rowOff>50132</xdr:rowOff>
    </xdr:to>
    <xdr:pic>
      <xdr:nvPicPr>
        <xdr:cNvPr id="11" name="그림 10">
          <a:extLst>
            <a:ext uri="{FF2B5EF4-FFF2-40B4-BE49-F238E27FC236}">
              <a16:creationId xmlns:a16="http://schemas.microsoft.com/office/drawing/2014/main" id="{9FD995AE-FB45-856D-4CDE-985260F782E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1810" y="848779"/>
          <a:ext cx="3785091" cy="2894379"/>
        </a:xfrm>
        <a:prstGeom prst="rect">
          <a:avLst/>
        </a:prstGeom>
      </xdr:spPr>
    </xdr:pic>
    <xdr:clientData/>
  </xdr:twoCellAnchor>
  <xdr:twoCellAnchor editAs="oneCell">
    <xdr:from>
      <xdr:col>6</xdr:col>
      <xdr:colOff>689741</xdr:colOff>
      <xdr:row>3</xdr:row>
      <xdr:rowOff>131379</xdr:rowOff>
    </xdr:from>
    <xdr:to>
      <xdr:col>12</xdr:col>
      <xdr:colOff>415377</xdr:colOff>
      <xdr:row>17</xdr:row>
      <xdr:rowOff>32845</xdr:rowOff>
    </xdr:to>
    <xdr:pic>
      <xdr:nvPicPr>
        <xdr:cNvPr id="16" name="그림 15">
          <a:extLst>
            <a:ext uri="{FF2B5EF4-FFF2-40B4-BE49-F238E27FC236}">
              <a16:creationId xmlns:a16="http://schemas.microsoft.com/office/drawing/2014/main" id="{E29A385D-53F8-89E9-90F2-032945DB014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828189" y="755431"/>
          <a:ext cx="3864085" cy="2813707"/>
        </a:xfrm>
        <a:prstGeom prst="rect">
          <a:avLst/>
        </a:prstGeom>
      </xdr:spPr>
    </xdr:pic>
    <xdr:clientData/>
  </xdr:twoCellAnchor>
  <xdr:twoCellAnchor editAs="oneCell">
    <xdr:from>
      <xdr:col>0</xdr:col>
      <xdr:colOff>150396</xdr:colOff>
      <xdr:row>33</xdr:row>
      <xdr:rowOff>33420</xdr:rowOff>
    </xdr:from>
    <xdr:to>
      <xdr:col>5</xdr:col>
      <xdr:colOff>568158</xdr:colOff>
      <xdr:row>57</xdr:row>
      <xdr:rowOff>105569</xdr:rowOff>
    </xdr:to>
    <xdr:pic>
      <xdr:nvPicPr>
        <xdr:cNvPr id="9" name="그림 8">
          <a:extLst>
            <a:ext uri="{FF2B5EF4-FFF2-40B4-BE49-F238E27FC236}">
              <a16:creationId xmlns:a16="http://schemas.microsoft.com/office/drawing/2014/main" id="{33D17607-8847-7086-56D1-DF5ED938FFE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50396" y="7202236"/>
          <a:ext cx="3843420" cy="5285833"/>
        </a:xfrm>
        <a:prstGeom prst="rect">
          <a:avLst/>
        </a:prstGeom>
      </xdr:spPr>
    </xdr:pic>
    <xdr:clientData/>
  </xdr:twoCellAnchor>
  <xdr:twoCellAnchor editAs="oneCell">
    <xdr:from>
      <xdr:col>14</xdr:col>
      <xdr:colOff>150396</xdr:colOff>
      <xdr:row>3</xdr:row>
      <xdr:rowOff>133683</xdr:rowOff>
    </xdr:from>
    <xdr:to>
      <xdr:col>19</xdr:col>
      <xdr:colOff>484606</xdr:colOff>
      <xdr:row>28</xdr:row>
      <xdr:rowOff>80522</xdr:rowOff>
    </xdr:to>
    <xdr:pic>
      <xdr:nvPicPr>
        <xdr:cNvPr id="18" name="그림 17">
          <a:extLst>
            <a:ext uri="{FF2B5EF4-FFF2-40B4-BE49-F238E27FC236}">
              <a16:creationId xmlns:a16="http://schemas.microsoft.com/office/drawing/2014/main" id="{054F849E-D200-C2E6-7D73-B5CEA1951A2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742238" y="785394"/>
          <a:ext cx="3759868" cy="5377760"/>
        </a:xfrm>
        <a:prstGeom prst="rect">
          <a:avLst/>
        </a:prstGeom>
      </xdr:spPr>
    </xdr:pic>
    <xdr:clientData/>
  </xdr:twoCellAnchor>
  <xdr:twoCellAnchor editAs="oneCell">
    <xdr:from>
      <xdr:col>21</xdr:col>
      <xdr:colOff>133686</xdr:colOff>
      <xdr:row>3</xdr:row>
      <xdr:rowOff>116973</xdr:rowOff>
    </xdr:from>
    <xdr:to>
      <xdr:col>26</xdr:col>
      <xdr:colOff>417764</xdr:colOff>
      <xdr:row>28</xdr:row>
      <xdr:rowOff>153402</xdr:rowOff>
    </xdr:to>
    <xdr:pic>
      <xdr:nvPicPr>
        <xdr:cNvPr id="21" name="그림 20">
          <a:extLst>
            <a:ext uri="{FF2B5EF4-FFF2-40B4-BE49-F238E27FC236}">
              <a16:creationId xmlns:a16="http://schemas.microsoft.com/office/drawing/2014/main" id="{43500711-66F9-0CCE-13FB-AC0457DD105F}"/>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4521449" y="768684"/>
          <a:ext cx="3709736" cy="5467350"/>
        </a:xfrm>
        <a:prstGeom prst="rect">
          <a:avLst/>
        </a:prstGeom>
      </xdr:spPr>
    </xdr:pic>
    <xdr:clientData/>
  </xdr:twoCellAnchor>
  <xdr:twoCellAnchor editAs="oneCell">
    <xdr:from>
      <xdr:col>21</xdr:col>
      <xdr:colOff>217238</xdr:colOff>
      <xdr:row>33</xdr:row>
      <xdr:rowOff>66842</xdr:rowOff>
    </xdr:from>
    <xdr:to>
      <xdr:col>26</xdr:col>
      <xdr:colOff>509721</xdr:colOff>
      <xdr:row>45</xdr:row>
      <xdr:rowOff>183816</xdr:rowOff>
    </xdr:to>
    <xdr:pic>
      <xdr:nvPicPr>
        <xdr:cNvPr id="24" name="그림 23">
          <a:extLst>
            <a:ext uri="{FF2B5EF4-FFF2-40B4-BE49-F238E27FC236}">
              <a16:creationId xmlns:a16="http://schemas.microsoft.com/office/drawing/2014/main" id="{BAB67694-877C-66D8-21AA-D713DFF6101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605001" y="7235658"/>
          <a:ext cx="3718141" cy="2723816"/>
        </a:xfrm>
        <a:prstGeom prst="rect">
          <a:avLst/>
        </a:prstGeom>
      </xdr:spPr>
    </xdr:pic>
    <xdr:clientData/>
  </xdr:twoCellAnchor>
  <xdr:twoCellAnchor editAs="oneCell">
    <xdr:from>
      <xdr:col>28</xdr:col>
      <xdr:colOff>150394</xdr:colOff>
      <xdr:row>3</xdr:row>
      <xdr:rowOff>167103</xdr:rowOff>
    </xdr:from>
    <xdr:to>
      <xdr:col>33</xdr:col>
      <xdr:colOff>417763</xdr:colOff>
      <xdr:row>27</xdr:row>
      <xdr:rowOff>32417</xdr:rowOff>
    </xdr:to>
    <xdr:pic>
      <xdr:nvPicPr>
        <xdr:cNvPr id="31" name="그림 30">
          <a:extLst>
            <a:ext uri="{FF2B5EF4-FFF2-40B4-BE49-F238E27FC236}">
              <a16:creationId xmlns:a16="http://schemas.microsoft.com/office/drawing/2014/main" id="{16415A6F-EB89-4799-862D-F75D3F9337C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9334078" y="818814"/>
          <a:ext cx="3693027" cy="5078998"/>
        </a:xfrm>
        <a:prstGeom prst="rect">
          <a:avLst/>
        </a:prstGeom>
      </xdr:spPr>
    </xdr:pic>
    <xdr:clientData/>
  </xdr:twoCellAnchor>
  <xdr:twoCellAnchor editAs="oneCell">
    <xdr:from>
      <xdr:col>14</xdr:col>
      <xdr:colOff>167104</xdr:colOff>
      <xdr:row>33</xdr:row>
      <xdr:rowOff>100263</xdr:rowOff>
    </xdr:from>
    <xdr:to>
      <xdr:col>19</xdr:col>
      <xdr:colOff>451184</xdr:colOff>
      <xdr:row>54</xdr:row>
      <xdr:rowOff>150395</xdr:rowOff>
    </xdr:to>
    <xdr:pic>
      <xdr:nvPicPr>
        <xdr:cNvPr id="33" name="그림 32">
          <a:extLst>
            <a:ext uri="{FF2B5EF4-FFF2-40B4-BE49-F238E27FC236}">
              <a16:creationId xmlns:a16="http://schemas.microsoft.com/office/drawing/2014/main" id="{5F2E7211-4265-5608-FD1D-54C0C382BCE4}"/>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9692104" y="7039906"/>
          <a:ext cx="3685866" cy="4466268"/>
        </a:xfrm>
        <a:prstGeom prst="rect">
          <a:avLst/>
        </a:prstGeom>
      </xdr:spPr>
    </xdr:pic>
    <xdr:clientData/>
  </xdr:twoCellAnchor>
  <xdr:twoCellAnchor editAs="oneCell">
    <xdr:from>
      <xdr:col>7</xdr:col>
      <xdr:colOff>98480</xdr:colOff>
      <xdr:row>33</xdr:row>
      <xdr:rowOff>33421</xdr:rowOff>
    </xdr:from>
    <xdr:to>
      <xdr:col>12</xdr:col>
      <xdr:colOff>451184</xdr:colOff>
      <xdr:row>55</xdr:row>
      <xdr:rowOff>200527</xdr:rowOff>
    </xdr:to>
    <xdr:pic>
      <xdr:nvPicPr>
        <xdr:cNvPr id="35" name="그림 34">
          <a:extLst>
            <a:ext uri="{FF2B5EF4-FFF2-40B4-BE49-F238E27FC236}">
              <a16:creationId xmlns:a16="http://schemas.microsoft.com/office/drawing/2014/main" id="{6C027FCE-7703-D9B4-3593-0E1ED483738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4894401" y="7202237"/>
          <a:ext cx="3778362" cy="4946316"/>
        </a:xfrm>
        <a:prstGeom prst="rect">
          <a:avLst/>
        </a:prstGeom>
      </xdr:spPr>
    </xdr:pic>
    <xdr:clientData/>
  </xdr:twoCellAnchor>
  <xdr:twoCellAnchor editAs="oneCell">
    <xdr:from>
      <xdr:col>49</xdr:col>
      <xdr:colOff>97067</xdr:colOff>
      <xdr:row>4</xdr:row>
      <xdr:rowOff>0</xdr:rowOff>
    </xdr:from>
    <xdr:to>
      <xdr:col>54</xdr:col>
      <xdr:colOff>371104</xdr:colOff>
      <xdr:row>28</xdr:row>
      <xdr:rowOff>8325</xdr:rowOff>
    </xdr:to>
    <xdr:pic>
      <xdr:nvPicPr>
        <xdr:cNvPr id="37" name="그림 36">
          <a:extLst>
            <a:ext uri="{FF2B5EF4-FFF2-40B4-BE49-F238E27FC236}">
              <a16:creationId xmlns:a16="http://schemas.microsoft.com/office/drawing/2014/main" id="{A88732D4-0E28-2120-BC0A-450A4A4EFC31}"/>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33434567" y="841169"/>
          <a:ext cx="3675823" cy="5055338"/>
        </a:xfrm>
        <a:prstGeom prst="rect">
          <a:avLst/>
        </a:prstGeom>
      </xdr:spPr>
    </xdr:pic>
    <xdr:clientData/>
  </xdr:twoCellAnchor>
  <xdr:twoCellAnchor editAs="oneCell">
    <xdr:from>
      <xdr:col>42</xdr:col>
      <xdr:colOff>49482</xdr:colOff>
      <xdr:row>33</xdr:row>
      <xdr:rowOff>37112</xdr:rowOff>
    </xdr:from>
    <xdr:to>
      <xdr:col>47</xdr:col>
      <xdr:colOff>388727</xdr:colOff>
      <xdr:row>46</xdr:row>
      <xdr:rowOff>61851</xdr:rowOff>
    </xdr:to>
    <xdr:pic>
      <xdr:nvPicPr>
        <xdr:cNvPr id="39" name="그림 38">
          <a:extLst>
            <a:ext uri="{FF2B5EF4-FFF2-40B4-BE49-F238E27FC236}">
              <a16:creationId xmlns:a16="http://schemas.microsoft.com/office/drawing/2014/main" id="{77D7EC48-2417-C74B-A440-DA41DF675E6D}"/>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28624482" y="6976755"/>
          <a:ext cx="3741031" cy="2758538"/>
        </a:xfrm>
        <a:prstGeom prst="rect">
          <a:avLst/>
        </a:prstGeom>
      </xdr:spPr>
    </xdr:pic>
    <xdr:clientData/>
  </xdr:twoCellAnchor>
  <xdr:twoCellAnchor editAs="oneCell">
    <xdr:from>
      <xdr:col>35</xdr:col>
      <xdr:colOff>108655</xdr:colOff>
      <xdr:row>4</xdr:row>
      <xdr:rowOff>49482</xdr:rowOff>
    </xdr:from>
    <xdr:to>
      <xdr:col>40</xdr:col>
      <xdr:colOff>469309</xdr:colOff>
      <xdr:row>17</xdr:row>
      <xdr:rowOff>37111</xdr:rowOff>
    </xdr:to>
    <xdr:pic>
      <xdr:nvPicPr>
        <xdr:cNvPr id="41" name="그림 40">
          <a:extLst>
            <a:ext uri="{FF2B5EF4-FFF2-40B4-BE49-F238E27FC236}">
              <a16:creationId xmlns:a16="http://schemas.microsoft.com/office/drawing/2014/main" id="{AB881B70-3D5E-8FC9-9BB6-D97912F54815}"/>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23921155" y="890651"/>
          <a:ext cx="3762440" cy="2721428"/>
        </a:xfrm>
        <a:prstGeom prst="rect">
          <a:avLst/>
        </a:prstGeom>
      </xdr:spPr>
    </xdr:pic>
    <xdr:clientData/>
  </xdr:twoCellAnchor>
  <xdr:twoCellAnchor editAs="oneCell">
    <xdr:from>
      <xdr:col>28</xdr:col>
      <xdr:colOff>160812</xdr:colOff>
      <xdr:row>33</xdr:row>
      <xdr:rowOff>56480</xdr:rowOff>
    </xdr:from>
    <xdr:to>
      <xdr:col>33</xdr:col>
      <xdr:colOff>482435</xdr:colOff>
      <xdr:row>46</xdr:row>
      <xdr:rowOff>35376</xdr:rowOff>
    </xdr:to>
    <xdr:pic>
      <xdr:nvPicPr>
        <xdr:cNvPr id="43" name="그림 42">
          <a:extLst>
            <a:ext uri="{FF2B5EF4-FFF2-40B4-BE49-F238E27FC236}">
              <a16:creationId xmlns:a16="http://schemas.microsoft.com/office/drawing/2014/main" id="{332078CD-0D10-29F0-15BF-719F5DC043CD}"/>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19210812" y="6996123"/>
          <a:ext cx="3723409" cy="2712695"/>
        </a:xfrm>
        <a:prstGeom prst="rect">
          <a:avLst/>
        </a:prstGeom>
      </xdr:spPr>
    </xdr:pic>
    <xdr:clientData/>
  </xdr:twoCellAnchor>
  <xdr:twoCellAnchor editAs="oneCell">
    <xdr:from>
      <xdr:col>35</xdr:col>
      <xdr:colOff>160811</xdr:colOff>
      <xdr:row>33</xdr:row>
      <xdr:rowOff>6543</xdr:rowOff>
    </xdr:from>
    <xdr:to>
      <xdr:col>40</xdr:col>
      <xdr:colOff>482434</xdr:colOff>
      <xdr:row>45</xdr:row>
      <xdr:rowOff>193345</xdr:rowOff>
    </xdr:to>
    <xdr:pic>
      <xdr:nvPicPr>
        <xdr:cNvPr id="45" name="그림 44">
          <a:extLst>
            <a:ext uri="{FF2B5EF4-FFF2-40B4-BE49-F238E27FC236}">
              <a16:creationId xmlns:a16="http://schemas.microsoft.com/office/drawing/2014/main" id="{28FF7598-E148-36FE-32D0-FF832DD62B1F}"/>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23973311" y="6946186"/>
          <a:ext cx="3723409" cy="2710308"/>
        </a:xfrm>
        <a:prstGeom prst="rect">
          <a:avLst/>
        </a:prstGeom>
      </xdr:spPr>
    </xdr:pic>
    <xdr:clientData/>
  </xdr:twoCellAnchor>
  <xdr:twoCellAnchor editAs="oneCell">
    <xdr:from>
      <xdr:col>42</xdr:col>
      <xdr:colOff>2011</xdr:colOff>
      <xdr:row>4</xdr:row>
      <xdr:rowOff>14432</xdr:rowOff>
    </xdr:from>
    <xdr:to>
      <xdr:col>47</xdr:col>
      <xdr:colOff>451139</xdr:colOff>
      <xdr:row>17</xdr:row>
      <xdr:rowOff>28864</xdr:rowOff>
    </xdr:to>
    <xdr:pic>
      <xdr:nvPicPr>
        <xdr:cNvPr id="47" name="그림 46">
          <a:extLst>
            <a:ext uri="{FF2B5EF4-FFF2-40B4-BE49-F238E27FC236}">
              <a16:creationId xmlns:a16="http://schemas.microsoft.com/office/drawing/2014/main" id="{E93D121A-DB02-BF96-849E-108A7A155EFF}"/>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29096556" y="880341"/>
          <a:ext cx="3912765" cy="2828637"/>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B84F2-D1E6-445D-96AD-9F5F7E410D5E}">
  <sheetPr>
    <pageSetUpPr fitToPage="1"/>
  </sheetPr>
  <dimension ref="A2:I39"/>
  <sheetViews>
    <sheetView showGridLines="0" tabSelected="1" topLeftCell="A13" zoomScale="80" zoomScaleNormal="80" workbookViewId="0">
      <selection activeCell="A23" sqref="A23"/>
    </sheetView>
  </sheetViews>
  <sheetFormatPr defaultColWidth="9" defaultRowHeight="12.75"/>
  <cols>
    <col min="1" max="1" width="9.875" style="3" customWidth="1"/>
    <col min="2" max="2" width="24.25" style="3" customWidth="1"/>
    <col min="3" max="3" width="27" style="3" customWidth="1"/>
    <col min="4" max="5" width="9" style="3"/>
    <col min="6" max="6" width="34.375" style="3" customWidth="1"/>
    <col min="7" max="7" width="44.75" style="3" customWidth="1"/>
    <col min="8" max="8" width="11.25" style="3" customWidth="1"/>
    <col min="9" max="16384" width="9" style="3"/>
  </cols>
  <sheetData>
    <row r="2" spans="1:9" ht="33">
      <c r="A2" s="215" t="s">
        <v>1</v>
      </c>
      <c r="B2" s="215"/>
      <c r="C2" s="215"/>
      <c r="D2" s="215"/>
      <c r="E2" s="215"/>
      <c r="F2" s="215"/>
      <c r="G2" s="215"/>
      <c r="H2" s="2"/>
    </row>
    <row r="3" spans="1:9" ht="14.25">
      <c r="A3" s="70"/>
      <c r="B3" s="70"/>
      <c r="C3" s="70"/>
      <c r="D3" s="70"/>
      <c r="E3" s="70"/>
      <c r="F3" s="70"/>
      <c r="G3" s="70"/>
      <c r="H3" s="70"/>
    </row>
    <row r="4" spans="1:9" ht="14.25">
      <c r="A4" s="70"/>
      <c r="B4" s="70"/>
      <c r="C4" s="70"/>
      <c r="D4" s="70"/>
      <c r="E4" s="70"/>
      <c r="H4" s="70"/>
    </row>
    <row r="5" spans="1:9" ht="27" customHeight="1">
      <c r="A5" s="71" t="s">
        <v>40</v>
      </c>
      <c r="B5" s="4"/>
      <c r="C5" s="5"/>
      <c r="D5" s="70"/>
      <c r="E5" s="70"/>
      <c r="F5" s="6" t="s">
        <v>30</v>
      </c>
      <c r="G5" s="7" t="s">
        <v>43</v>
      </c>
      <c r="H5" s="70"/>
    </row>
    <row r="6" spans="1:9" ht="27" customHeight="1">
      <c r="A6" s="70"/>
      <c r="B6" s="70"/>
      <c r="C6" s="70"/>
      <c r="D6" s="70"/>
      <c r="E6" s="70"/>
      <c r="F6" s="8" t="s">
        <v>33</v>
      </c>
      <c r="G6" s="9" t="s">
        <v>44</v>
      </c>
      <c r="H6" s="70"/>
    </row>
    <row r="7" spans="1:9" ht="27" customHeight="1">
      <c r="A7" s="216" t="s">
        <v>289</v>
      </c>
      <c r="B7" s="217"/>
      <c r="C7" s="218"/>
      <c r="D7" s="70"/>
      <c r="E7" s="10"/>
      <c r="F7" s="11" t="s">
        <v>34</v>
      </c>
      <c r="G7" s="9" t="s">
        <v>45</v>
      </c>
      <c r="H7" s="70"/>
    </row>
    <row r="8" spans="1:9" ht="27" customHeight="1">
      <c r="A8" s="70"/>
      <c r="B8" s="70"/>
      <c r="C8" s="70"/>
      <c r="D8" s="70"/>
      <c r="E8" s="70"/>
      <c r="F8" s="8" t="s">
        <v>35</v>
      </c>
      <c r="G8" s="9" t="s">
        <v>46</v>
      </c>
      <c r="H8" s="70"/>
    </row>
    <row r="9" spans="1:9" ht="27" customHeight="1">
      <c r="A9" s="219" t="s">
        <v>290</v>
      </c>
      <c r="B9" s="220"/>
      <c r="C9" s="221"/>
      <c r="D9" s="70"/>
      <c r="E9" s="70"/>
      <c r="F9" s="8" t="s">
        <v>36</v>
      </c>
      <c r="G9" s="9" t="s">
        <v>47</v>
      </c>
      <c r="H9" s="70"/>
    </row>
    <row r="10" spans="1:9" ht="27" customHeight="1">
      <c r="A10" s="70"/>
      <c r="B10" s="70"/>
      <c r="C10" s="70"/>
      <c r="D10" s="70"/>
      <c r="E10" s="70"/>
      <c r="F10" s="12" t="s">
        <v>31</v>
      </c>
      <c r="G10" s="13" t="s">
        <v>48</v>
      </c>
      <c r="H10" s="70"/>
      <c r="I10" s="70"/>
    </row>
    <row r="11" spans="1:9" ht="27" customHeight="1">
      <c r="A11" s="222"/>
      <c r="B11" s="223"/>
      <c r="C11" s="223"/>
      <c r="D11" s="70"/>
      <c r="E11" s="14"/>
      <c r="F11" s="15" t="s">
        <v>32</v>
      </c>
      <c r="G11" s="16" t="s">
        <v>49</v>
      </c>
      <c r="H11" s="14"/>
    </row>
    <row r="12" spans="1:9" ht="18.75" thickBot="1">
      <c r="A12" s="17" t="s">
        <v>2</v>
      </c>
      <c r="B12" s="17" t="str">
        <f>NUMBERSTRING(F31,1)</f>
        <v>구백일십일만이천</v>
      </c>
      <c r="C12" s="18"/>
      <c r="D12" s="1" t="s">
        <v>3</v>
      </c>
      <c r="E12" s="1" t="s">
        <v>4</v>
      </c>
      <c r="F12" s="1" t="s">
        <v>4</v>
      </c>
      <c r="G12" s="1"/>
      <c r="H12" s="19"/>
    </row>
    <row r="13" spans="1:9" ht="15.75" thickTop="1" thickBot="1">
      <c r="A13" s="70"/>
      <c r="B13" s="70"/>
      <c r="C13" s="70"/>
      <c r="D13" s="70"/>
      <c r="E13" s="70"/>
      <c r="F13" s="70"/>
      <c r="G13" s="70"/>
      <c r="H13" s="19"/>
    </row>
    <row r="14" spans="1:9" ht="33" customHeight="1" thickBot="1">
      <c r="A14" s="20" t="s">
        <v>5</v>
      </c>
      <c r="B14" s="21" t="s">
        <v>6</v>
      </c>
      <c r="C14" s="21" t="s">
        <v>7</v>
      </c>
      <c r="D14" s="21" t="s">
        <v>8</v>
      </c>
      <c r="E14" s="21" t="s">
        <v>9</v>
      </c>
      <c r="F14" s="21" t="s">
        <v>10</v>
      </c>
      <c r="G14" s="22" t="s">
        <v>11</v>
      </c>
      <c r="H14" s="19"/>
    </row>
    <row r="15" spans="1:9" ht="33" customHeight="1" thickTop="1">
      <c r="A15" s="23"/>
      <c r="B15" s="24" t="s">
        <v>12</v>
      </c>
      <c r="C15" s="25"/>
      <c r="D15" s="26"/>
      <c r="E15" s="26"/>
      <c r="F15" s="27"/>
      <c r="G15" s="28"/>
    </row>
    <row r="16" spans="1:9" ht="33" customHeight="1">
      <c r="A16" s="29"/>
      <c r="B16" s="30" t="s">
        <v>13</v>
      </c>
      <c r="C16" s="31"/>
      <c r="D16" s="32"/>
      <c r="E16" s="32"/>
      <c r="F16" s="33">
        <f>'내역서(표준단가)'!K9</f>
        <v>53222.9</v>
      </c>
      <c r="G16" s="34"/>
    </row>
    <row r="17" spans="1:7" ht="33" customHeight="1">
      <c r="A17" s="29"/>
      <c r="B17" s="30" t="s">
        <v>14</v>
      </c>
      <c r="C17" s="31"/>
      <c r="D17" s="32"/>
      <c r="E17" s="32"/>
      <c r="F17" s="33">
        <f>'내역서(표준단가)'!M9</f>
        <v>7408170</v>
      </c>
      <c r="G17" s="35"/>
    </row>
    <row r="18" spans="1:7" ht="33" customHeight="1">
      <c r="A18" s="29"/>
      <c r="B18" s="30" t="s">
        <v>15</v>
      </c>
      <c r="C18" s="31"/>
      <c r="D18" s="32"/>
      <c r="E18" s="32"/>
      <c r="F18" s="33">
        <v>0</v>
      </c>
      <c r="G18" s="35"/>
    </row>
    <row r="19" spans="1:7" ht="33" customHeight="1">
      <c r="A19" s="29"/>
      <c r="B19" s="36" t="s">
        <v>16</v>
      </c>
      <c r="C19" s="36"/>
      <c r="D19" s="37"/>
      <c r="E19" s="37"/>
      <c r="F19" s="38">
        <f>F16+F17+F18</f>
        <v>7461392.9000000004</v>
      </c>
      <c r="G19" s="35"/>
    </row>
    <row r="20" spans="1:7" ht="33" customHeight="1">
      <c r="A20" s="29"/>
      <c r="B20" s="39" t="s">
        <v>17</v>
      </c>
      <c r="C20" s="40"/>
      <c r="D20" s="32"/>
      <c r="E20" s="32"/>
      <c r="F20" s="41"/>
      <c r="G20" s="35"/>
    </row>
    <row r="21" spans="1:7" ht="33" customHeight="1">
      <c r="A21" s="29"/>
      <c r="B21" s="158" t="s">
        <v>18</v>
      </c>
      <c r="C21" s="166" t="s">
        <v>207</v>
      </c>
      <c r="D21" s="159">
        <v>1</v>
      </c>
      <c r="E21" s="159" t="s">
        <v>19</v>
      </c>
      <c r="F21" s="167">
        <f>F17*4.75%</f>
        <v>351888.07500000001</v>
      </c>
      <c r="G21" s="35" t="s">
        <v>20</v>
      </c>
    </row>
    <row r="22" spans="1:7" ht="33" customHeight="1">
      <c r="A22" s="29"/>
      <c r="B22" s="160" t="s">
        <v>21</v>
      </c>
      <c r="C22" s="166" t="s">
        <v>208</v>
      </c>
      <c r="D22" s="161">
        <v>1</v>
      </c>
      <c r="E22" s="161" t="s">
        <v>19</v>
      </c>
      <c r="F22" s="168">
        <f>F17*3.595%</f>
        <v>266323.71150000003</v>
      </c>
      <c r="G22" s="43" t="s">
        <v>20</v>
      </c>
    </row>
    <row r="23" spans="1:7" ht="33" customHeight="1">
      <c r="A23" s="29"/>
      <c r="B23" s="162" t="s">
        <v>22</v>
      </c>
      <c r="C23" s="40" t="s">
        <v>41</v>
      </c>
      <c r="D23" s="30">
        <v>1</v>
      </c>
      <c r="E23" s="30" t="s">
        <v>19</v>
      </c>
      <c r="F23" s="42">
        <f>F22*12.95%</f>
        <v>34488.920639250005</v>
      </c>
      <c r="G23" s="35" t="s">
        <v>20</v>
      </c>
    </row>
    <row r="24" spans="1:7" ht="33" customHeight="1">
      <c r="A24" s="29"/>
      <c r="B24" s="162" t="s">
        <v>23</v>
      </c>
      <c r="C24" s="40" t="s">
        <v>38</v>
      </c>
      <c r="D24" s="30">
        <v>1</v>
      </c>
      <c r="E24" s="30" t="s">
        <v>19</v>
      </c>
      <c r="F24" s="42">
        <f>F17*1.01%</f>
        <v>74822.516999999993</v>
      </c>
      <c r="G24" s="35" t="s">
        <v>20</v>
      </c>
    </row>
    <row r="25" spans="1:7" ht="33" customHeight="1">
      <c r="A25" s="29"/>
      <c r="B25" s="162" t="s">
        <v>24</v>
      </c>
      <c r="C25" s="40" t="s">
        <v>42</v>
      </c>
      <c r="D25" s="30">
        <v>1</v>
      </c>
      <c r="E25" s="30" t="s">
        <v>19</v>
      </c>
      <c r="F25" s="42">
        <f>F17*3.56%</f>
        <v>263730.85200000001</v>
      </c>
      <c r="G25" s="35" t="s">
        <v>20</v>
      </c>
    </row>
    <row r="26" spans="1:7" ht="33" customHeight="1">
      <c r="A26" s="29"/>
      <c r="B26" s="162" t="s">
        <v>25</v>
      </c>
      <c r="C26" s="44" t="s">
        <v>67</v>
      </c>
      <c r="D26" s="30">
        <v>1</v>
      </c>
      <c r="E26" s="30" t="s">
        <v>19</v>
      </c>
      <c r="F26" s="42">
        <f>(F16+F17)*3.11%</f>
        <v>232049.31919000001</v>
      </c>
      <c r="G26" s="35" t="s">
        <v>20</v>
      </c>
    </row>
    <row r="27" spans="1:7" ht="33" customHeight="1">
      <c r="A27" s="29"/>
      <c r="B27" s="162" t="s">
        <v>28</v>
      </c>
      <c r="C27" s="44" t="s">
        <v>29</v>
      </c>
      <c r="D27" s="30">
        <v>1</v>
      </c>
      <c r="E27" s="30" t="s">
        <v>19</v>
      </c>
      <c r="F27" s="42">
        <f>SUM(F17+F21+F22+F23+F24+F25+F26)*5%-4000</f>
        <v>427573.66976646252</v>
      </c>
      <c r="G27" s="211"/>
    </row>
    <row r="28" spans="1:7" ht="33" customHeight="1">
      <c r="A28" s="29"/>
      <c r="B28" s="36" t="s">
        <v>16</v>
      </c>
      <c r="C28" s="45"/>
      <c r="D28" s="46"/>
      <c r="E28" s="37"/>
      <c r="F28" s="47">
        <f>F21+F22+F23+F24+F25+F26+F27</f>
        <v>1650877.0650957124</v>
      </c>
      <c r="G28" s="35"/>
    </row>
    <row r="29" spans="1:7" ht="33" customHeight="1">
      <c r="A29" s="29"/>
      <c r="B29" s="40"/>
      <c r="C29" s="48"/>
      <c r="D29" s="49"/>
      <c r="E29" s="32"/>
      <c r="F29" s="50"/>
      <c r="G29" s="35"/>
    </row>
    <row r="30" spans="1:7" ht="33" customHeight="1">
      <c r="A30" s="29"/>
      <c r="B30" s="51"/>
      <c r="C30" s="48"/>
      <c r="D30" s="49"/>
      <c r="E30" s="32"/>
      <c r="F30" s="52">
        <f>F19+F28+F29</f>
        <v>9112269.9650957137</v>
      </c>
      <c r="G30" s="35"/>
    </row>
    <row r="31" spans="1:7" ht="33" customHeight="1">
      <c r="A31" s="29"/>
      <c r="B31" s="36" t="s">
        <v>26</v>
      </c>
      <c r="C31" s="36"/>
      <c r="D31" s="37"/>
      <c r="E31" s="37"/>
      <c r="F31" s="169">
        <f>ROUNDDOWN(F30,-3)</f>
        <v>9112000</v>
      </c>
      <c r="G31" s="144"/>
    </row>
    <row r="32" spans="1:7" ht="33" customHeight="1" thickBot="1">
      <c r="A32" s="53"/>
      <c r="B32" s="54" t="s">
        <v>27</v>
      </c>
      <c r="C32" s="55"/>
      <c r="D32" s="55"/>
      <c r="E32" s="55"/>
      <c r="F32" s="56"/>
      <c r="G32" s="145" t="s">
        <v>109</v>
      </c>
    </row>
    <row r="33" spans="2:7" ht="33.75" customHeight="1">
      <c r="B33" s="57"/>
      <c r="F33" s="146" t="s">
        <v>74</v>
      </c>
      <c r="G33" s="147"/>
    </row>
    <row r="34" spans="2:7" ht="24">
      <c r="B34" s="57"/>
      <c r="F34" s="146"/>
      <c r="G34" s="148"/>
    </row>
    <row r="35" spans="2:7" ht="24">
      <c r="F35" s="146"/>
    </row>
    <row r="36" spans="2:7" ht="24">
      <c r="F36" s="146"/>
    </row>
    <row r="37" spans="2:7" ht="24">
      <c r="F37" s="146"/>
    </row>
    <row r="38" spans="2:7" ht="24">
      <c r="F38" s="146"/>
    </row>
    <row r="39" spans="2:7" ht="24">
      <c r="F39" s="146"/>
    </row>
  </sheetData>
  <mergeCells count="4">
    <mergeCell ref="A2:G2"/>
    <mergeCell ref="A7:C7"/>
    <mergeCell ref="A9:C9"/>
    <mergeCell ref="A11:C11"/>
  </mergeCells>
  <phoneticPr fontId="9" type="noConversion"/>
  <pageMargins left="0.31496062992125984" right="0.19685039370078741" top="0.94488188976377963" bottom="0.55118110236220474" header="0.31496062992125984" footer="0.31496062992125984"/>
  <pageSetup paperSize="9" scale="61"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1B2BA-CC1F-483A-84E3-7C09F1D7986C}">
  <sheetPr>
    <pageSetUpPr fitToPage="1"/>
  </sheetPr>
  <dimension ref="B1:V11"/>
  <sheetViews>
    <sheetView showGridLines="0" view="pageBreakPreview" topLeftCell="C1" zoomScale="85" zoomScaleNormal="86" zoomScaleSheetLayoutView="85" workbookViewId="0">
      <selection activeCell="M5" sqref="M5"/>
    </sheetView>
  </sheetViews>
  <sheetFormatPr defaultColWidth="9" defaultRowHeight="38.1" customHeight="1"/>
  <cols>
    <col min="1" max="1" width="0" style="78" hidden="1" customWidth="1"/>
    <col min="2" max="2" width="9" style="78" hidden="1" customWidth="1"/>
    <col min="3" max="3" width="19.5" style="87" bestFit="1" customWidth="1"/>
    <col min="4" max="4" width="16.875" style="78" customWidth="1"/>
    <col min="5" max="5" width="9.875" style="78" customWidth="1"/>
    <col min="6" max="6" width="8.875" style="74" bestFit="1" customWidth="1"/>
    <col min="7" max="7" width="23.875" style="74" bestFit="1" customWidth="1"/>
    <col min="8" max="8" width="5" style="78" bestFit="1" customWidth="1"/>
    <col min="9" max="9" width="5.375" style="78" customWidth="1"/>
    <col min="10" max="10" width="10.5" style="78" bestFit="1" customWidth="1"/>
    <col min="11" max="11" width="13" style="78" bestFit="1" customWidth="1"/>
    <col min="12" max="12" width="8.125" style="78" bestFit="1" customWidth="1"/>
    <col min="13" max="13" width="17.25" style="78" bestFit="1" customWidth="1"/>
    <col min="14" max="14" width="6.25" style="78" hidden="1" customWidth="1"/>
    <col min="15" max="15" width="8.75" style="78" hidden="1" customWidth="1"/>
    <col min="16" max="16" width="10.5" style="78" hidden="1" customWidth="1"/>
    <col min="17" max="17" width="8.75" style="78" hidden="1" customWidth="1"/>
    <col min="18" max="18" width="17.25" style="78" bestFit="1" customWidth="1"/>
    <col min="19" max="19" width="10.625" style="58" customWidth="1"/>
    <col min="20" max="20" width="23.5" style="78" bestFit="1" customWidth="1"/>
    <col min="21" max="16384" width="9" style="78"/>
  </cols>
  <sheetData>
    <row r="1" spans="3:22" ht="19.899999999999999" customHeight="1">
      <c r="C1" s="226"/>
      <c r="D1" s="226"/>
      <c r="E1" s="226"/>
      <c r="J1" s="58"/>
      <c r="K1" s="77" t="s">
        <v>50</v>
      </c>
      <c r="M1" s="77" t="s">
        <v>50</v>
      </c>
      <c r="O1" s="77" t="s">
        <v>50</v>
      </c>
      <c r="Q1" s="77" t="s">
        <v>50</v>
      </c>
    </row>
    <row r="2" spans="3:22" ht="19.899999999999999" customHeight="1" thickBot="1">
      <c r="C2" s="226"/>
      <c r="D2" s="226"/>
      <c r="E2" s="226"/>
      <c r="J2" s="59"/>
      <c r="K2" s="60">
        <v>0.83499999999999996</v>
      </c>
      <c r="M2" s="60">
        <v>0.83499999999999996</v>
      </c>
      <c r="O2" s="60">
        <v>0.83499999999999996</v>
      </c>
      <c r="Q2" s="60">
        <v>0.83499999999999996</v>
      </c>
    </row>
    <row r="3" spans="3:22" ht="19.899999999999999" customHeight="1">
      <c r="C3" s="79"/>
      <c r="D3" s="80"/>
      <c r="E3" s="80"/>
      <c r="F3" s="227" t="s">
        <v>51</v>
      </c>
      <c r="G3" s="227"/>
      <c r="H3" s="228" t="s">
        <v>39</v>
      </c>
      <c r="I3" s="228" t="s">
        <v>0</v>
      </c>
      <c r="J3" s="230" t="s">
        <v>52</v>
      </c>
      <c r="K3" s="230"/>
      <c r="L3" s="230" t="s">
        <v>53</v>
      </c>
      <c r="M3" s="230"/>
      <c r="N3" s="231" t="s">
        <v>54</v>
      </c>
      <c r="O3" s="231"/>
      <c r="P3" s="231" t="s">
        <v>55</v>
      </c>
      <c r="Q3" s="231"/>
      <c r="R3" s="232" t="s">
        <v>56</v>
      </c>
      <c r="S3" s="234" t="s">
        <v>57</v>
      </c>
      <c r="T3" s="224" t="s">
        <v>37</v>
      </c>
    </row>
    <row r="4" spans="3:22" ht="19.899999999999999" customHeight="1">
      <c r="C4" s="61" t="s">
        <v>58</v>
      </c>
      <c r="D4" s="62" t="s">
        <v>59</v>
      </c>
      <c r="E4" s="62" t="s">
        <v>60</v>
      </c>
      <c r="F4" s="75" t="s">
        <v>61</v>
      </c>
      <c r="G4" s="75" t="s">
        <v>62</v>
      </c>
      <c r="H4" s="229"/>
      <c r="I4" s="229"/>
      <c r="J4" s="139" t="s">
        <v>63</v>
      </c>
      <c r="K4" s="63" t="s">
        <v>64</v>
      </c>
      <c r="L4" s="139" t="s">
        <v>65</v>
      </c>
      <c r="M4" s="63" t="s">
        <v>64</v>
      </c>
      <c r="N4" s="63" t="s">
        <v>66</v>
      </c>
      <c r="O4" s="63" t="s">
        <v>64</v>
      </c>
      <c r="P4" s="63" t="s">
        <v>66</v>
      </c>
      <c r="Q4" s="63" t="s">
        <v>64</v>
      </c>
      <c r="R4" s="233"/>
      <c r="S4" s="235"/>
      <c r="T4" s="225"/>
    </row>
    <row r="5" spans="3:22" s="81" customFormat="1" ht="38.1" customHeight="1">
      <c r="C5" s="64" t="s">
        <v>93</v>
      </c>
      <c r="D5" s="126"/>
      <c r="E5" s="125" t="s">
        <v>93</v>
      </c>
      <c r="F5" s="127" t="s">
        <v>291</v>
      </c>
      <c r="G5" s="127" t="s">
        <v>107</v>
      </c>
      <c r="H5" s="128" t="s">
        <v>94</v>
      </c>
      <c r="I5" s="212">
        <v>33</v>
      </c>
      <c r="J5" s="129"/>
      <c r="K5" s="73">
        <f>SUM(J5:J5)*I5*$K$2</f>
        <v>0</v>
      </c>
      <c r="L5" s="72">
        <v>224490</v>
      </c>
      <c r="M5" s="65">
        <f>I5*L5</f>
        <v>7408170</v>
      </c>
      <c r="N5" s="66"/>
      <c r="O5" s="65">
        <f>N5*I5*$O$2</f>
        <v>0</v>
      </c>
      <c r="P5" s="66"/>
      <c r="Q5" s="65">
        <f>P5*I5*$Q$2</f>
        <v>0</v>
      </c>
      <c r="R5" s="66">
        <f t="shared" ref="R5:R8" si="0">SUM(K5+M5)+O5+Q5</f>
        <v>7408170</v>
      </c>
      <c r="S5" s="69"/>
      <c r="T5" s="67"/>
    </row>
    <row r="6" spans="3:22" s="81" customFormat="1" ht="38.1" customHeight="1">
      <c r="C6" s="64" t="s">
        <v>292</v>
      </c>
      <c r="D6" s="126"/>
      <c r="E6" s="125" t="s">
        <v>206</v>
      </c>
      <c r="F6" s="127" t="s">
        <v>291</v>
      </c>
      <c r="G6" s="127" t="s">
        <v>201</v>
      </c>
      <c r="H6" s="128" t="s">
        <v>94</v>
      </c>
      <c r="I6" s="212"/>
      <c r="J6" s="129"/>
      <c r="K6" s="73"/>
      <c r="L6" s="72">
        <v>258362</v>
      </c>
      <c r="M6" s="65">
        <f>I6*L6</f>
        <v>0</v>
      </c>
      <c r="N6" s="66"/>
      <c r="O6" s="65"/>
      <c r="P6" s="66"/>
      <c r="Q6" s="65"/>
      <c r="R6" s="66">
        <f t="shared" si="0"/>
        <v>0</v>
      </c>
      <c r="S6" s="69"/>
      <c r="T6" s="67"/>
    </row>
    <row r="7" spans="3:22" s="81" customFormat="1" ht="35.25" customHeight="1">
      <c r="C7" s="64" t="s">
        <v>210</v>
      </c>
      <c r="D7" s="163" t="s">
        <v>210</v>
      </c>
      <c r="E7" s="125"/>
      <c r="F7" s="127" t="s">
        <v>108</v>
      </c>
      <c r="G7" s="127" t="s">
        <v>209</v>
      </c>
      <c r="H7" s="128" t="s">
        <v>95</v>
      </c>
      <c r="I7" s="213">
        <v>1.56</v>
      </c>
      <c r="J7" s="129">
        <v>36500</v>
      </c>
      <c r="K7" s="73">
        <f>SUM(J7:J7)*I7*$K$2</f>
        <v>47544.9</v>
      </c>
      <c r="L7" s="72"/>
      <c r="M7" s="65">
        <f>(L7*I7)*$M$2</f>
        <v>0</v>
      </c>
      <c r="N7" s="66"/>
      <c r="O7" s="65">
        <f>N7*I7*$O$2</f>
        <v>0</v>
      </c>
      <c r="P7" s="66"/>
      <c r="Q7" s="65">
        <f>P7*I7*$Q$2</f>
        <v>0</v>
      </c>
      <c r="R7" s="66">
        <f t="shared" si="0"/>
        <v>47544.9</v>
      </c>
      <c r="S7" s="69"/>
      <c r="T7" s="155" t="s">
        <v>74</v>
      </c>
      <c r="U7" s="140"/>
      <c r="V7" s="141"/>
    </row>
    <row r="8" spans="3:22" s="81" customFormat="1" ht="38.1" customHeight="1">
      <c r="C8" s="64" t="s">
        <v>212</v>
      </c>
      <c r="D8" s="164" t="s">
        <v>212</v>
      </c>
      <c r="E8" s="88"/>
      <c r="F8" s="89" t="s">
        <v>96</v>
      </c>
      <c r="G8" s="89" t="s">
        <v>211</v>
      </c>
      <c r="H8" s="89" t="s">
        <v>97</v>
      </c>
      <c r="I8" s="213">
        <v>2</v>
      </c>
      <c r="J8" s="165">
        <v>3400</v>
      </c>
      <c r="K8" s="73">
        <f>SUM(J8:J8)*I8*$K$2</f>
        <v>5678</v>
      </c>
      <c r="L8" s="72"/>
      <c r="M8" s="65">
        <f>(L8*I8)*$M$2</f>
        <v>0</v>
      </c>
      <c r="N8" s="66"/>
      <c r="O8" s="65">
        <f>N8*I8*$O$2</f>
        <v>0</v>
      </c>
      <c r="P8" s="66"/>
      <c r="Q8" s="65">
        <f>P8*I8*$Q$2</f>
        <v>0</v>
      </c>
      <c r="R8" s="66">
        <f t="shared" si="0"/>
        <v>5678</v>
      </c>
      <c r="S8" s="69"/>
      <c r="T8" s="151" t="s">
        <v>74</v>
      </c>
    </row>
    <row r="9" spans="3:22" s="86" customFormat="1" ht="38.1" customHeight="1">
      <c r="C9" s="82"/>
      <c r="D9" s="83"/>
      <c r="E9" s="83"/>
      <c r="F9" s="76"/>
      <c r="G9" s="76" t="s">
        <v>74</v>
      </c>
      <c r="H9" s="83"/>
      <c r="I9" s="83"/>
      <c r="J9" s="83"/>
      <c r="K9" s="214">
        <f>SUM(K5:K8)</f>
        <v>53222.9</v>
      </c>
      <c r="L9" s="142"/>
      <c r="M9" s="214">
        <f>SUM(M5:M8)</f>
        <v>7408170</v>
      </c>
      <c r="N9" s="85"/>
      <c r="O9" s="84">
        <f>SUM(O5:O7)</f>
        <v>0</v>
      </c>
      <c r="P9" s="85"/>
      <c r="Q9" s="84">
        <f>SUM(Q5:Q7)</f>
        <v>0</v>
      </c>
      <c r="R9" s="143">
        <f>SUM(R5:S8)</f>
        <v>7461392.9000000004</v>
      </c>
      <c r="S9" s="68"/>
      <c r="T9" s="83"/>
    </row>
    <row r="10" spans="3:22" ht="38.1" customHeight="1">
      <c r="G10" s="74" t="s">
        <v>74</v>
      </c>
      <c r="K10" s="78" t="s">
        <v>74</v>
      </c>
    </row>
    <row r="11" spans="3:22" ht="38.1" customHeight="1">
      <c r="G11" s="74" t="s">
        <v>74</v>
      </c>
      <c r="K11" s="149" t="s">
        <v>74</v>
      </c>
      <c r="M11" s="150" t="s">
        <v>74</v>
      </c>
    </row>
  </sheetData>
  <mergeCells count="12">
    <mergeCell ref="T3:T4"/>
    <mergeCell ref="C1:E1"/>
    <mergeCell ref="C2:E2"/>
    <mergeCell ref="F3:G3"/>
    <mergeCell ref="H3:H4"/>
    <mergeCell ref="I3:I4"/>
    <mergeCell ref="J3:K3"/>
    <mergeCell ref="L3:M3"/>
    <mergeCell ref="N3:O3"/>
    <mergeCell ref="P3:Q3"/>
    <mergeCell ref="R3:R4"/>
    <mergeCell ref="S3:S4"/>
  </mergeCells>
  <phoneticPr fontId="9" type="noConversion"/>
  <pageMargins left="0.7" right="0.7" top="0.75" bottom="0.75" header="0.3" footer="0.3"/>
  <pageSetup paperSize="9" scale="64"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CFF8C-B206-47D6-821A-8A49FD6A6D5B}">
  <sheetPr>
    <tabColor rgb="FFFFFF00"/>
    <pageSetUpPr fitToPage="1"/>
  </sheetPr>
  <dimension ref="B1:W74"/>
  <sheetViews>
    <sheetView showZeros="0" zoomScale="62" zoomScaleNormal="62" workbookViewId="0">
      <pane ySplit="4" topLeftCell="A66" activePane="bottomLeft" state="frozen"/>
      <selection pane="bottomLeft" activeCell="B41" sqref="B41"/>
    </sheetView>
  </sheetViews>
  <sheetFormatPr defaultRowHeight="16.5"/>
  <cols>
    <col min="1" max="1" width="1.625" customWidth="1"/>
    <col min="2" max="2" width="7.75" style="99" bestFit="1" customWidth="1"/>
    <col min="3" max="3" width="11.375" style="99" bestFit="1" customWidth="1"/>
    <col min="4" max="4" width="15.25" style="99" customWidth="1"/>
    <col min="5" max="5" width="12.75" style="99" customWidth="1"/>
    <col min="6" max="6" width="11.125" style="99" bestFit="1" customWidth="1"/>
    <col min="7" max="7" width="12.75" style="99" customWidth="1"/>
    <col min="8" max="8" width="11.125" style="99" bestFit="1" customWidth="1"/>
    <col min="9" max="9" width="22" style="99" bestFit="1" customWidth="1"/>
    <col min="10" max="10" width="23.5" style="99" bestFit="1" customWidth="1"/>
    <col min="11" max="11" width="9.75" style="99" bestFit="1" customWidth="1"/>
    <col min="12" max="12" width="9.75" style="99" customWidth="1"/>
    <col min="13" max="13" width="11.75" style="99" bestFit="1" customWidth="1"/>
    <col min="14" max="14" width="61.125" style="99" customWidth="1"/>
    <col min="15" max="15" width="16.5" style="99" customWidth="1"/>
    <col min="16" max="17" width="13.125" style="99" bestFit="1" customWidth="1"/>
    <col min="18" max="18" width="12.75" style="99" bestFit="1" customWidth="1"/>
    <col min="19" max="19" width="16" style="99" bestFit="1" customWidth="1"/>
    <col min="20" max="21" width="16" style="99" customWidth="1"/>
    <col min="22" max="22" width="16" style="99" bestFit="1" customWidth="1"/>
    <col min="23" max="23" width="25.875" customWidth="1"/>
    <col min="24" max="24" width="1.625" customWidth="1"/>
  </cols>
  <sheetData>
    <row r="1" spans="2:23" s="90" customFormat="1" ht="9.9499999999999993" customHeight="1" thickBot="1"/>
    <row r="2" spans="2:23" s="90" customFormat="1" ht="39" customHeight="1">
      <c r="B2" s="245" t="s">
        <v>75</v>
      </c>
      <c r="C2" s="238" t="s">
        <v>76</v>
      </c>
      <c r="D2" s="248" t="s">
        <v>82</v>
      </c>
      <c r="E2" s="250" t="s">
        <v>68</v>
      </c>
      <c r="F2" s="250"/>
      <c r="G2" s="250" t="s">
        <v>69</v>
      </c>
      <c r="H2" s="250"/>
      <c r="I2" s="91" t="s">
        <v>85</v>
      </c>
      <c r="J2" s="91" t="s">
        <v>86</v>
      </c>
      <c r="K2" s="238" t="s">
        <v>70</v>
      </c>
      <c r="L2" s="238" t="s">
        <v>71</v>
      </c>
      <c r="M2" s="238" t="s">
        <v>72</v>
      </c>
      <c r="N2" s="238" t="s">
        <v>73</v>
      </c>
      <c r="O2" s="251" t="s">
        <v>84</v>
      </c>
      <c r="P2" s="238" t="s">
        <v>83</v>
      </c>
      <c r="Q2" s="238"/>
      <c r="R2" s="238"/>
      <c r="S2" s="239"/>
      <c r="T2" s="239"/>
      <c r="U2" s="239"/>
      <c r="V2" s="240"/>
      <c r="W2" s="243" t="s">
        <v>81</v>
      </c>
    </row>
    <row r="3" spans="2:23" s="90" customFormat="1" ht="39" customHeight="1" thickBot="1">
      <c r="B3" s="246"/>
      <c r="C3" s="247"/>
      <c r="D3" s="249"/>
      <c r="E3" s="92" t="s">
        <v>77</v>
      </c>
      <c r="F3" s="93" t="s">
        <v>78</v>
      </c>
      <c r="G3" s="92" t="s">
        <v>77</v>
      </c>
      <c r="H3" s="93" t="s">
        <v>78</v>
      </c>
      <c r="I3" s="94" t="s">
        <v>79</v>
      </c>
      <c r="J3" s="94" t="s">
        <v>80</v>
      </c>
      <c r="K3" s="247"/>
      <c r="L3" s="247"/>
      <c r="M3" s="247"/>
      <c r="N3" s="247"/>
      <c r="O3" s="252"/>
      <c r="P3" s="95" t="s">
        <v>87</v>
      </c>
      <c r="Q3" s="95" t="s">
        <v>88</v>
      </c>
      <c r="R3" s="95" t="s">
        <v>89</v>
      </c>
      <c r="S3" s="130" t="s">
        <v>90</v>
      </c>
      <c r="T3" s="130" t="s">
        <v>101</v>
      </c>
      <c r="U3" s="130" t="s">
        <v>98</v>
      </c>
      <c r="V3" s="130" t="s">
        <v>99</v>
      </c>
      <c r="W3" s="244"/>
    </row>
    <row r="4" spans="2:23" s="99" customFormat="1" ht="31.5">
      <c r="B4" s="124" t="s">
        <v>217</v>
      </c>
      <c r="C4" s="122"/>
      <c r="D4" s="123"/>
      <c r="E4" s="97"/>
      <c r="F4" s="97"/>
      <c r="G4" s="97"/>
      <c r="H4" s="97"/>
      <c r="I4" s="97"/>
      <c r="J4" s="97"/>
      <c r="K4" s="96"/>
      <c r="L4" s="96"/>
      <c r="M4" s="96"/>
      <c r="N4" s="96"/>
      <c r="O4" s="96"/>
      <c r="P4" s="96"/>
      <c r="Q4" s="96"/>
      <c r="R4" s="96"/>
      <c r="S4" s="96"/>
      <c r="T4" s="96"/>
      <c r="U4" s="96"/>
      <c r="V4" s="96"/>
      <c r="W4" s="98"/>
    </row>
    <row r="5" spans="2:23" s="112" customFormat="1" ht="72" customHeight="1">
      <c r="B5" s="176">
        <v>87</v>
      </c>
      <c r="C5" s="177" t="s">
        <v>91</v>
      </c>
      <c r="D5" s="178">
        <v>2</v>
      </c>
      <c r="E5" s="179">
        <v>46003</v>
      </c>
      <c r="F5" s="180">
        <v>0.375</v>
      </c>
      <c r="G5" s="179">
        <v>46003</v>
      </c>
      <c r="H5" s="180">
        <v>0.5625</v>
      </c>
      <c r="I5" s="181">
        <f t="shared" ref="I5:I6" si="0">H5-F5</f>
        <v>0.1875</v>
      </c>
      <c r="J5" s="182">
        <f t="shared" ref="J5:J7" si="1">I5*D5</f>
        <v>0.375</v>
      </c>
      <c r="K5" s="183" t="s">
        <v>135</v>
      </c>
      <c r="L5" s="183" t="s">
        <v>136</v>
      </c>
      <c r="M5" s="184" t="s">
        <v>92</v>
      </c>
      <c r="N5" s="185" t="s">
        <v>137</v>
      </c>
      <c r="O5" s="186">
        <v>2</v>
      </c>
      <c r="P5" s="187"/>
      <c r="Q5" s="187"/>
      <c r="R5" s="187"/>
      <c r="S5" s="187"/>
      <c r="T5" s="187"/>
      <c r="U5" s="187"/>
      <c r="V5" s="188"/>
      <c r="W5" s="189"/>
    </row>
    <row r="6" spans="2:23" s="112" customFormat="1" ht="72" customHeight="1">
      <c r="B6" s="176" t="s">
        <v>74</v>
      </c>
      <c r="C6" s="177" t="s">
        <v>91</v>
      </c>
      <c r="D6" s="178">
        <v>1</v>
      </c>
      <c r="E6" s="179">
        <v>46021</v>
      </c>
      <c r="F6" s="180">
        <v>0.58333333333333337</v>
      </c>
      <c r="G6" s="179">
        <v>46021</v>
      </c>
      <c r="H6" s="180">
        <v>0.60416666666666663</v>
      </c>
      <c r="I6" s="181">
        <f t="shared" si="0"/>
        <v>2.0833333333333259E-2</v>
      </c>
      <c r="J6" s="182">
        <f t="shared" si="1"/>
        <v>2.0833333333333259E-2</v>
      </c>
      <c r="K6" s="190">
        <v>9</v>
      </c>
      <c r="L6" s="190">
        <v>502</v>
      </c>
      <c r="M6" s="184" t="s">
        <v>92</v>
      </c>
      <c r="N6" s="185" t="s">
        <v>138</v>
      </c>
      <c r="O6" s="186" t="s">
        <v>74</v>
      </c>
      <c r="P6" s="191"/>
      <c r="Q6" s="191"/>
      <c r="R6" s="191"/>
      <c r="S6" s="191"/>
      <c r="T6" s="191"/>
      <c r="U6" s="191"/>
      <c r="V6" s="191"/>
      <c r="W6" s="189" t="s">
        <v>196</v>
      </c>
    </row>
    <row r="7" spans="2:23" s="112" customFormat="1" ht="120">
      <c r="B7" s="192">
        <v>1</v>
      </c>
      <c r="C7" s="177" t="s">
        <v>91</v>
      </c>
      <c r="D7" s="178">
        <v>2</v>
      </c>
      <c r="E7" s="179">
        <v>46041</v>
      </c>
      <c r="F7" s="180">
        <v>0.375</v>
      </c>
      <c r="G7" s="179">
        <v>46041</v>
      </c>
      <c r="H7" s="180">
        <v>0.68055555555555558</v>
      </c>
      <c r="I7" s="181">
        <f t="shared" ref="I7" si="2">H7-F7</f>
        <v>0.30555555555555558</v>
      </c>
      <c r="J7" s="182">
        <f t="shared" si="1"/>
        <v>0.61111111111111116</v>
      </c>
      <c r="K7" s="193" t="s">
        <v>123</v>
      </c>
      <c r="L7" s="193" t="s">
        <v>124</v>
      </c>
      <c r="M7" s="184" t="s">
        <v>92</v>
      </c>
      <c r="N7" s="194" t="s">
        <v>122</v>
      </c>
      <c r="O7" s="186">
        <v>2</v>
      </c>
      <c r="P7" s="195">
        <v>3</v>
      </c>
      <c r="Q7" s="196">
        <v>3</v>
      </c>
      <c r="R7" s="196">
        <v>6</v>
      </c>
      <c r="S7" s="197"/>
      <c r="T7" s="195"/>
      <c r="U7" s="195"/>
      <c r="V7" s="195"/>
      <c r="W7" s="198"/>
    </row>
    <row r="8" spans="2:23" s="112" customFormat="1" ht="198.75" customHeight="1">
      <c r="B8" s="192">
        <v>2</v>
      </c>
      <c r="C8" s="177" t="s">
        <v>91</v>
      </c>
      <c r="D8" s="178">
        <v>2</v>
      </c>
      <c r="E8" s="179">
        <v>46042</v>
      </c>
      <c r="F8" s="180">
        <v>0.375</v>
      </c>
      <c r="G8" s="179">
        <v>46042</v>
      </c>
      <c r="H8" s="180">
        <v>0.68055555555555558</v>
      </c>
      <c r="I8" s="181">
        <f t="shared" ref="I8:I13" si="3">H8-F8</f>
        <v>0.30555555555555558</v>
      </c>
      <c r="J8" s="182">
        <f t="shared" ref="J8:J13" si="4">I8*D8</f>
        <v>0.61111111111111116</v>
      </c>
      <c r="K8" s="193" t="s">
        <v>126</v>
      </c>
      <c r="L8" s="193" t="s">
        <v>202</v>
      </c>
      <c r="M8" s="184" t="s">
        <v>92</v>
      </c>
      <c r="N8" s="194" t="s">
        <v>125</v>
      </c>
      <c r="O8" s="186">
        <v>2</v>
      </c>
      <c r="P8" s="195">
        <v>3</v>
      </c>
      <c r="Q8" s="196">
        <v>5</v>
      </c>
      <c r="R8" s="196">
        <v>18</v>
      </c>
      <c r="S8" s="197"/>
      <c r="T8" s="195"/>
      <c r="U8" s="195"/>
      <c r="V8" s="195"/>
      <c r="W8" s="198"/>
    </row>
    <row r="9" spans="2:23" s="112" customFormat="1" ht="120">
      <c r="B9" s="192">
        <v>3</v>
      </c>
      <c r="C9" s="177" t="s">
        <v>91</v>
      </c>
      <c r="D9" s="178">
        <v>2</v>
      </c>
      <c r="E9" s="179">
        <v>46043</v>
      </c>
      <c r="F9" s="180">
        <v>0.375</v>
      </c>
      <c r="G9" s="179">
        <v>46043</v>
      </c>
      <c r="H9" s="180">
        <v>0.68055555555555558</v>
      </c>
      <c r="I9" s="181">
        <f t="shared" si="3"/>
        <v>0.30555555555555558</v>
      </c>
      <c r="J9" s="182">
        <f t="shared" si="4"/>
        <v>0.61111111111111116</v>
      </c>
      <c r="K9" s="193">
        <v>102</v>
      </c>
      <c r="L9" s="193">
        <v>504</v>
      </c>
      <c r="M9" s="184" t="s">
        <v>92</v>
      </c>
      <c r="N9" s="194" t="s">
        <v>127</v>
      </c>
      <c r="O9" s="186">
        <v>2</v>
      </c>
      <c r="P9" s="195">
        <v>3</v>
      </c>
      <c r="Q9" s="196">
        <v>2</v>
      </c>
      <c r="R9" s="196" t="s">
        <v>74</v>
      </c>
      <c r="S9" s="197" t="s">
        <v>74</v>
      </c>
      <c r="T9" s="195"/>
      <c r="U9" s="195"/>
      <c r="V9" s="195"/>
      <c r="W9" s="198"/>
    </row>
    <row r="10" spans="2:23" s="112" customFormat="1" ht="120">
      <c r="B10" s="192">
        <v>4</v>
      </c>
      <c r="C10" s="177" t="s">
        <v>91</v>
      </c>
      <c r="D10" s="178">
        <v>2</v>
      </c>
      <c r="E10" s="179">
        <v>46044</v>
      </c>
      <c r="F10" s="180">
        <v>0.375</v>
      </c>
      <c r="G10" s="179">
        <v>46044</v>
      </c>
      <c r="H10" s="180">
        <v>0.6875</v>
      </c>
      <c r="I10" s="181">
        <f t="shared" si="3"/>
        <v>0.3125</v>
      </c>
      <c r="J10" s="182">
        <f t="shared" si="4"/>
        <v>0.625</v>
      </c>
      <c r="K10" s="193" t="s">
        <v>128</v>
      </c>
      <c r="L10" s="193" t="s">
        <v>129</v>
      </c>
      <c r="M10" s="184" t="s">
        <v>92</v>
      </c>
      <c r="N10" s="194" t="s">
        <v>130</v>
      </c>
      <c r="O10" s="186">
        <v>2</v>
      </c>
      <c r="P10" s="195">
        <v>2</v>
      </c>
      <c r="Q10" s="196">
        <v>2</v>
      </c>
      <c r="R10" s="196"/>
      <c r="S10" s="197" t="s">
        <v>74</v>
      </c>
      <c r="T10" s="195"/>
      <c r="U10" s="195"/>
      <c r="V10" s="197" t="s">
        <v>74</v>
      </c>
      <c r="W10" s="198" t="s">
        <v>74</v>
      </c>
    </row>
    <row r="11" spans="2:23" s="112" customFormat="1" ht="96">
      <c r="B11" s="192">
        <v>5</v>
      </c>
      <c r="C11" s="177" t="s">
        <v>91</v>
      </c>
      <c r="D11" s="178">
        <v>2</v>
      </c>
      <c r="E11" s="179">
        <v>46045</v>
      </c>
      <c r="F11" s="180">
        <v>0.375</v>
      </c>
      <c r="G11" s="179">
        <v>46045</v>
      </c>
      <c r="H11" s="180">
        <v>0.66666666666666663</v>
      </c>
      <c r="I11" s="181">
        <f t="shared" ref="I11" si="5">H11-F11</f>
        <v>0.29166666666666663</v>
      </c>
      <c r="J11" s="182">
        <f t="shared" ref="J11" si="6">I11*D11</f>
        <v>0.58333333333333326</v>
      </c>
      <c r="K11" s="193" t="s">
        <v>131</v>
      </c>
      <c r="L11" s="193" t="s">
        <v>132</v>
      </c>
      <c r="M11" s="184" t="s">
        <v>92</v>
      </c>
      <c r="N11" s="194" t="s">
        <v>133</v>
      </c>
      <c r="O11" s="186" t="s">
        <v>74</v>
      </c>
      <c r="P11" s="195">
        <v>19</v>
      </c>
      <c r="Q11" s="197"/>
      <c r="R11" s="197"/>
      <c r="S11" s="197" t="s">
        <v>74</v>
      </c>
      <c r="T11" s="195"/>
      <c r="U11" s="195"/>
      <c r="V11" s="195"/>
      <c r="W11" s="198"/>
    </row>
    <row r="12" spans="2:23" s="112" customFormat="1" ht="120">
      <c r="B12" s="192">
        <v>6</v>
      </c>
      <c r="C12" s="177" t="s">
        <v>91</v>
      </c>
      <c r="D12" s="178">
        <v>2</v>
      </c>
      <c r="E12" s="179">
        <v>46048</v>
      </c>
      <c r="F12" s="180">
        <v>0.375</v>
      </c>
      <c r="G12" s="179">
        <v>46048</v>
      </c>
      <c r="H12" s="180">
        <v>0.6875</v>
      </c>
      <c r="I12" s="181">
        <f t="shared" si="3"/>
        <v>0.3125</v>
      </c>
      <c r="J12" s="182">
        <f t="shared" si="4"/>
        <v>0.625</v>
      </c>
      <c r="K12" s="193">
        <v>102</v>
      </c>
      <c r="L12" s="193">
        <v>502</v>
      </c>
      <c r="M12" s="184" t="s">
        <v>92</v>
      </c>
      <c r="N12" s="194" t="s">
        <v>134</v>
      </c>
      <c r="O12" s="186">
        <v>2</v>
      </c>
      <c r="P12" s="195">
        <v>3</v>
      </c>
      <c r="Q12" s="196">
        <v>3</v>
      </c>
      <c r="R12" s="196">
        <v>16</v>
      </c>
      <c r="S12" s="197"/>
      <c r="T12" s="195"/>
      <c r="U12" s="195"/>
      <c r="V12" s="195"/>
      <c r="W12" s="199"/>
    </row>
    <row r="13" spans="2:23" s="112" customFormat="1" ht="72" customHeight="1">
      <c r="B13" s="176">
        <v>7</v>
      </c>
      <c r="C13" s="177" t="s">
        <v>91</v>
      </c>
      <c r="D13" s="178">
        <v>1</v>
      </c>
      <c r="E13" s="179">
        <v>46052</v>
      </c>
      <c r="F13" s="180">
        <v>0.375</v>
      </c>
      <c r="G13" s="179">
        <v>46052</v>
      </c>
      <c r="H13" s="180">
        <v>0.66666666666666663</v>
      </c>
      <c r="I13" s="181">
        <f t="shared" si="3"/>
        <v>0.29166666666666663</v>
      </c>
      <c r="J13" s="182">
        <f t="shared" si="4"/>
        <v>0.29166666666666663</v>
      </c>
      <c r="K13" s="183" t="s">
        <v>139</v>
      </c>
      <c r="L13" s="183" t="s">
        <v>140</v>
      </c>
      <c r="M13" s="184" t="s">
        <v>92</v>
      </c>
      <c r="N13" s="185" t="s">
        <v>141</v>
      </c>
      <c r="O13" s="186" t="s">
        <v>74</v>
      </c>
      <c r="P13" s="195">
        <v>12</v>
      </c>
      <c r="Q13" s="195"/>
      <c r="R13" s="195"/>
      <c r="S13" s="195"/>
      <c r="T13" s="195"/>
      <c r="U13" s="195"/>
      <c r="V13" s="200"/>
      <c r="W13" s="189"/>
    </row>
    <row r="14" spans="2:23" s="112" customFormat="1" ht="120">
      <c r="B14" s="192">
        <v>8</v>
      </c>
      <c r="C14" s="177" t="s">
        <v>91</v>
      </c>
      <c r="D14" s="178">
        <v>2</v>
      </c>
      <c r="E14" s="179">
        <v>46055</v>
      </c>
      <c r="F14" s="180">
        <v>0.375</v>
      </c>
      <c r="G14" s="179">
        <v>46055</v>
      </c>
      <c r="H14" s="180">
        <v>0.68055555555555558</v>
      </c>
      <c r="I14" s="181">
        <f t="shared" ref="I14" si="7">H14-F14</f>
        <v>0.30555555555555558</v>
      </c>
      <c r="J14" s="182">
        <f t="shared" ref="J14" si="8">I14*D14</f>
        <v>0.61111111111111116</v>
      </c>
      <c r="K14" s="193" t="s">
        <v>142</v>
      </c>
      <c r="L14" s="193" t="s">
        <v>143</v>
      </c>
      <c r="M14" s="184" t="s">
        <v>92</v>
      </c>
      <c r="N14" s="194" t="s">
        <v>197</v>
      </c>
      <c r="O14" s="186">
        <v>2</v>
      </c>
      <c r="P14" s="186"/>
      <c r="Q14" s="196">
        <v>3</v>
      </c>
      <c r="R14" s="196">
        <v>12</v>
      </c>
      <c r="S14" s="197"/>
      <c r="T14" s="195"/>
      <c r="U14" s="195"/>
      <c r="V14" s="195"/>
      <c r="W14" s="199"/>
    </row>
    <row r="15" spans="2:23" s="112" customFormat="1" ht="72" customHeight="1">
      <c r="B15" s="192">
        <v>9</v>
      </c>
      <c r="C15" s="177" t="s">
        <v>91</v>
      </c>
      <c r="D15" s="178">
        <v>2</v>
      </c>
      <c r="E15" s="179">
        <v>46065</v>
      </c>
      <c r="F15" s="180">
        <v>0.375</v>
      </c>
      <c r="G15" s="179">
        <v>46065</v>
      </c>
      <c r="H15" s="180">
        <v>0.68055555555555558</v>
      </c>
      <c r="I15" s="181">
        <f t="shared" ref="I15:I18" si="9">H15-F15</f>
        <v>0.30555555555555558</v>
      </c>
      <c r="J15" s="182">
        <f t="shared" ref="J15:J18" si="10">I15*D15</f>
        <v>0.61111111111111116</v>
      </c>
      <c r="K15" s="183">
        <v>103</v>
      </c>
      <c r="L15" s="183" t="s">
        <v>144</v>
      </c>
      <c r="M15" s="184" t="s">
        <v>92</v>
      </c>
      <c r="N15" s="185" t="s">
        <v>145</v>
      </c>
      <c r="O15" s="186">
        <v>2</v>
      </c>
      <c r="P15" s="195"/>
      <c r="Q15" s="196"/>
      <c r="R15" s="196"/>
      <c r="S15" s="195"/>
      <c r="T15" s="195"/>
      <c r="U15" s="195"/>
      <c r="V15" s="200"/>
      <c r="W15" s="189"/>
    </row>
    <row r="16" spans="2:23" s="112" customFormat="1" ht="120">
      <c r="B16" s="192">
        <v>10</v>
      </c>
      <c r="C16" s="177" t="s">
        <v>91</v>
      </c>
      <c r="D16" s="178">
        <v>2</v>
      </c>
      <c r="E16" s="179">
        <v>46066</v>
      </c>
      <c r="F16" s="180">
        <v>0.375</v>
      </c>
      <c r="G16" s="179">
        <v>46066</v>
      </c>
      <c r="H16" s="180">
        <v>0.67361111111111116</v>
      </c>
      <c r="I16" s="181">
        <f t="shared" si="9"/>
        <v>0.29861111111111116</v>
      </c>
      <c r="J16" s="182">
        <f t="shared" si="10"/>
        <v>0.59722222222222232</v>
      </c>
      <c r="K16" s="193" t="s">
        <v>146</v>
      </c>
      <c r="L16" s="193" t="s">
        <v>147</v>
      </c>
      <c r="M16" s="184" t="s">
        <v>92</v>
      </c>
      <c r="N16" s="194" t="s">
        <v>198</v>
      </c>
      <c r="O16" s="186">
        <v>2</v>
      </c>
      <c r="P16" s="186"/>
      <c r="Q16" s="196">
        <v>1</v>
      </c>
      <c r="R16" s="196">
        <v>9</v>
      </c>
      <c r="S16" s="197"/>
      <c r="T16" s="195"/>
      <c r="U16" s="195"/>
      <c r="V16" s="195"/>
      <c r="W16" s="199"/>
    </row>
    <row r="17" spans="2:23" s="112" customFormat="1" ht="72" customHeight="1">
      <c r="B17" s="176">
        <v>11</v>
      </c>
      <c r="C17" s="177" t="s">
        <v>91</v>
      </c>
      <c r="D17" s="178">
        <v>1</v>
      </c>
      <c r="E17" s="179">
        <v>46076</v>
      </c>
      <c r="F17" s="180">
        <v>0.375</v>
      </c>
      <c r="G17" s="179">
        <v>46076</v>
      </c>
      <c r="H17" s="180">
        <v>0.68055555555555558</v>
      </c>
      <c r="I17" s="181">
        <f t="shared" si="9"/>
        <v>0.30555555555555558</v>
      </c>
      <c r="J17" s="182">
        <f t="shared" si="10"/>
        <v>0.30555555555555558</v>
      </c>
      <c r="K17" s="183" t="s">
        <v>149</v>
      </c>
      <c r="L17" s="183" t="s">
        <v>148</v>
      </c>
      <c r="M17" s="184" t="s">
        <v>92</v>
      </c>
      <c r="N17" s="185" t="s">
        <v>150</v>
      </c>
      <c r="O17" s="186">
        <v>1</v>
      </c>
      <c r="P17" s="195"/>
      <c r="Q17" s="196">
        <v>3</v>
      </c>
      <c r="R17" s="196">
        <v>18</v>
      </c>
      <c r="S17" s="195"/>
      <c r="T17" s="195">
        <v>4</v>
      </c>
      <c r="U17" s="195"/>
      <c r="V17" s="200"/>
      <c r="W17" s="189"/>
    </row>
    <row r="18" spans="2:23" s="112" customFormat="1" ht="96">
      <c r="B18" s="192">
        <v>12</v>
      </c>
      <c r="C18" s="177" t="s">
        <v>91</v>
      </c>
      <c r="D18" s="178">
        <v>1</v>
      </c>
      <c r="E18" s="179">
        <v>46077</v>
      </c>
      <c r="F18" s="180">
        <v>0.375</v>
      </c>
      <c r="G18" s="179">
        <v>46077</v>
      </c>
      <c r="H18" s="180">
        <v>0.67708333333333337</v>
      </c>
      <c r="I18" s="181">
        <f t="shared" si="9"/>
        <v>0.30208333333333337</v>
      </c>
      <c r="J18" s="182">
        <f t="shared" si="10"/>
        <v>0.30208333333333337</v>
      </c>
      <c r="K18" s="193" t="s">
        <v>158</v>
      </c>
      <c r="L18" s="193" t="s">
        <v>151</v>
      </c>
      <c r="M18" s="184" t="s">
        <v>92</v>
      </c>
      <c r="N18" s="194" t="s">
        <v>152</v>
      </c>
      <c r="O18" s="186" t="s">
        <v>74</v>
      </c>
      <c r="P18" s="195"/>
      <c r="Q18" s="197"/>
      <c r="R18" s="197"/>
      <c r="S18" s="196">
        <v>3</v>
      </c>
      <c r="T18" s="195"/>
      <c r="U18" s="195"/>
      <c r="V18" s="195"/>
      <c r="W18" s="198"/>
    </row>
    <row r="19" spans="2:23" s="112" customFormat="1" ht="144">
      <c r="B19" s="192">
        <v>13</v>
      </c>
      <c r="C19" s="177" t="s">
        <v>91</v>
      </c>
      <c r="D19" s="178">
        <v>3</v>
      </c>
      <c r="E19" s="179">
        <v>46078</v>
      </c>
      <c r="F19" s="180">
        <v>0.375</v>
      </c>
      <c r="G19" s="179">
        <v>46078</v>
      </c>
      <c r="H19" s="180">
        <v>0.68055555555555558</v>
      </c>
      <c r="I19" s="181">
        <f t="shared" ref="I19" si="11">H19-F19</f>
        <v>0.30555555555555558</v>
      </c>
      <c r="J19" s="182">
        <f t="shared" ref="J19" si="12">I19*D19</f>
        <v>0.91666666666666674</v>
      </c>
      <c r="K19" s="193" t="s">
        <v>153</v>
      </c>
      <c r="L19" s="193" t="s">
        <v>155</v>
      </c>
      <c r="M19" s="184" t="s">
        <v>92</v>
      </c>
      <c r="N19" s="194" t="s">
        <v>154</v>
      </c>
      <c r="O19" s="186">
        <v>3</v>
      </c>
      <c r="P19" s="186"/>
      <c r="Q19" s="197" t="s">
        <v>74</v>
      </c>
      <c r="R19" s="197" t="s">
        <v>74</v>
      </c>
      <c r="S19" s="197"/>
      <c r="T19" s="195">
        <v>4</v>
      </c>
      <c r="U19" s="195"/>
      <c r="V19" s="195"/>
      <c r="W19" s="199"/>
    </row>
    <row r="20" spans="2:23" s="112" customFormat="1" ht="168">
      <c r="B20" s="192">
        <v>14</v>
      </c>
      <c r="C20" s="177" t="s">
        <v>91</v>
      </c>
      <c r="D20" s="178">
        <v>3</v>
      </c>
      <c r="E20" s="179">
        <v>46079</v>
      </c>
      <c r="F20" s="180">
        <v>0.375</v>
      </c>
      <c r="G20" s="179">
        <v>46079</v>
      </c>
      <c r="H20" s="180">
        <v>0.68055555555555558</v>
      </c>
      <c r="I20" s="181">
        <f t="shared" ref="I20" si="13">H20-F20</f>
        <v>0.30555555555555558</v>
      </c>
      <c r="J20" s="182">
        <f t="shared" ref="J20" si="14">I20*D20</f>
        <v>0.91666666666666674</v>
      </c>
      <c r="K20" s="193" t="s">
        <v>157</v>
      </c>
      <c r="L20" s="193" t="s">
        <v>156</v>
      </c>
      <c r="M20" s="184" t="s">
        <v>92</v>
      </c>
      <c r="N20" s="194" t="s">
        <v>159</v>
      </c>
      <c r="O20" s="186">
        <v>3</v>
      </c>
      <c r="P20" s="195">
        <v>3</v>
      </c>
      <c r="Q20" s="197" t="s">
        <v>74</v>
      </c>
      <c r="R20" s="197" t="s">
        <v>74</v>
      </c>
      <c r="S20" s="197"/>
      <c r="T20" s="195"/>
      <c r="U20" s="195"/>
      <c r="V20" s="195"/>
      <c r="W20" s="199"/>
    </row>
    <row r="21" spans="2:23" s="112" customFormat="1" ht="192">
      <c r="B21" s="192">
        <v>15</v>
      </c>
      <c r="C21" s="177" t="s">
        <v>91</v>
      </c>
      <c r="D21" s="178">
        <v>3</v>
      </c>
      <c r="E21" s="179">
        <v>46084</v>
      </c>
      <c r="F21" s="180">
        <v>0.375</v>
      </c>
      <c r="G21" s="179">
        <v>46084</v>
      </c>
      <c r="H21" s="180">
        <v>0.68055555555555558</v>
      </c>
      <c r="I21" s="181">
        <f t="shared" ref="I21:I22" si="15">H21-F21</f>
        <v>0.30555555555555558</v>
      </c>
      <c r="J21" s="182">
        <f t="shared" ref="J21:J22" si="16">I21*D21</f>
        <v>0.91666666666666674</v>
      </c>
      <c r="K21" s="193" t="s">
        <v>162</v>
      </c>
      <c r="L21" s="193" t="s">
        <v>161</v>
      </c>
      <c r="M21" s="184" t="s">
        <v>92</v>
      </c>
      <c r="N21" s="194" t="s">
        <v>160</v>
      </c>
      <c r="O21" s="186">
        <v>3</v>
      </c>
      <c r="P21" s="186"/>
      <c r="Q21" s="195">
        <v>3</v>
      </c>
      <c r="R21" s="197" t="s">
        <v>74</v>
      </c>
      <c r="S21" s="197"/>
      <c r="T21" s="195"/>
      <c r="U21" s="195"/>
      <c r="V21" s="195"/>
      <c r="W21" s="199"/>
    </row>
    <row r="22" spans="2:23" s="112" customFormat="1" ht="48">
      <c r="B22" s="192">
        <v>16</v>
      </c>
      <c r="C22" s="177" t="s">
        <v>91</v>
      </c>
      <c r="D22" s="178">
        <v>1</v>
      </c>
      <c r="E22" s="179">
        <v>46085</v>
      </c>
      <c r="F22" s="180">
        <v>0.375</v>
      </c>
      <c r="G22" s="179">
        <v>46085</v>
      </c>
      <c r="H22" s="180">
        <v>0.68055555555555558</v>
      </c>
      <c r="I22" s="181">
        <f t="shared" si="15"/>
        <v>0.30555555555555558</v>
      </c>
      <c r="J22" s="182">
        <f t="shared" si="16"/>
        <v>0.30555555555555558</v>
      </c>
      <c r="K22" s="193" t="s">
        <v>184</v>
      </c>
      <c r="L22" s="193" t="s">
        <v>215</v>
      </c>
      <c r="M22" s="184" t="s">
        <v>92</v>
      </c>
      <c r="N22" s="194" t="s">
        <v>216</v>
      </c>
      <c r="O22" s="201">
        <v>1</v>
      </c>
      <c r="P22" s="186"/>
      <c r="Q22" s="195" t="s">
        <v>74</v>
      </c>
      <c r="R22" s="197" t="s">
        <v>74</v>
      </c>
      <c r="S22" s="197" t="s">
        <v>74</v>
      </c>
      <c r="T22" s="195"/>
      <c r="U22" s="195"/>
      <c r="V22" s="195"/>
      <c r="W22" s="199"/>
    </row>
    <row r="23" spans="2:23" s="112" customFormat="1" ht="199.5" customHeight="1">
      <c r="B23" s="192" t="s">
        <v>74</v>
      </c>
      <c r="C23" s="177" t="s">
        <v>91</v>
      </c>
      <c r="D23" s="178">
        <v>3</v>
      </c>
      <c r="E23" s="179">
        <v>46085</v>
      </c>
      <c r="F23" s="180">
        <v>0.54166666666666663</v>
      </c>
      <c r="G23" s="179">
        <v>46085</v>
      </c>
      <c r="H23" s="180">
        <v>0.68055555555555558</v>
      </c>
      <c r="I23" s="181">
        <f t="shared" ref="I23:I27" si="17">H23-F23</f>
        <v>0.13888888888888895</v>
      </c>
      <c r="J23" s="182">
        <f t="shared" ref="J23:J27" si="18">I23*D23</f>
        <v>0.41666666666666685</v>
      </c>
      <c r="K23" s="193" t="s">
        <v>168</v>
      </c>
      <c r="L23" s="193" t="s">
        <v>169</v>
      </c>
      <c r="M23" s="184" t="s">
        <v>92</v>
      </c>
      <c r="N23" s="194" t="s">
        <v>170</v>
      </c>
      <c r="O23" s="186" t="s">
        <v>74</v>
      </c>
      <c r="P23" s="186"/>
      <c r="Q23" s="197" t="s">
        <v>74</v>
      </c>
      <c r="R23" s="197" t="s">
        <v>74</v>
      </c>
      <c r="S23" s="196">
        <v>8</v>
      </c>
      <c r="T23" s="195"/>
      <c r="U23" s="195"/>
      <c r="V23" s="195"/>
      <c r="W23" s="199"/>
    </row>
    <row r="24" spans="2:23" s="112" customFormat="1" ht="72" customHeight="1">
      <c r="B24" s="192">
        <v>17</v>
      </c>
      <c r="C24" s="177" t="s">
        <v>91</v>
      </c>
      <c r="D24" s="178">
        <v>2</v>
      </c>
      <c r="E24" s="179">
        <v>46086</v>
      </c>
      <c r="F24" s="180">
        <v>0.54166666666666663</v>
      </c>
      <c r="G24" s="179">
        <v>46086</v>
      </c>
      <c r="H24" s="180">
        <v>0.68055555555555558</v>
      </c>
      <c r="I24" s="181">
        <f t="shared" si="17"/>
        <v>0.13888888888888895</v>
      </c>
      <c r="J24" s="182">
        <f t="shared" si="18"/>
        <v>0.2777777777777779</v>
      </c>
      <c r="K24" s="183" t="s">
        <v>163</v>
      </c>
      <c r="L24" s="183" t="s">
        <v>164</v>
      </c>
      <c r="M24" s="184" t="s">
        <v>92</v>
      </c>
      <c r="N24" s="185" t="s">
        <v>165</v>
      </c>
      <c r="O24" s="186">
        <v>1</v>
      </c>
      <c r="P24" s="195"/>
      <c r="Q24" s="195"/>
      <c r="R24" s="195"/>
      <c r="S24" s="195"/>
      <c r="T24" s="195"/>
      <c r="U24" s="195"/>
      <c r="V24" s="200"/>
      <c r="W24" s="189"/>
    </row>
    <row r="25" spans="2:23" s="112" customFormat="1" ht="120">
      <c r="B25" s="192">
        <v>18</v>
      </c>
      <c r="C25" s="177" t="s">
        <v>91</v>
      </c>
      <c r="D25" s="178">
        <v>3</v>
      </c>
      <c r="E25" s="179">
        <v>46087</v>
      </c>
      <c r="F25" s="180">
        <v>0.375</v>
      </c>
      <c r="G25" s="179">
        <v>46087</v>
      </c>
      <c r="H25" s="180">
        <v>0.67361111111111116</v>
      </c>
      <c r="I25" s="181">
        <f t="shared" si="17"/>
        <v>0.29861111111111116</v>
      </c>
      <c r="J25" s="182">
        <f t="shared" si="18"/>
        <v>0.89583333333333348</v>
      </c>
      <c r="K25" s="193" t="s">
        <v>166</v>
      </c>
      <c r="L25" s="193" t="s">
        <v>167</v>
      </c>
      <c r="M25" s="184" t="s">
        <v>92</v>
      </c>
      <c r="N25" s="194" t="s">
        <v>205</v>
      </c>
      <c r="O25" s="186">
        <v>3</v>
      </c>
      <c r="P25" s="186"/>
      <c r="Q25" s="195">
        <v>7</v>
      </c>
      <c r="R25" s="197" t="s">
        <v>74</v>
      </c>
      <c r="S25" s="197"/>
      <c r="T25" s="195"/>
      <c r="U25" s="195"/>
      <c r="V25" s="195"/>
      <c r="W25" s="199"/>
    </row>
    <row r="26" spans="2:23" s="112" customFormat="1" ht="72" customHeight="1">
      <c r="B26" s="176">
        <v>19</v>
      </c>
      <c r="C26" s="177" t="s">
        <v>91</v>
      </c>
      <c r="D26" s="178">
        <v>2</v>
      </c>
      <c r="E26" s="179">
        <v>46091</v>
      </c>
      <c r="F26" s="180">
        <v>0.54166666666666663</v>
      </c>
      <c r="G26" s="179">
        <v>46091</v>
      </c>
      <c r="H26" s="180">
        <v>0.68055555555555558</v>
      </c>
      <c r="I26" s="181">
        <f t="shared" si="17"/>
        <v>0.13888888888888895</v>
      </c>
      <c r="J26" s="182">
        <f t="shared" si="18"/>
        <v>0.2777777777777779</v>
      </c>
      <c r="K26" s="183" t="s">
        <v>171</v>
      </c>
      <c r="L26" s="183" t="s">
        <v>172</v>
      </c>
      <c r="M26" s="184" t="s">
        <v>92</v>
      </c>
      <c r="N26" s="185" t="s">
        <v>173</v>
      </c>
      <c r="O26" s="186" t="s">
        <v>74</v>
      </c>
      <c r="P26" s="195">
        <v>12</v>
      </c>
      <c r="Q26" s="195"/>
      <c r="R26" s="195"/>
      <c r="S26" s="195"/>
      <c r="T26" s="195"/>
      <c r="U26" s="195"/>
      <c r="V26" s="200"/>
      <c r="W26" s="189"/>
    </row>
    <row r="27" spans="2:23" s="112" customFormat="1" ht="96">
      <c r="B27" s="192">
        <v>20</v>
      </c>
      <c r="C27" s="177" t="s">
        <v>91</v>
      </c>
      <c r="D27" s="178">
        <v>2</v>
      </c>
      <c r="E27" s="179">
        <v>46092</v>
      </c>
      <c r="F27" s="180">
        <v>0.375</v>
      </c>
      <c r="G27" s="179">
        <v>46092</v>
      </c>
      <c r="H27" s="180">
        <v>0.66666666666666663</v>
      </c>
      <c r="I27" s="181">
        <f t="shared" si="17"/>
        <v>0.29166666666666663</v>
      </c>
      <c r="J27" s="182">
        <f t="shared" si="18"/>
        <v>0.58333333333333326</v>
      </c>
      <c r="K27" s="193" t="s">
        <v>174</v>
      </c>
      <c r="L27" s="193" t="s">
        <v>175</v>
      </c>
      <c r="M27" s="184" t="s">
        <v>92</v>
      </c>
      <c r="N27" s="194" t="s">
        <v>176</v>
      </c>
      <c r="O27" s="186" t="s">
        <v>74</v>
      </c>
      <c r="P27" s="195">
        <v>17</v>
      </c>
      <c r="Q27" s="197"/>
      <c r="R27" s="197"/>
      <c r="S27" s="197" t="s">
        <v>74</v>
      </c>
      <c r="T27" s="195"/>
      <c r="U27" s="195"/>
      <c r="V27" s="195"/>
      <c r="W27" s="198"/>
    </row>
    <row r="28" spans="2:23" s="112" customFormat="1" ht="249" customHeight="1">
      <c r="B28" s="192">
        <v>21</v>
      </c>
      <c r="C28" s="177" t="s">
        <v>91</v>
      </c>
      <c r="D28" s="178">
        <v>3</v>
      </c>
      <c r="E28" s="179">
        <v>46093</v>
      </c>
      <c r="F28" s="180">
        <v>0.375</v>
      </c>
      <c r="G28" s="179">
        <v>46093</v>
      </c>
      <c r="H28" s="180">
        <v>0.68055555555555558</v>
      </c>
      <c r="I28" s="181">
        <f t="shared" ref="I28:I34" si="19">H28-F28</f>
        <v>0.30555555555555558</v>
      </c>
      <c r="J28" s="182">
        <f t="shared" ref="J28:J34" si="20">I28*D28</f>
        <v>0.91666666666666674</v>
      </c>
      <c r="K28" s="193" t="s">
        <v>177</v>
      </c>
      <c r="L28" s="193" t="s">
        <v>178</v>
      </c>
      <c r="M28" s="184" t="s">
        <v>92</v>
      </c>
      <c r="N28" s="194" t="s">
        <v>179</v>
      </c>
      <c r="O28" s="186">
        <v>3</v>
      </c>
      <c r="P28" s="186"/>
      <c r="Q28" s="196">
        <v>2</v>
      </c>
      <c r="R28" s="197" t="s">
        <v>74</v>
      </c>
      <c r="S28" s="197" t="s">
        <v>74</v>
      </c>
      <c r="T28" s="195"/>
      <c r="U28" s="195"/>
      <c r="V28" s="195"/>
      <c r="W28" s="199"/>
    </row>
    <row r="29" spans="2:23" s="112" customFormat="1" ht="144">
      <c r="B29" s="202">
        <v>22</v>
      </c>
      <c r="C29" s="177" t="s">
        <v>91</v>
      </c>
      <c r="D29" s="178">
        <v>3</v>
      </c>
      <c r="E29" s="179">
        <v>46097</v>
      </c>
      <c r="F29" s="180">
        <v>0.375</v>
      </c>
      <c r="G29" s="179">
        <v>46097</v>
      </c>
      <c r="H29" s="180">
        <v>0.68055555555555558</v>
      </c>
      <c r="I29" s="181">
        <f t="shared" si="19"/>
        <v>0.30555555555555558</v>
      </c>
      <c r="J29" s="182">
        <f t="shared" si="20"/>
        <v>0.91666666666666674</v>
      </c>
      <c r="K29" s="193" t="s">
        <v>180</v>
      </c>
      <c r="L29" s="193" t="s">
        <v>181</v>
      </c>
      <c r="M29" s="184" t="s">
        <v>92</v>
      </c>
      <c r="N29" s="194" t="s">
        <v>213</v>
      </c>
      <c r="O29" s="186">
        <v>3</v>
      </c>
      <c r="P29" s="195">
        <v>3</v>
      </c>
      <c r="Q29" s="196">
        <v>6</v>
      </c>
      <c r="R29" s="197" t="s">
        <v>74</v>
      </c>
      <c r="S29" s="197"/>
      <c r="T29" s="195"/>
      <c r="U29" s="195"/>
      <c r="V29" s="195"/>
      <c r="W29" s="203" t="s">
        <v>214</v>
      </c>
    </row>
    <row r="30" spans="2:23" s="112" customFormat="1" ht="96">
      <c r="B30" s="192">
        <v>23</v>
      </c>
      <c r="C30" s="177" t="s">
        <v>91</v>
      </c>
      <c r="D30" s="178">
        <v>1</v>
      </c>
      <c r="E30" s="179">
        <v>46098</v>
      </c>
      <c r="F30" s="180">
        <v>0.375</v>
      </c>
      <c r="G30" s="179">
        <v>46098</v>
      </c>
      <c r="H30" s="180">
        <v>0.68055555555555558</v>
      </c>
      <c r="I30" s="181">
        <f t="shared" si="19"/>
        <v>0.30555555555555558</v>
      </c>
      <c r="J30" s="182">
        <f t="shared" si="20"/>
        <v>0.30555555555555558</v>
      </c>
      <c r="K30" s="193" t="s">
        <v>100</v>
      </c>
      <c r="L30" s="193" t="s">
        <v>182</v>
      </c>
      <c r="M30" s="184" t="s">
        <v>92</v>
      </c>
      <c r="N30" s="194" t="s">
        <v>183</v>
      </c>
      <c r="O30" s="186">
        <v>1</v>
      </c>
      <c r="P30" s="195">
        <v>1</v>
      </c>
      <c r="Q30" s="196">
        <v>3</v>
      </c>
      <c r="R30" s="197"/>
      <c r="S30" s="197" t="s">
        <v>74</v>
      </c>
      <c r="T30" s="195">
        <v>4</v>
      </c>
      <c r="U30" s="195"/>
      <c r="V30" s="195"/>
      <c r="W30" s="198"/>
    </row>
    <row r="31" spans="2:23" s="112" customFormat="1" ht="72" customHeight="1">
      <c r="B31" s="192">
        <v>23</v>
      </c>
      <c r="C31" s="177" t="s">
        <v>91</v>
      </c>
      <c r="D31" s="178">
        <v>1</v>
      </c>
      <c r="E31" s="179">
        <v>46098</v>
      </c>
      <c r="F31" s="180">
        <v>0.375</v>
      </c>
      <c r="G31" s="179">
        <v>46098</v>
      </c>
      <c r="H31" s="180">
        <v>0.6875</v>
      </c>
      <c r="I31" s="181">
        <f t="shared" si="19"/>
        <v>0.3125</v>
      </c>
      <c r="J31" s="182">
        <f t="shared" si="20"/>
        <v>0.3125</v>
      </c>
      <c r="K31" s="183" t="s">
        <v>184</v>
      </c>
      <c r="L31" s="183" t="s">
        <v>185</v>
      </c>
      <c r="M31" s="184" t="s">
        <v>92</v>
      </c>
      <c r="N31" s="185" t="s">
        <v>186</v>
      </c>
      <c r="O31" s="201">
        <v>1</v>
      </c>
      <c r="P31" s="195"/>
      <c r="Q31" s="195"/>
      <c r="R31" s="195"/>
      <c r="S31" s="195"/>
      <c r="T31" s="195" t="s">
        <v>74</v>
      </c>
      <c r="U31" s="195"/>
      <c r="V31" s="200"/>
      <c r="W31" s="189"/>
    </row>
    <row r="32" spans="2:23" s="112" customFormat="1" ht="72" customHeight="1">
      <c r="B32" s="176" t="s">
        <v>74</v>
      </c>
      <c r="C32" s="177" t="s">
        <v>91</v>
      </c>
      <c r="D32" s="178">
        <v>1</v>
      </c>
      <c r="E32" s="179">
        <v>46091</v>
      </c>
      <c r="F32" s="180">
        <v>0.54166666666666663</v>
      </c>
      <c r="G32" s="179">
        <v>46091</v>
      </c>
      <c r="H32" s="180">
        <v>0.68055555555555558</v>
      </c>
      <c r="I32" s="181">
        <f t="shared" si="19"/>
        <v>0.13888888888888895</v>
      </c>
      <c r="J32" s="182">
        <f t="shared" si="20"/>
        <v>0.13888888888888895</v>
      </c>
      <c r="K32" s="183">
        <v>103</v>
      </c>
      <c r="L32" s="183" t="s">
        <v>187</v>
      </c>
      <c r="M32" s="184" t="s">
        <v>92</v>
      </c>
      <c r="N32" s="185" t="s">
        <v>203</v>
      </c>
      <c r="O32" s="186">
        <v>1</v>
      </c>
      <c r="P32" s="195">
        <v>3</v>
      </c>
      <c r="Q32" s="195">
        <v>3</v>
      </c>
      <c r="R32" s="195">
        <v>18</v>
      </c>
      <c r="S32" s="195"/>
      <c r="T32" s="195"/>
      <c r="U32" s="195"/>
      <c r="V32" s="200"/>
      <c r="W32" s="189"/>
    </row>
    <row r="33" spans="2:23" s="112" customFormat="1" ht="72" customHeight="1">
      <c r="B33" s="176">
        <v>24</v>
      </c>
      <c r="C33" s="177" t="s">
        <v>91</v>
      </c>
      <c r="D33" s="178">
        <v>1</v>
      </c>
      <c r="E33" s="179">
        <v>46091</v>
      </c>
      <c r="F33" s="180">
        <v>0.54166666666666663</v>
      </c>
      <c r="G33" s="179">
        <v>46091</v>
      </c>
      <c r="H33" s="180">
        <v>0.68055555555555558</v>
      </c>
      <c r="I33" s="181">
        <f t="shared" si="19"/>
        <v>0.13888888888888895</v>
      </c>
      <c r="J33" s="182">
        <f t="shared" si="20"/>
        <v>0.13888888888888895</v>
      </c>
      <c r="K33" s="183" t="s">
        <v>193</v>
      </c>
      <c r="L33" s="183" t="s">
        <v>188</v>
      </c>
      <c r="M33" s="184" t="s">
        <v>92</v>
      </c>
      <c r="N33" s="185" t="s">
        <v>204</v>
      </c>
      <c r="O33" s="186">
        <v>1</v>
      </c>
      <c r="P33" s="195">
        <v>3</v>
      </c>
      <c r="Q33" s="195">
        <v>2</v>
      </c>
      <c r="R33" s="195">
        <v>27</v>
      </c>
      <c r="S33" s="195"/>
      <c r="T33" s="195"/>
      <c r="U33" s="195"/>
      <c r="V33" s="200"/>
      <c r="W33" s="189"/>
    </row>
    <row r="34" spans="2:23" s="112" customFormat="1" ht="72" customHeight="1">
      <c r="B34" s="176">
        <v>25</v>
      </c>
      <c r="C34" s="177" t="s">
        <v>91</v>
      </c>
      <c r="D34" s="178">
        <v>1</v>
      </c>
      <c r="E34" s="179">
        <v>46091</v>
      </c>
      <c r="F34" s="180">
        <v>0.54166666666666663</v>
      </c>
      <c r="G34" s="179">
        <v>46091</v>
      </c>
      <c r="H34" s="180">
        <v>0.68055555555555558</v>
      </c>
      <c r="I34" s="181">
        <f t="shared" si="19"/>
        <v>0.13888888888888895</v>
      </c>
      <c r="J34" s="182">
        <f t="shared" si="20"/>
        <v>0.13888888888888895</v>
      </c>
      <c r="K34" s="183" t="s">
        <v>192</v>
      </c>
      <c r="L34" s="183" t="s">
        <v>189</v>
      </c>
      <c r="M34" s="184" t="s">
        <v>92</v>
      </c>
      <c r="N34" s="185" t="s">
        <v>194</v>
      </c>
      <c r="O34" s="186">
        <v>1</v>
      </c>
      <c r="P34" s="195"/>
      <c r="Q34" s="195">
        <v>3</v>
      </c>
      <c r="R34" s="195">
        <v>15</v>
      </c>
      <c r="S34" s="195"/>
      <c r="T34" s="195"/>
      <c r="U34" s="195"/>
      <c r="V34" s="200"/>
      <c r="W34" s="189"/>
    </row>
    <row r="35" spans="2:23" s="112" customFormat="1" ht="72" customHeight="1">
      <c r="B35" s="192">
        <v>26</v>
      </c>
      <c r="C35" s="177" t="s">
        <v>91</v>
      </c>
      <c r="D35" s="178">
        <v>1</v>
      </c>
      <c r="E35" s="179">
        <v>46098</v>
      </c>
      <c r="F35" s="180">
        <v>0.375</v>
      </c>
      <c r="G35" s="179">
        <v>46098</v>
      </c>
      <c r="H35" s="180">
        <v>0.6875</v>
      </c>
      <c r="I35" s="181">
        <f t="shared" ref="I35" si="21">H35-F35</f>
        <v>0.3125</v>
      </c>
      <c r="J35" s="182">
        <f t="shared" ref="J35" si="22">I35*D35</f>
        <v>0.3125</v>
      </c>
      <c r="K35" s="183" t="s">
        <v>191</v>
      </c>
      <c r="L35" s="183" t="s">
        <v>190</v>
      </c>
      <c r="M35" s="184" t="s">
        <v>92</v>
      </c>
      <c r="N35" s="185" t="s">
        <v>195</v>
      </c>
      <c r="O35" s="186" t="s">
        <v>74</v>
      </c>
      <c r="P35" s="195">
        <v>4</v>
      </c>
      <c r="Q35" s="195"/>
      <c r="R35" s="195"/>
      <c r="S35" s="195"/>
      <c r="T35" s="195"/>
      <c r="U35" s="195"/>
      <c r="V35" s="200"/>
      <c r="W35" s="189" t="s">
        <v>200</v>
      </c>
    </row>
    <row r="36" spans="2:23" s="121" customFormat="1" ht="54.95" customHeight="1" thickBot="1">
      <c r="B36" s="241" t="s">
        <v>199</v>
      </c>
      <c r="C36" s="242"/>
      <c r="D36" s="204">
        <f>SUM(D5:D35)</f>
        <v>58</v>
      </c>
      <c r="E36" s="205"/>
      <c r="F36" s="206"/>
      <c r="G36" s="205"/>
      <c r="H36" s="206"/>
      <c r="I36" s="207">
        <f>SUM(I7:I35)</f>
        <v>7.8298611111111134</v>
      </c>
      <c r="J36" s="207">
        <f>SUM(J7:J35)</f>
        <v>15.072916666666668</v>
      </c>
      <c r="K36" s="204"/>
      <c r="L36" s="208"/>
      <c r="M36" s="204"/>
      <c r="N36" s="209"/>
      <c r="O36" s="204">
        <f t="shared" ref="O36:V36" si="23">SUM(O5:O35)</f>
        <v>44</v>
      </c>
      <c r="P36" s="204">
        <f t="shared" si="23"/>
        <v>91</v>
      </c>
      <c r="Q36" s="204">
        <f t="shared" si="23"/>
        <v>51</v>
      </c>
      <c r="R36" s="204">
        <f t="shared" si="23"/>
        <v>139</v>
      </c>
      <c r="S36" s="204">
        <f t="shared" si="23"/>
        <v>11</v>
      </c>
      <c r="T36" s="204">
        <f t="shared" si="23"/>
        <v>12</v>
      </c>
      <c r="U36" s="204">
        <f t="shared" si="23"/>
        <v>0</v>
      </c>
      <c r="V36" s="204">
        <f t="shared" si="23"/>
        <v>0</v>
      </c>
      <c r="W36" s="210"/>
    </row>
    <row r="37" spans="2:23" ht="9.9499999999999993" customHeight="1"/>
    <row r="39" spans="2:23" ht="17.25" thickBot="1"/>
    <row r="40" spans="2:23" s="99" customFormat="1" ht="31.5">
      <c r="B40" s="170" t="s">
        <v>218</v>
      </c>
      <c r="C40" s="171"/>
      <c r="D40" s="172"/>
      <c r="E40" s="173"/>
      <c r="F40" s="173"/>
      <c r="G40" s="173"/>
      <c r="H40" s="173"/>
      <c r="I40" s="173"/>
      <c r="J40" s="173"/>
      <c r="K40" s="174"/>
      <c r="L40" s="174"/>
      <c r="M40" s="174"/>
      <c r="N40" s="174"/>
      <c r="O40" s="174"/>
      <c r="P40" s="174"/>
      <c r="Q40" s="174"/>
      <c r="R40" s="174"/>
      <c r="S40" s="174"/>
      <c r="T40" s="174"/>
      <c r="U40" s="174"/>
      <c r="V40" s="174"/>
      <c r="W40" s="175"/>
    </row>
    <row r="41" spans="2:23" s="112" customFormat="1" ht="144" customHeight="1">
      <c r="B41" s="113">
        <v>27</v>
      </c>
      <c r="C41" s="102" t="s">
        <v>91</v>
      </c>
      <c r="D41" s="103">
        <v>1</v>
      </c>
      <c r="E41" s="104">
        <v>46125</v>
      </c>
      <c r="F41" s="105">
        <v>0.375</v>
      </c>
      <c r="G41" s="104">
        <f>E41</f>
        <v>46125</v>
      </c>
      <c r="H41" s="105">
        <v>0.67361111111111116</v>
      </c>
      <c r="I41" s="106">
        <f t="shared" ref="I41:I42" si="24">H41-F41</f>
        <v>0.29861111111111116</v>
      </c>
      <c r="J41" s="100">
        <f t="shared" ref="J41:J42" si="25">I41*D41</f>
        <v>0.29861111111111116</v>
      </c>
      <c r="K41" s="152" t="s">
        <v>223</v>
      </c>
      <c r="L41" s="152" t="s">
        <v>222</v>
      </c>
      <c r="M41" s="108" t="s">
        <v>92</v>
      </c>
      <c r="N41" s="115" t="s">
        <v>219</v>
      </c>
      <c r="O41" s="137">
        <v>1</v>
      </c>
      <c r="P41" s="110">
        <v>1</v>
      </c>
      <c r="Q41" s="110">
        <v>3</v>
      </c>
      <c r="R41" s="110">
        <v>3</v>
      </c>
      <c r="S41" s="110"/>
      <c r="T41" s="110"/>
      <c r="U41" s="110"/>
      <c r="V41" s="153"/>
      <c r="W41" s="117"/>
    </row>
    <row r="42" spans="2:23" s="112" customFormat="1" ht="72" customHeight="1">
      <c r="B42" s="101">
        <v>28</v>
      </c>
      <c r="C42" s="102" t="s">
        <v>91</v>
      </c>
      <c r="D42" s="103">
        <v>1</v>
      </c>
      <c r="E42" s="104">
        <v>46126</v>
      </c>
      <c r="F42" s="105">
        <v>0.375</v>
      </c>
      <c r="G42" s="104">
        <f t="shared" ref="G42:G43" si="26">E42</f>
        <v>46126</v>
      </c>
      <c r="H42" s="105">
        <v>0.68055555555555558</v>
      </c>
      <c r="I42" s="106">
        <f t="shared" si="24"/>
        <v>0.30555555555555558</v>
      </c>
      <c r="J42" s="100">
        <f t="shared" si="25"/>
        <v>0.30555555555555558</v>
      </c>
      <c r="K42" s="152" t="s">
        <v>220</v>
      </c>
      <c r="L42" s="152" t="s">
        <v>221</v>
      </c>
      <c r="M42" s="108" t="s">
        <v>92</v>
      </c>
      <c r="N42" s="115" t="s">
        <v>280</v>
      </c>
      <c r="O42" s="137">
        <v>1</v>
      </c>
      <c r="P42" s="110">
        <v>3</v>
      </c>
      <c r="Q42" s="110">
        <v>4</v>
      </c>
      <c r="R42" s="110">
        <v>26</v>
      </c>
      <c r="S42" s="110"/>
      <c r="T42" s="110" t="s">
        <v>74</v>
      </c>
      <c r="U42" s="110"/>
      <c r="V42" s="153"/>
      <c r="W42" s="117"/>
    </row>
    <row r="43" spans="2:23" s="112" customFormat="1" ht="144" customHeight="1">
      <c r="B43" s="113">
        <v>29</v>
      </c>
      <c r="C43" s="102" t="s">
        <v>91</v>
      </c>
      <c r="D43" s="103">
        <v>2</v>
      </c>
      <c r="E43" s="104">
        <v>46127</v>
      </c>
      <c r="F43" s="105">
        <v>0.375</v>
      </c>
      <c r="G43" s="104">
        <f t="shared" si="26"/>
        <v>46127</v>
      </c>
      <c r="H43" s="105">
        <v>0.68055555555555558</v>
      </c>
      <c r="I43" s="106">
        <f t="shared" ref="I43" si="27">H43-F43</f>
        <v>0.30555555555555558</v>
      </c>
      <c r="J43" s="100">
        <f t="shared" ref="J43" si="28">I43*D43</f>
        <v>0.61111111111111116</v>
      </c>
      <c r="K43" s="152" t="s">
        <v>224</v>
      </c>
      <c r="L43" s="152" t="s">
        <v>225</v>
      </c>
      <c r="M43" s="108" t="s">
        <v>92</v>
      </c>
      <c r="N43" s="115" t="s">
        <v>226</v>
      </c>
      <c r="O43" s="137">
        <v>2</v>
      </c>
      <c r="P43" s="110">
        <v>1</v>
      </c>
      <c r="Q43" s="110">
        <v>5</v>
      </c>
      <c r="R43" s="110">
        <v>3</v>
      </c>
      <c r="S43" s="110"/>
      <c r="T43" s="110"/>
      <c r="U43" s="110"/>
      <c r="V43" s="153"/>
      <c r="W43" s="117"/>
    </row>
    <row r="44" spans="2:23" s="112" customFormat="1" ht="144" customHeight="1">
      <c r="B44" s="113">
        <v>30</v>
      </c>
      <c r="C44" s="102" t="s">
        <v>91</v>
      </c>
      <c r="D44" s="103">
        <v>3</v>
      </c>
      <c r="E44" s="104">
        <v>46128</v>
      </c>
      <c r="F44" s="105">
        <v>0.375</v>
      </c>
      <c r="G44" s="104">
        <f t="shared" ref="G44:G46" si="29">E44</f>
        <v>46128</v>
      </c>
      <c r="H44" s="105">
        <v>0.68055555555555558</v>
      </c>
      <c r="I44" s="106">
        <f t="shared" ref="I44:I46" si="30">H44-F44</f>
        <v>0.30555555555555558</v>
      </c>
      <c r="J44" s="100">
        <f t="shared" ref="J44:J46" si="31">I44*D44</f>
        <v>0.91666666666666674</v>
      </c>
      <c r="K44" s="152" t="s">
        <v>227</v>
      </c>
      <c r="L44" s="152" t="s">
        <v>228</v>
      </c>
      <c r="M44" s="108" t="s">
        <v>92</v>
      </c>
      <c r="N44" s="115" t="s">
        <v>229</v>
      </c>
      <c r="O44" s="137">
        <v>2.5</v>
      </c>
      <c r="P44" s="110">
        <v>3</v>
      </c>
      <c r="Q44" s="110">
        <v>3</v>
      </c>
      <c r="R44" s="110">
        <v>12</v>
      </c>
      <c r="S44" s="110"/>
      <c r="T44" s="110"/>
      <c r="U44" s="110"/>
      <c r="V44" s="153"/>
      <c r="W44" s="117"/>
    </row>
    <row r="45" spans="2:23" s="112" customFormat="1" ht="72" customHeight="1">
      <c r="B45" s="113">
        <v>31</v>
      </c>
      <c r="C45" s="102" t="s">
        <v>91</v>
      </c>
      <c r="D45" s="103">
        <v>2</v>
      </c>
      <c r="E45" s="104">
        <v>46129</v>
      </c>
      <c r="F45" s="105">
        <v>0.375</v>
      </c>
      <c r="G45" s="104">
        <f t="shared" si="29"/>
        <v>46129</v>
      </c>
      <c r="H45" s="105">
        <v>0.68055555555555558</v>
      </c>
      <c r="I45" s="106">
        <f t="shared" si="30"/>
        <v>0.30555555555555558</v>
      </c>
      <c r="J45" s="100">
        <f t="shared" si="31"/>
        <v>0.61111111111111116</v>
      </c>
      <c r="K45" s="152" t="s">
        <v>231</v>
      </c>
      <c r="L45" s="152" t="s">
        <v>232</v>
      </c>
      <c r="M45" s="108" t="s">
        <v>92</v>
      </c>
      <c r="N45" s="115" t="s">
        <v>230</v>
      </c>
      <c r="O45" s="154">
        <v>1</v>
      </c>
      <c r="P45" s="110">
        <v>4</v>
      </c>
      <c r="Q45" s="110" t="s">
        <v>74</v>
      </c>
      <c r="R45" s="110" t="s">
        <v>74</v>
      </c>
      <c r="S45" s="110"/>
      <c r="T45" s="110"/>
      <c r="U45" s="110"/>
      <c r="V45" s="153"/>
      <c r="W45" s="117"/>
    </row>
    <row r="46" spans="2:23" s="112" customFormat="1" ht="72" customHeight="1">
      <c r="B46" s="113">
        <v>32</v>
      </c>
      <c r="C46" s="102" t="s">
        <v>91</v>
      </c>
      <c r="D46" s="103">
        <v>1</v>
      </c>
      <c r="E46" s="104">
        <v>45789</v>
      </c>
      <c r="F46" s="105">
        <v>0.375</v>
      </c>
      <c r="G46" s="104">
        <f t="shared" si="29"/>
        <v>45789</v>
      </c>
      <c r="H46" s="105">
        <v>0.4375</v>
      </c>
      <c r="I46" s="106">
        <f t="shared" si="30"/>
        <v>6.25E-2</v>
      </c>
      <c r="J46" s="100">
        <f t="shared" si="31"/>
        <v>6.25E-2</v>
      </c>
      <c r="K46" s="114">
        <v>5</v>
      </c>
      <c r="L46" s="114">
        <v>505</v>
      </c>
      <c r="M46" s="108" t="s">
        <v>92</v>
      </c>
      <c r="N46" s="115" t="s">
        <v>233</v>
      </c>
      <c r="O46" s="137">
        <v>0.5</v>
      </c>
      <c r="P46" s="116"/>
      <c r="Q46" s="116"/>
      <c r="R46" s="116"/>
      <c r="S46" s="116"/>
      <c r="T46" s="116"/>
      <c r="U46" s="116"/>
      <c r="V46" s="116"/>
      <c r="W46" s="117" t="s">
        <v>74</v>
      </c>
    </row>
    <row r="47" spans="2:23" s="112" customFormat="1" ht="72" customHeight="1">
      <c r="B47" s="113">
        <v>33</v>
      </c>
      <c r="C47" s="102" t="s">
        <v>91</v>
      </c>
      <c r="D47" s="103">
        <v>2</v>
      </c>
      <c r="E47" s="104">
        <v>46160</v>
      </c>
      <c r="F47" s="105">
        <v>0.375</v>
      </c>
      <c r="G47" s="104">
        <f t="shared" ref="G47:G48" si="32">E47</f>
        <v>46160</v>
      </c>
      <c r="H47" s="105">
        <v>0.67361111111111116</v>
      </c>
      <c r="I47" s="106">
        <f t="shared" ref="I47:I48" si="33">H47-F47</f>
        <v>0.29861111111111116</v>
      </c>
      <c r="J47" s="100">
        <f t="shared" ref="J47:J48" si="34">I47*D47</f>
        <v>0.59722222222222232</v>
      </c>
      <c r="K47" s="152">
        <v>3</v>
      </c>
      <c r="L47" s="152" t="s">
        <v>235</v>
      </c>
      <c r="M47" s="108" t="s">
        <v>92</v>
      </c>
      <c r="N47" s="115" t="s">
        <v>234</v>
      </c>
      <c r="O47" s="137">
        <v>2</v>
      </c>
      <c r="P47" s="110" t="s">
        <v>74</v>
      </c>
      <c r="Q47" s="110" t="s">
        <v>74</v>
      </c>
      <c r="R47" s="110" t="s">
        <v>74</v>
      </c>
      <c r="S47" s="110"/>
      <c r="T47" s="110"/>
      <c r="U47" s="110"/>
      <c r="V47" s="153"/>
      <c r="W47" s="117" t="s">
        <v>282</v>
      </c>
    </row>
    <row r="48" spans="2:23" s="112" customFormat="1" ht="72" customHeight="1">
      <c r="B48" s="101">
        <v>34</v>
      </c>
      <c r="C48" s="102" t="s">
        <v>91</v>
      </c>
      <c r="D48" s="103">
        <v>2</v>
      </c>
      <c r="E48" s="104">
        <v>46161</v>
      </c>
      <c r="F48" s="105">
        <v>0.375</v>
      </c>
      <c r="G48" s="104">
        <f t="shared" si="32"/>
        <v>46161</v>
      </c>
      <c r="H48" s="105">
        <v>0.67361111111111116</v>
      </c>
      <c r="I48" s="106">
        <f t="shared" si="33"/>
        <v>0.29861111111111116</v>
      </c>
      <c r="J48" s="100">
        <f t="shared" si="34"/>
        <v>0.59722222222222232</v>
      </c>
      <c r="K48" s="152">
        <v>3</v>
      </c>
      <c r="L48" s="152" t="s">
        <v>235</v>
      </c>
      <c r="M48" s="108" t="s">
        <v>92</v>
      </c>
      <c r="N48" s="115" t="s">
        <v>236</v>
      </c>
      <c r="O48" s="137">
        <v>2</v>
      </c>
      <c r="P48" s="110" t="s">
        <v>74</v>
      </c>
      <c r="Q48" s="110" t="s">
        <v>74</v>
      </c>
      <c r="R48" s="110" t="s">
        <v>74</v>
      </c>
      <c r="S48" s="110"/>
      <c r="T48" s="110" t="s">
        <v>74</v>
      </c>
      <c r="U48" s="110"/>
      <c r="V48" s="153"/>
      <c r="W48" s="117" t="s">
        <v>283</v>
      </c>
    </row>
    <row r="49" spans="2:23" s="112" customFormat="1" ht="72" customHeight="1">
      <c r="B49" s="101">
        <v>35</v>
      </c>
      <c r="C49" s="102" t="s">
        <v>91</v>
      </c>
      <c r="D49" s="103">
        <v>2</v>
      </c>
      <c r="E49" s="104">
        <v>46161</v>
      </c>
      <c r="F49" s="105">
        <v>0.54166666666666663</v>
      </c>
      <c r="G49" s="104">
        <f t="shared" ref="G49:G50" si="35">E49</f>
        <v>46161</v>
      </c>
      <c r="H49" s="105">
        <v>0.63888888888888884</v>
      </c>
      <c r="I49" s="106">
        <f t="shared" ref="I49:I53" si="36">H49-F49</f>
        <v>9.722222222222221E-2</v>
      </c>
      <c r="J49" s="100">
        <f t="shared" ref="J49:J53" si="37">I49*D49</f>
        <v>0.19444444444444442</v>
      </c>
      <c r="K49" s="152">
        <v>3</v>
      </c>
      <c r="L49" s="152" t="s">
        <v>235</v>
      </c>
      <c r="M49" s="108" t="s">
        <v>92</v>
      </c>
      <c r="N49" s="115" t="s">
        <v>237</v>
      </c>
      <c r="O49" s="137">
        <v>1</v>
      </c>
      <c r="P49" s="110" t="s">
        <v>74</v>
      </c>
      <c r="Q49" s="110" t="s">
        <v>74</v>
      </c>
      <c r="R49" s="110" t="s">
        <v>74</v>
      </c>
      <c r="S49" s="110"/>
      <c r="T49" s="110" t="s">
        <v>74</v>
      </c>
      <c r="U49" s="110"/>
      <c r="V49" s="153"/>
      <c r="W49" s="117"/>
    </row>
    <row r="50" spans="2:23" s="112" customFormat="1" ht="96">
      <c r="B50" s="101">
        <v>36</v>
      </c>
      <c r="C50" s="102" t="s">
        <v>91</v>
      </c>
      <c r="D50" s="103">
        <v>2</v>
      </c>
      <c r="E50" s="104">
        <v>46162</v>
      </c>
      <c r="F50" s="105">
        <v>0.375</v>
      </c>
      <c r="G50" s="104">
        <f t="shared" si="35"/>
        <v>46162</v>
      </c>
      <c r="H50" s="105">
        <v>0.68055555555555558</v>
      </c>
      <c r="I50" s="106">
        <f t="shared" si="36"/>
        <v>0.30555555555555558</v>
      </c>
      <c r="J50" s="100">
        <f t="shared" si="37"/>
        <v>0.61111111111111116</v>
      </c>
      <c r="K50" s="107" t="s">
        <v>238</v>
      </c>
      <c r="L50" s="107" t="s">
        <v>239</v>
      </c>
      <c r="M50" s="108" t="s">
        <v>92</v>
      </c>
      <c r="N50" s="109" t="s">
        <v>240</v>
      </c>
      <c r="O50" s="137">
        <v>2</v>
      </c>
      <c r="P50" s="110">
        <v>1</v>
      </c>
      <c r="Q50" s="156">
        <v>3</v>
      </c>
      <c r="R50" s="157"/>
      <c r="S50" s="157" t="s">
        <v>74</v>
      </c>
      <c r="T50" s="110" t="s">
        <v>74</v>
      </c>
      <c r="U50" s="110"/>
      <c r="V50" s="110"/>
      <c r="W50" s="111" t="s">
        <v>284</v>
      </c>
    </row>
    <row r="51" spans="2:23" s="112" customFormat="1" ht="144" customHeight="1">
      <c r="B51" s="113">
        <v>37</v>
      </c>
      <c r="C51" s="102" t="s">
        <v>91</v>
      </c>
      <c r="D51" s="103">
        <v>2</v>
      </c>
      <c r="E51" s="104">
        <v>46168</v>
      </c>
      <c r="F51" s="105">
        <v>0.375</v>
      </c>
      <c r="G51" s="104">
        <f>E51</f>
        <v>46168</v>
      </c>
      <c r="H51" s="105">
        <v>0.6875</v>
      </c>
      <c r="I51" s="106">
        <f t="shared" si="36"/>
        <v>0.3125</v>
      </c>
      <c r="J51" s="100">
        <f t="shared" si="37"/>
        <v>0.625</v>
      </c>
      <c r="K51" s="152" t="s">
        <v>241</v>
      </c>
      <c r="L51" s="152" t="s">
        <v>242</v>
      </c>
      <c r="M51" s="108" t="s">
        <v>92</v>
      </c>
      <c r="N51" s="115" t="s">
        <v>243</v>
      </c>
      <c r="O51" s="137">
        <v>2</v>
      </c>
      <c r="P51" s="110">
        <v>3</v>
      </c>
      <c r="Q51" s="110">
        <v>3</v>
      </c>
      <c r="R51" s="110" t="s">
        <v>74</v>
      </c>
      <c r="S51" s="110"/>
      <c r="T51" s="110"/>
      <c r="U51" s="110"/>
      <c r="V51" s="153"/>
      <c r="W51" s="111" t="s">
        <v>285</v>
      </c>
    </row>
    <row r="52" spans="2:23" s="112" customFormat="1" ht="120">
      <c r="B52" s="101">
        <v>38</v>
      </c>
      <c r="C52" s="102" t="s">
        <v>91</v>
      </c>
      <c r="D52" s="103">
        <v>2</v>
      </c>
      <c r="E52" s="104">
        <v>46169</v>
      </c>
      <c r="F52" s="105">
        <v>0.375</v>
      </c>
      <c r="G52" s="104">
        <f>E52</f>
        <v>46169</v>
      </c>
      <c r="H52" s="105">
        <v>0.68055555555555558</v>
      </c>
      <c r="I52" s="106">
        <f t="shared" si="36"/>
        <v>0.30555555555555558</v>
      </c>
      <c r="J52" s="100">
        <f t="shared" si="37"/>
        <v>0.61111111111111116</v>
      </c>
      <c r="K52" s="107" t="s">
        <v>244</v>
      </c>
      <c r="L52" s="107" t="s">
        <v>245</v>
      </c>
      <c r="M52" s="108" t="s">
        <v>92</v>
      </c>
      <c r="N52" s="109" t="s">
        <v>246</v>
      </c>
      <c r="O52" s="137">
        <v>2</v>
      </c>
      <c r="P52" s="110">
        <v>1</v>
      </c>
      <c r="Q52" s="156">
        <v>3</v>
      </c>
      <c r="R52" s="156" t="s">
        <v>74</v>
      </c>
      <c r="S52" s="157"/>
      <c r="T52" s="110">
        <v>2</v>
      </c>
      <c r="U52" s="110">
        <v>2</v>
      </c>
      <c r="V52" s="110"/>
      <c r="W52" s="131"/>
    </row>
    <row r="53" spans="2:23" s="112" customFormat="1" ht="72" customHeight="1">
      <c r="B53" s="113">
        <v>39</v>
      </c>
      <c r="C53" s="102" t="s">
        <v>91</v>
      </c>
      <c r="D53" s="103">
        <v>2</v>
      </c>
      <c r="E53" s="104">
        <v>46170</v>
      </c>
      <c r="F53" s="105">
        <v>0.375</v>
      </c>
      <c r="G53" s="104">
        <f t="shared" ref="G53:G54" si="38">E53</f>
        <v>46170</v>
      </c>
      <c r="H53" s="105">
        <v>0.68055555555555558</v>
      </c>
      <c r="I53" s="106">
        <f t="shared" si="36"/>
        <v>0.30555555555555558</v>
      </c>
      <c r="J53" s="100">
        <f t="shared" si="37"/>
        <v>0.61111111111111116</v>
      </c>
      <c r="K53" s="114">
        <v>3</v>
      </c>
      <c r="L53" s="114" t="s">
        <v>235</v>
      </c>
      <c r="M53" s="108" t="s">
        <v>92</v>
      </c>
      <c r="N53" s="115" t="s">
        <v>247</v>
      </c>
      <c r="O53" s="137">
        <v>2</v>
      </c>
      <c r="P53" s="116"/>
      <c r="Q53" s="116"/>
      <c r="R53" s="116"/>
      <c r="S53" s="116"/>
      <c r="T53" s="116"/>
      <c r="U53" s="116"/>
      <c r="V53" s="116"/>
      <c r="W53" s="117" t="s">
        <v>74</v>
      </c>
    </row>
    <row r="54" spans="2:23" s="112" customFormat="1" ht="72" customHeight="1">
      <c r="B54" s="101">
        <v>40</v>
      </c>
      <c r="C54" s="102" t="s">
        <v>91</v>
      </c>
      <c r="D54" s="103">
        <v>2</v>
      </c>
      <c r="E54" s="104">
        <v>46171</v>
      </c>
      <c r="F54" s="105">
        <v>0.375</v>
      </c>
      <c r="G54" s="104">
        <f t="shared" si="38"/>
        <v>46171</v>
      </c>
      <c r="H54" s="105">
        <v>0.67361111111111116</v>
      </c>
      <c r="I54" s="106">
        <f t="shared" ref="I54:I55" si="39">H54-F54</f>
        <v>0.29861111111111116</v>
      </c>
      <c r="J54" s="100">
        <f t="shared" ref="J54:J55" si="40">I54*D54</f>
        <v>0.59722222222222232</v>
      </c>
      <c r="K54" s="152" t="s">
        <v>248</v>
      </c>
      <c r="L54" s="152" t="s">
        <v>249</v>
      </c>
      <c r="M54" s="108" t="s">
        <v>92</v>
      </c>
      <c r="N54" s="115" t="s">
        <v>250</v>
      </c>
      <c r="O54" s="137">
        <v>2</v>
      </c>
      <c r="P54" s="110">
        <v>4</v>
      </c>
      <c r="Q54" s="110" t="s">
        <v>74</v>
      </c>
      <c r="R54" s="110" t="s">
        <v>74</v>
      </c>
      <c r="S54" s="110"/>
      <c r="T54" s="110" t="s">
        <v>74</v>
      </c>
      <c r="U54" s="110"/>
      <c r="V54" s="153"/>
      <c r="W54" s="117"/>
    </row>
    <row r="55" spans="2:23" s="112" customFormat="1" ht="72" customHeight="1">
      <c r="B55" s="113">
        <v>41</v>
      </c>
      <c r="C55" s="102" t="s">
        <v>91</v>
      </c>
      <c r="D55" s="103">
        <v>2</v>
      </c>
      <c r="E55" s="104">
        <v>46174</v>
      </c>
      <c r="F55" s="105">
        <v>0.375</v>
      </c>
      <c r="G55" s="104">
        <f t="shared" ref="G55:G56" si="41">E55</f>
        <v>46174</v>
      </c>
      <c r="H55" s="105">
        <v>0.68055555555555558</v>
      </c>
      <c r="I55" s="106">
        <f t="shared" si="39"/>
        <v>0.30555555555555558</v>
      </c>
      <c r="J55" s="100">
        <f t="shared" si="40"/>
        <v>0.61111111111111116</v>
      </c>
      <c r="K55" s="114">
        <v>3</v>
      </c>
      <c r="L55" s="114" t="s">
        <v>235</v>
      </c>
      <c r="M55" s="108" t="s">
        <v>92</v>
      </c>
      <c r="N55" s="115" t="s">
        <v>247</v>
      </c>
      <c r="O55" s="137">
        <v>2</v>
      </c>
      <c r="P55" s="116"/>
      <c r="Q55" s="116"/>
      <c r="R55" s="116"/>
      <c r="S55" s="116"/>
      <c r="T55" s="116"/>
      <c r="U55" s="116"/>
      <c r="V55" s="116"/>
      <c r="W55" s="117" t="s">
        <v>74</v>
      </c>
    </row>
    <row r="56" spans="2:23" s="112" customFormat="1" ht="72" customHeight="1">
      <c r="B56" s="101">
        <v>42</v>
      </c>
      <c r="C56" s="102" t="s">
        <v>91</v>
      </c>
      <c r="D56" s="103">
        <v>2</v>
      </c>
      <c r="E56" s="104">
        <v>46184</v>
      </c>
      <c r="F56" s="105">
        <v>0.375</v>
      </c>
      <c r="G56" s="104">
        <f t="shared" si="41"/>
        <v>46184</v>
      </c>
      <c r="H56" s="105">
        <v>0.68055555555555558</v>
      </c>
      <c r="I56" s="106">
        <f t="shared" ref="I56" si="42">H56-F56</f>
        <v>0.30555555555555558</v>
      </c>
      <c r="J56" s="100">
        <f t="shared" ref="J56" si="43">I56*D56</f>
        <v>0.61111111111111116</v>
      </c>
      <c r="K56" s="152" t="s">
        <v>251</v>
      </c>
      <c r="L56" s="152" t="s">
        <v>252</v>
      </c>
      <c r="M56" s="108" t="s">
        <v>92</v>
      </c>
      <c r="N56" s="115" t="s">
        <v>253</v>
      </c>
      <c r="O56" s="137">
        <v>2</v>
      </c>
      <c r="P56" s="110" t="s">
        <v>74</v>
      </c>
      <c r="Q56" s="110" t="s">
        <v>74</v>
      </c>
      <c r="R56" s="110" t="s">
        <v>74</v>
      </c>
      <c r="S56" s="110"/>
      <c r="T56" s="110" t="s">
        <v>74</v>
      </c>
      <c r="U56" s="110"/>
      <c r="V56" s="153"/>
      <c r="W56" s="117"/>
    </row>
    <row r="57" spans="2:23" s="112" customFormat="1" ht="72" customHeight="1">
      <c r="B57" s="101">
        <v>43</v>
      </c>
      <c r="C57" s="102" t="s">
        <v>91</v>
      </c>
      <c r="D57" s="103">
        <v>1</v>
      </c>
      <c r="E57" s="104">
        <v>46185</v>
      </c>
      <c r="F57" s="105">
        <v>0.375</v>
      </c>
      <c r="G57" s="104">
        <f t="shared" ref="G57:G58" si="44">E57</f>
        <v>46185</v>
      </c>
      <c r="H57" s="105">
        <v>0.66666666666666663</v>
      </c>
      <c r="I57" s="106">
        <f t="shared" ref="I57:I58" si="45">H57-F57</f>
        <v>0.29166666666666663</v>
      </c>
      <c r="J57" s="100">
        <f t="shared" ref="J57:J58" si="46">I57*D57</f>
        <v>0.29166666666666663</v>
      </c>
      <c r="K57" s="152">
        <v>7</v>
      </c>
      <c r="L57" s="152">
        <v>303</v>
      </c>
      <c r="M57" s="108" t="s">
        <v>92</v>
      </c>
      <c r="N57" s="152" t="s">
        <v>278</v>
      </c>
      <c r="O57" s="154">
        <v>0.5</v>
      </c>
      <c r="P57" s="110" t="s">
        <v>74</v>
      </c>
      <c r="Q57" s="110" t="s">
        <v>74</v>
      </c>
      <c r="R57" s="110" t="s">
        <v>74</v>
      </c>
      <c r="S57" s="110"/>
      <c r="T57" s="110" t="s">
        <v>74</v>
      </c>
      <c r="U57" s="110"/>
      <c r="V57" s="153"/>
      <c r="W57" s="117"/>
    </row>
    <row r="58" spans="2:23" s="112" customFormat="1" ht="72" customHeight="1">
      <c r="B58" s="113">
        <v>44</v>
      </c>
      <c r="C58" s="102" t="s">
        <v>91</v>
      </c>
      <c r="D58" s="103">
        <v>3</v>
      </c>
      <c r="E58" s="104">
        <v>46188</v>
      </c>
      <c r="F58" s="105">
        <v>0.375</v>
      </c>
      <c r="G58" s="104">
        <f t="shared" si="44"/>
        <v>46188</v>
      </c>
      <c r="H58" s="105">
        <v>0.68055555555555558</v>
      </c>
      <c r="I58" s="106">
        <f t="shared" si="45"/>
        <v>0.30555555555555558</v>
      </c>
      <c r="J58" s="100">
        <f t="shared" si="46"/>
        <v>0.91666666666666674</v>
      </c>
      <c r="K58" s="114">
        <v>3</v>
      </c>
      <c r="L58" s="114" t="s">
        <v>254</v>
      </c>
      <c r="M58" s="108" t="s">
        <v>92</v>
      </c>
      <c r="N58" s="115" t="s">
        <v>255</v>
      </c>
      <c r="O58" s="137">
        <v>3</v>
      </c>
      <c r="P58" s="110" t="s">
        <v>74</v>
      </c>
      <c r="Q58" s="110" t="s">
        <v>74</v>
      </c>
      <c r="R58" s="110" t="s">
        <v>74</v>
      </c>
      <c r="S58" s="110"/>
      <c r="T58" s="110" t="s">
        <v>74</v>
      </c>
      <c r="U58" s="110"/>
      <c r="V58" s="153"/>
      <c r="W58" s="117"/>
    </row>
    <row r="59" spans="2:23" s="112" customFormat="1" ht="72" customHeight="1">
      <c r="B59" s="113">
        <v>45</v>
      </c>
      <c r="C59" s="102" t="s">
        <v>91</v>
      </c>
      <c r="D59" s="103">
        <v>3</v>
      </c>
      <c r="E59" s="104">
        <v>46189</v>
      </c>
      <c r="F59" s="105">
        <v>0.375</v>
      </c>
      <c r="G59" s="104">
        <f t="shared" ref="G59:G61" si="47">E59</f>
        <v>46189</v>
      </c>
      <c r="H59" s="105">
        <v>0.68055555555555558</v>
      </c>
      <c r="I59" s="106">
        <f t="shared" ref="I59:I61" si="48">H59-F59</f>
        <v>0.30555555555555558</v>
      </c>
      <c r="J59" s="100">
        <f t="shared" ref="J59:J61" si="49">I59*D59</f>
        <v>0.91666666666666674</v>
      </c>
      <c r="K59" s="114">
        <v>3</v>
      </c>
      <c r="L59" s="114" t="s">
        <v>254</v>
      </c>
      <c r="M59" s="108" t="s">
        <v>92</v>
      </c>
      <c r="N59" s="115" t="s">
        <v>256</v>
      </c>
      <c r="O59" s="137">
        <v>3</v>
      </c>
      <c r="P59" s="110" t="s">
        <v>74</v>
      </c>
      <c r="Q59" s="110" t="s">
        <v>74</v>
      </c>
      <c r="R59" s="110" t="s">
        <v>74</v>
      </c>
      <c r="S59" s="110"/>
      <c r="T59" s="110" t="s">
        <v>74</v>
      </c>
      <c r="U59" s="110"/>
      <c r="V59" s="153"/>
      <c r="W59" s="117"/>
    </row>
    <row r="60" spans="2:23" s="112" customFormat="1" ht="72" customHeight="1">
      <c r="B60" s="113">
        <v>46</v>
      </c>
      <c r="C60" s="102" t="s">
        <v>91</v>
      </c>
      <c r="D60" s="103">
        <v>3</v>
      </c>
      <c r="E60" s="104">
        <v>46190</v>
      </c>
      <c r="F60" s="105">
        <v>0.375</v>
      </c>
      <c r="G60" s="104">
        <f t="shared" si="47"/>
        <v>46190</v>
      </c>
      <c r="H60" s="105">
        <v>0.68055555555555558</v>
      </c>
      <c r="I60" s="106">
        <f t="shared" si="48"/>
        <v>0.30555555555555558</v>
      </c>
      <c r="J60" s="100">
        <f t="shared" si="49"/>
        <v>0.91666666666666674</v>
      </c>
      <c r="K60" s="114">
        <v>3</v>
      </c>
      <c r="L60" s="114" t="s">
        <v>254</v>
      </c>
      <c r="M60" s="108" t="s">
        <v>92</v>
      </c>
      <c r="N60" s="115" t="s">
        <v>257</v>
      </c>
      <c r="O60" s="137">
        <v>3</v>
      </c>
      <c r="P60" s="110" t="s">
        <v>74</v>
      </c>
      <c r="Q60" s="110" t="s">
        <v>74</v>
      </c>
      <c r="R60" s="110" t="s">
        <v>74</v>
      </c>
      <c r="S60" s="110"/>
      <c r="T60" s="110" t="s">
        <v>74</v>
      </c>
      <c r="U60" s="110"/>
      <c r="V60" s="153"/>
      <c r="W60" s="117"/>
    </row>
    <row r="61" spans="2:23" s="112" customFormat="1" ht="168">
      <c r="B61" s="101">
        <v>47</v>
      </c>
      <c r="C61" s="102" t="s">
        <v>91</v>
      </c>
      <c r="D61" s="103">
        <v>2</v>
      </c>
      <c r="E61" s="104">
        <v>46191</v>
      </c>
      <c r="F61" s="105">
        <v>0.375</v>
      </c>
      <c r="G61" s="104">
        <f t="shared" si="47"/>
        <v>46191</v>
      </c>
      <c r="H61" s="105">
        <v>0.68055555555555558</v>
      </c>
      <c r="I61" s="106">
        <f t="shared" si="48"/>
        <v>0.30555555555555558</v>
      </c>
      <c r="J61" s="100">
        <f t="shared" si="49"/>
        <v>0.61111111111111116</v>
      </c>
      <c r="K61" s="107" t="s">
        <v>259</v>
      </c>
      <c r="L61" s="107" t="s">
        <v>260</v>
      </c>
      <c r="M61" s="108" t="s">
        <v>92</v>
      </c>
      <c r="N61" s="109" t="s">
        <v>258</v>
      </c>
      <c r="O61" s="137">
        <v>2</v>
      </c>
      <c r="P61" s="110">
        <v>2</v>
      </c>
      <c r="Q61" s="110">
        <v>4</v>
      </c>
      <c r="R61" s="110">
        <v>25</v>
      </c>
      <c r="S61" s="157"/>
      <c r="T61" s="110"/>
      <c r="U61" s="110"/>
      <c r="V61" s="110"/>
      <c r="W61" s="131"/>
    </row>
    <row r="62" spans="2:23" s="112" customFormat="1" ht="72" customHeight="1">
      <c r="B62" s="113">
        <v>48</v>
      </c>
      <c r="C62" s="102" t="s">
        <v>91</v>
      </c>
      <c r="D62" s="103">
        <v>1</v>
      </c>
      <c r="E62" s="104">
        <v>46192</v>
      </c>
      <c r="F62" s="105">
        <v>0.375</v>
      </c>
      <c r="G62" s="104">
        <f t="shared" ref="G62:G65" si="50">E62</f>
        <v>46192</v>
      </c>
      <c r="H62" s="105">
        <v>0.68055555555555558</v>
      </c>
      <c r="I62" s="106">
        <f t="shared" ref="I62:I65" si="51">H62-F62</f>
        <v>0.30555555555555558</v>
      </c>
      <c r="J62" s="100">
        <f t="shared" ref="J62:J65" si="52">I62*D62</f>
        <v>0.30555555555555558</v>
      </c>
      <c r="K62" s="114">
        <v>5</v>
      </c>
      <c r="L62" s="114">
        <v>502</v>
      </c>
      <c r="M62" s="108" t="s">
        <v>92</v>
      </c>
      <c r="N62" s="115" t="s">
        <v>261</v>
      </c>
      <c r="O62" s="137" t="s">
        <v>74</v>
      </c>
      <c r="P62" s="110">
        <v>7</v>
      </c>
      <c r="Q62" s="110" t="s">
        <v>74</v>
      </c>
      <c r="R62" s="110" t="s">
        <v>74</v>
      </c>
      <c r="S62" s="110"/>
      <c r="T62" s="110" t="s">
        <v>74</v>
      </c>
      <c r="U62" s="110"/>
      <c r="V62" s="153"/>
      <c r="W62" s="117"/>
    </row>
    <row r="63" spans="2:23" s="112" customFormat="1" ht="72" customHeight="1">
      <c r="B63" s="113">
        <v>49</v>
      </c>
      <c r="C63" s="102" t="s">
        <v>91</v>
      </c>
      <c r="D63" s="103">
        <v>3</v>
      </c>
      <c r="E63" s="104">
        <v>46195</v>
      </c>
      <c r="F63" s="105">
        <v>0.375</v>
      </c>
      <c r="G63" s="104">
        <f t="shared" si="50"/>
        <v>46195</v>
      </c>
      <c r="H63" s="105">
        <v>0.66666666666666663</v>
      </c>
      <c r="I63" s="106">
        <f t="shared" si="51"/>
        <v>0.29166666666666663</v>
      </c>
      <c r="J63" s="100">
        <f t="shared" si="52"/>
        <v>0.87499999999999989</v>
      </c>
      <c r="K63" s="114">
        <v>3</v>
      </c>
      <c r="L63" s="114" t="s">
        <v>254</v>
      </c>
      <c r="M63" s="108" t="s">
        <v>92</v>
      </c>
      <c r="N63" s="115" t="s">
        <v>262</v>
      </c>
      <c r="O63" s="137">
        <v>3</v>
      </c>
      <c r="P63" s="110" t="s">
        <v>74</v>
      </c>
      <c r="Q63" s="110" t="s">
        <v>74</v>
      </c>
      <c r="R63" s="110" t="s">
        <v>74</v>
      </c>
      <c r="S63" s="110"/>
      <c r="T63" s="110" t="s">
        <v>74</v>
      </c>
      <c r="U63" s="110"/>
      <c r="V63" s="153"/>
      <c r="W63" s="117"/>
    </row>
    <row r="64" spans="2:23" s="112" customFormat="1" ht="168">
      <c r="B64" s="101">
        <v>50</v>
      </c>
      <c r="C64" s="102" t="s">
        <v>91</v>
      </c>
      <c r="D64" s="103">
        <v>1</v>
      </c>
      <c r="E64" s="104">
        <v>46196</v>
      </c>
      <c r="F64" s="105">
        <v>0.375</v>
      </c>
      <c r="G64" s="104">
        <f t="shared" si="50"/>
        <v>46196</v>
      </c>
      <c r="H64" s="105">
        <v>0.68055555555555558</v>
      </c>
      <c r="I64" s="106">
        <f t="shared" si="51"/>
        <v>0.30555555555555558</v>
      </c>
      <c r="J64" s="100">
        <f t="shared" si="52"/>
        <v>0.30555555555555558</v>
      </c>
      <c r="K64" s="107" t="s">
        <v>263</v>
      </c>
      <c r="L64" s="107" t="s">
        <v>264</v>
      </c>
      <c r="M64" s="108" t="s">
        <v>92</v>
      </c>
      <c r="N64" s="109" t="s">
        <v>265</v>
      </c>
      <c r="O64" s="137">
        <v>1</v>
      </c>
      <c r="P64" s="110" t="s">
        <v>74</v>
      </c>
      <c r="Q64" s="110">
        <v>3</v>
      </c>
      <c r="R64" s="157" t="s">
        <v>74</v>
      </c>
      <c r="S64" s="157"/>
      <c r="T64" s="110"/>
      <c r="U64" s="110"/>
      <c r="V64" s="110"/>
      <c r="W64" s="131"/>
    </row>
    <row r="65" spans="2:23" s="112" customFormat="1" ht="72" customHeight="1">
      <c r="B65" s="113">
        <v>51</v>
      </c>
      <c r="C65" s="102" t="s">
        <v>91</v>
      </c>
      <c r="D65" s="103">
        <v>2</v>
      </c>
      <c r="E65" s="104">
        <v>46197</v>
      </c>
      <c r="F65" s="105">
        <v>0.375</v>
      </c>
      <c r="G65" s="104">
        <f t="shared" si="50"/>
        <v>46197</v>
      </c>
      <c r="H65" s="105">
        <v>0.5625</v>
      </c>
      <c r="I65" s="106">
        <f t="shared" si="51"/>
        <v>0.1875</v>
      </c>
      <c r="J65" s="100">
        <f t="shared" si="52"/>
        <v>0.375</v>
      </c>
      <c r="K65" s="114">
        <v>3</v>
      </c>
      <c r="L65" s="114" t="s">
        <v>254</v>
      </c>
      <c r="M65" s="108" t="s">
        <v>92</v>
      </c>
      <c r="N65" s="115" t="s">
        <v>266</v>
      </c>
      <c r="O65" s="137">
        <v>1</v>
      </c>
      <c r="P65" s="110" t="s">
        <v>74</v>
      </c>
      <c r="Q65" s="110" t="s">
        <v>74</v>
      </c>
      <c r="R65" s="110" t="s">
        <v>74</v>
      </c>
      <c r="S65" s="110"/>
      <c r="T65" s="110" t="s">
        <v>74</v>
      </c>
      <c r="U65" s="110"/>
      <c r="V65" s="153"/>
      <c r="W65" s="117"/>
    </row>
    <row r="66" spans="2:23" s="112" customFormat="1" ht="72" customHeight="1">
      <c r="B66" s="113">
        <v>52</v>
      </c>
      <c r="C66" s="102" t="s">
        <v>91</v>
      </c>
      <c r="D66" s="103">
        <v>2</v>
      </c>
      <c r="E66" s="104">
        <v>46198</v>
      </c>
      <c r="F66" s="105">
        <v>0.375</v>
      </c>
      <c r="G66" s="104">
        <f t="shared" ref="G66:G67" si="53">E66</f>
        <v>46198</v>
      </c>
      <c r="H66" s="105">
        <v>0.68055555555555558</v>
      </c>
      <c r="I66" s="106">
        <f t="shared" ref="I66:I67" si="54">H66-F66</f>
        <v>0.30555555555555558</v>
      </c>
      <c r="J66" s="100">
        <f t="shared" ref="J66:J67" si="55">I66*D66</f>
        <v>0.61111111111111116</v>
      </c>
      <c r="K66" s="152" t="s">
        <v>268</v>
      </c>
      <c r="L66" s="152" t="s">
        <v>267</v>
      </c>
      <c r="M66" s="108" t="s">
        <v>92</v>
      </c>
      <c r="N66" s="115" t="s">
        <v>269</v>
      </c>
      <c r="O66" s="137">
        <v>2</v>
      </c>
      <c r="P66" s="110" t="s">
        <v>74</v>
      </c>
      <c r="Q66" s="110" t="s">
        <v>74</v>
      </c>
      <c r="R66" s="110" t="s">
        <v>74</v>
      </c>
      <c r="S66" s="110"/>
      <c r="T66" s="110" t="s">
        <v>74</v>
      </c>
      <c r="U66" s="110"/>
      <c r="V66" s="153"/>
      <c r="W66" s="117" t="s">
        <v>286</v>
      </c>
    </row>
    <row r="67" spans="2:23" s="112" customFormat="1" ht="72" customHeight="1">
      <c r="B67" s="113">
        <v>53</v>
      </c>
      <c r="C67" s="102" t="s">
        <v>91</v>
      </c>
      <c r="D67" s="103">
        <v>2</v>
      </c>
      <c r="E67" s="104">
        <v>46199</v>
      </c>
      <c r="F67" s="105">
        <v>0.375</v>
      </c>
      <c r="G67" s="104">
        <f t="shared" si="53"/>
        <v>46199</v>
      </c>
      <c r="H67" s="105">
        <v>0.67361111111111116</v>
      </c>
      <c r="I67" s="106">
        <f t="shared" si="54"/>
        <v>0.29861111111111116</v>
      </c>
      <c r="J67" s="100">
        <f t="shared" si="55"/>
        <v>0.59722222222222232</v>
      </c>
      <c r="K67" s="114">
        <v>1</v>
      </c>
      <c r="L67" s="114" t="s">
        <v>270</v>
      </c>
      <c r="M67" s="108" t="s">
        <v>92</v>
      </c>
      <c r="N67" s="115" t="s">
        <v>271</v>
      </c>
      <c r="O67" s="137">
        <v>2</v>
      </c>
      <c r="P67" s="110" t="s">
        <v>74</v>
      </c>
      <c r="Q67" s="110" t="s">
        <v>74</v>
      </c>
      <c r="R67" s="110" t="s">
        <v>74</v>
      </c>
      <c r="S67" s="110"/>
      <c r="T67" s="110" t="s">
        <v>74</v>
      </c>
      <c r="U67" s="110"/>
      <c r="V67" s="153"/>
      <c r="W67" s="117" t="s">
        <v>287</v>
      </c>
    </row>
    <row r="68" spans="2:23" s="112" customFormat="1" ht="72" customHeight="1">
      <c r="B68" s="113">
        <v>54</v>
      </c>
      <c r="C68" s="102" t="s">
        <v>91</v>
      </c>
      <c r="D68" s="103">
        <v>2</v>
      </c>
      <c r="E68" s="104">
        <v>46202</v>
      </c>
      <c r="F68" s="105">
        <v>0.375</v>
      </c>
      <c r="G68" s="104">
        <f t="shared" ref="G68:G70" si="56">E68</f>
        <v>46202</v>
      </c>
      <c r="H68" s="105">
        <v>0.67361111111111116</v>
      </c>
      <c r="I68" s="106">
        <f t="shared" ref="I68:I70" si="57">H68-F68</f>
        <v>0.29861111111111116</v>
      </c>
      <c r="J68" s="100">
        <f t="shared" ref="J68:J70" si="58">I68*D68</f>
        <v>0.59722222222222232</v>
      </c>
      <c r="K68" s="114">
        <v>1</v>
      </c>
      <c r="L68" s="114" t="s">
        <v>270</v>
      </c>
      <c r="M68" s="108" t="s">
        <v>92</v>
      </c>
      <c r="N68" s="115" t="s">
        <v>271</v>
      </c>
      <c r="O68" s="137">
        <v>2</v>
      </c>
      <c r="P68" s="110" t="s">
        <v>74</v>
      </c>
      <c r="Q68" s="110" t="s">
        <v>74</v>
      </c>
      <c r="R68" s="110" t="s">
        <v>74</v>
      </c>
      <c r="S68" s="110"/>
      <c r="T68" s="110" t="s">
        <v>74</v>
      </c>
      <c r="U68" s="110"/>
      <c r="V68" s="153"/>
      <c r="W68" s="117" t="s">
        <v>288</v>
      </c>
    </row>
    <row r="69" spans="2:23" s="112" customFormat="1" ht="72" customHeight="1">
      <c r="B69" s="101">
        <v>55</v>
      </c>
      <c r="C69" s="102" t="s">
        <v>91</v>
      </c>
      <c r="D69" s="103">
        <v>1</v>
      </c>
      <c r="E69" s="104">
        <v>46202</v>
      </c>
      <c r="F69" s="105">
        <v>0.375</v>
      </c>
      <c r="G69" s="104">
        <f t="shared" si="56"/>
        <v>46202</v>
      </c>
      <c r="H69" s="105">
        <v>0.67361111111111116</v>
      </c>
      <c r="I69" s="106">
        <f t="shared" si="57"/>
        <v>0.29861111111111116</v>
      </c>
      <c r="J69" s="100">
        <f t="shared" si="58"/>
        <v>0.29861111111111116</v>
      </c>
      <c r="K69" s="152" t="s">
        <v>184</v>
      </c>
      <c r="L69" s="152" t="s">
        <v>279</v>
      </c>
      <c r="M69" s="108" t="s">
        <v>92</v>
      </c>
      <c r="N69" s="115" t="s">
        <v>272</v>
      </c>
      <c r="O69" s="154">
        <v>1</v>
      </c>
      <c r="P69" s="110" t="s">
        <v>74</v>
      </c>
      <c r="Q69" s="110" t="s">
        <v>74</v>
      </c>
      <c r="R69" s="110" t="s">
        <v>74</v>
      </c>
      <c r="S69" s="110"/>
      <c r="T69" s="110" t="s">
        <v>74</v>
      </c>
      <c r="U69" s="110"/>
      <c r="V69" s="153"/>
      <c r="W69" s="117"/>
    </row>
    <row r="70" spans="2:23" s="112" customFormat="1" ht="96">
      <c r="B70" s="101">
        <v>56</v>
      </c>
      <c r="C70" s="102" t="s">
        <v>91</v>
      </c>
      <c r="D70" s="103">
        <v>1</v>
      </c>
      <c r="E70" s="104">
        <v>46203</v>
      </c>
      <c r="F70" s="105">
        <v>0.54166666666666663</v>
      </c>
      <c r="G70" s="104">
        <f t="shared" si="56"/>
        <v>46203</v>
      </c>
      <c r="H70" s="105">
        <v>0.66666666666666663</v>
      </c>
      <c r="I70" s="106">
        <f t="shared" si="57"/>
        <v>0.125</v>
      </c>
      <c r="J70" s="100">
        <f t="shared" si="58"/>
        <v>0.125</v>
      </c>
      <c r="K70" s="107" t="s">
        <v>273</v>
      </c>
      <c r="L70" s="107" t="s">
        <v>274</v>
      </c>
      <c r="M70" s="108" t="s">
        <v>92</v>
      </c>
      <c r="N70" s="109" t="s">
        <v>275</v>
      </c>
      <c r="O70" s="137" t="s">
        <v>74</v>
      </c>
      <c r="P70" s="110" t="s">
        <v>74</v>
      </c>
      <c r="Q70" s="156" t="s">
        <v>74</v>
      </c>
      <c r="R70" s="157"/>
      <c r="S70" s="157" t="s">
        <v>74</v>
      </c>
      <c r="T70" s="110" t="s">
        <v>74</v>
      </c>
      <c r="U70" s="110"/>
      <c r="V70" s="110"/>
      <c r="W70" s="117" t="s">
        <v>281</v>
      </c>
    </row>
    <row r="71" spans="2:23" s="112" customFormat="1" ht="72" customHeight="1">
      <c r="B71" s="113">
        <v>57</v>
      </c>
      <c r="C71" s="102" t="s">
        <v>91</v>
      </c>
      <c r="D71" s="103">
        <v>1</v>
      </c>
      <c r="E71" s="104">
        <v>46204</v>
      </c>
      <c r="F71" s="105">
        <v>0.54166666666666663</v>
      </c>
      <c r="G71" s="104">
        <f t="shared" ref="G71" si="59">E71</f>
        <v>46204</v>
      </c>
      <c r="H71" s="105">
        <v>0.66666666666666663</v>
      </c>
      <c r="I71" s="106">
        <f t="shared" ref="I71" si="60">H71-F71</f>
        <v>0.125</v>
      </c>
      <c r="J71" s="100">
        <f t="shared" ref="J71" si="61">I71*D71</f>
        <v>0.125</v>
      </c>
      <c r="K71" s="114">
        <v>5</v>
      </c>
      <c r="L71" s="114">
        <v>504</v>
      </c>
      <c r="M71" s="108" t="s">
        <v>92</v>
      </c>
      <c r="N71" s="115" t="s">
        <v>276</v>
      </c>
      <c r="O71" s="137" t="s">
        <v>74</v>
      </c>
      <c r="P71" s="110">
        <v>6</v>
      </c>
      <c r="Q71" s="110" t="s">
        <v>74</v>
      </c>
      <c r="R71" s="110" t="s">
        <v>74</v>
      </c>
      <c r="S71" s="110"/>
      <c r="T71" s="110" t="s">
        <v>74</v>
      </c>
      <c r="U71" s="110"/>
      <c r="V71" s="153"/>
      <c r="W71" s="117"/>
    </row>
    <row r="72" spans="2:23" s="121" customFormat="1" ht="54.95" customHeight="1" thickBot="1">
      <c r="B72" s="236" t="s">
        <v>277</v>
      </c>
      <c r="C72" s="237"/>
      <c r="D72" s="132">
        <f>SUM(D41:D71)</f>
        <v>58</v>
      </c>
      <c r="E72" s="118"/>
      <c r="F72" s="119"/>
      <c r="G72" s="118"/>
      <c r="H72" s="119"/>
      <c r="I72" s="133">
        <f>SUM(I43:I71)</f>
        <v>7.8680555555555536</v>
      </c>
      <c r="J72" s="133">
        <f>SUM(J43:J71)</f>
        <v>15.736111111111107</v>
      </c>
      <c r="K72" s="134"/>
      <c r="L72" s="135"/>
      <c r="M72" s="134"/>
      <c r="N72" s="136"/>
      <c r="O72" s="132">
        <f t="shared" ref="O72:V72" si="62">SUM(O41:O71)</f>
        <v>50.5</v>
      </c>
      <c r="P72" s="132">
        <f t="shared" si="62"/>
        <v>36</v>
      </c>
      <c r="Q72" s="132">
        <f t="shared" si="62"/>
        <v>31</v>
      </c>
      <c r="R72" s="132">
        <f t="shared" si="62"/>
        <v>69</v>
      </c>
      <c r="S72" s="132">
        <f t="shared" si="62"/>
        <v>0</v>
      </c>
      <c r="T72" s="132">
        <f t="shared" si="62"/>
        <v>2</v>
      </c>
      <c r="U72" s="132">
        <f t="shared" si="62"/>
        <v>2</v>
      </c>
      <c r="V72" s="132">
        <f t="shared" si="62"/>
        <v>0</v>
      </c>
      <c r="W72" s="120"/>
    </row>
    <row r="74" spans="2:23" ht="32.25" thickBot="1">
      <c r="B74" s="236" t="s">
        <v>110</v>
      </c>
      <c r="C74" s="237"/>
      <c r="D74" s="132">
        <f>D36+D72</f>
        <v>116</v>
      </c>
      <c r="E74" s="118"/>
      <c r="F74" s="119"/>
      <c r="G74" s="118"/>
      <c r="H74" s="119"/>
      <c r="I74" s="133" t="s">
        <v>74</v>
      </c>
      <c r="J74" s="133" t="s">
        <v>74</v>
      </c>
      <c r="K74" s="134"/>
      <c r="L74" s="135"/>
      <c r="M74" s="134"/>
      <c r="N74" s="136"/>
      <c r="O74" s="132">
        <f t="shared" ref="O74:V74" si="63">O36+O72</f>
        <v>94.5</v>
      </c>
      <c r="P74" s="132">
        <f t="shared" si="63"/>
        <v>127</v>
      </c>
      <c r="Q74" s="132">
        <f t="shared" si="63"/>
        <v>82</v>
      </c>
      <c r="R74" s="132">
        <f t="shared" si="63"/>
        <v>208</v>
      </c>
      <c r="S74" s="132">
        <f t="shared" si="63"/>
        <v>11</v>
      </c>
      <c r="T74" s="132">
        <f t="shared" si="63"/>
        <v>14</v>
      </c>
      <c r="U74" s="132">
        <f t="shared" si="63"/>
        <v>2</v>
      </c>
      <c r="V74" s="132">
        <f t="shared" si="63"/>
        <v>0</v>
      </c>
      <c r="W74" s="120"/>
    </row>
  </sheetData>
  <mergeCells count="15">
    <mergeCell ref="B72:C72"/>
    <mergeCell ref="B74:C74"/>
    <mergeCell ref="P2:V2"/>
    <mergeCell ref="B36:C36"/>
    <mergeCell ref="W2:W3"/>
    <mergeCell ref="B2:B3"/>
    <mergeCell ref="C2:C3"/>
    <mergeCell ref="D2:D3"/>
    <mergeCell ref="E2:F2"/>
    <mergeCell ref="G2:H2"/>
    <mergeCell ref="K2:K3"/>
    <mergeCell ref="L2:L3"/>
    <mergeCell ref="M2:M3"/>
    <mergeCell ref="N2:N3"/>
    <mergeCell ref="O2:O3"/>
  </mergeCells>
  <phoneticPr fontId="9" type="noConversion"/>
  <pageMargins left="0.7" right="0.7" top="0.75" bottom="0.75" header="0.3" footer="0.3"/>
  <pageSetup paperSize="9" scale="36" orientation="landscape"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25922-291F-41C3-98DC-94A22E11DFA4}">
  <dimension ref="A3:AX32"/>
  <sheetViews>
    <sheetView zoomScale="37" zoomScaleNormal="37" workbookViewId="0">
      <selection activeCell="AJ72" sqref="AJ72"/>
    </sheetView>
  </sheetViews>
  <sheetFormatPr defaultRowHeight="16.5"/>
  <sheetData>
    <row r="3" spans="1:50">
      <c r="A3" s="138" t="s">
        <v>102</v>
      </c>
      <c r="C3" t="s">
        <v>74</v>
      </c>
      <c r="H3" s="138" t="s">
        <v>104</v>
      </c>
      <c r="O3" t="s">
        <v>106</v>
      </c>
      <c r="V3" t="s">
        <v>111</v>
      </c>
      <c r="AC3" t="s">
        <v>114</v>
      </c>
      <c r="AJ3" t="s">
        <v>115</v>
      </c>
      <c r="AQ3" t="s">
        <v>118</v>
      </c>
      <c r="AX3" t="s">
        <v>119</v>
      </c>
    </row>
    <row r="32" spans="1:50">
      <c r="A32" t="s">
        <v>105</v>
      </c>
      <c r="H32" t="s">
        <v>103</v>
      </c>
      <c r="O32" t="s">
        <v>112</v>
      </c>
      <c r="V32" t="s">
        <v>113</v>
      </c>
      <c r="AC32" t="s">
        <v>116</v>
      </c>
      <c r="AJ32" t="s">
        <v>117</v>
      </c>
      <c r="AQ32" t="s">
        <v>120</v>
      </c>
      <c r="AX32" t="s">
        <v>121</v>
      </c>
    </row>
  </sheetData>
  <phoneticPr fontId="9" type="noConversion"/>
  <pageMargins left="0.7" right="0.7" top="0.75" bottom="0.75" header="0.3" footer="0.3"/>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갑지</vt:lpstr>
      <vt:lpstr>내역서(표준단가)</vt:lpstr>
      <vt:lpstr>관리소 접수 입력</vt:lpstr>
      <vt:lpstr>시중가 근거서류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2025-04-07T00:46:07Z</cp:lastPrinted>
  <dcterms:created xsi:type="dcterms:W3CDTF">2020-09-15T23:52:51Z</dcterms:created>
  <dcterms:modified xsi:type="dcterms:W3CDTF">2026-08-23T23:19:31Z</dcterms:modified>
</cp:coreProperties>
</file>