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820_Rev1\06 작업폴더\03 기숙사 및 사택 긴급 작업(건축)-7차\01 자료\"/>
    </mc:Choice>
  </mc:AlternateContent>
  <xr:revisionPtr revIDLastSave="0" documentId="13_ncr:1_{92132BA6-1CD5-4370-9553-21E710496203}" xr6:coauthVersionLast="47" xr6:coauthVersionMax="47" xr10:uidLastSave="{00000000-0000-0000-0000-000000000000}"/>
  <bookViews>
    <workbookView xWindow="-120" yWindow="-120" windowWidth="29040" windowHeight="15720" xr2:uid="{00000000-000D-0000-FFFF-FFFF00000000}"/>
  </bookViews>
  <sheets>
    <sheet name="PR당사안" sheetId="20" r:id="rId1"/>
    <sheet name="내역서(표준단가)" sheetId="18" r:id="rId2"/>
    <sheet name="관리소 접수 입력" sheetId="16" r:id="rId3"/>
    <sheet name="시중가 근거서류 " sheetId="1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20" l="1"/>
  <c r="J21" i="20"/>
  <c r="J19" i="20"/>
  <c r="J18" i="20"/>
  <c r="J29" i="20"/>
  <c r="V72" i="16"/>
  <c r="U72" i="16"/>
  <c r="T72" i="16"/>
  <c r="S72" i="16"/>
  <c r="R72" i="16"/>
  <c r="Q72" i="16"/>
  <c r="P72" i="16"/>
  <c r="O72" i="16"/>
  <c r="D72" i="16"/>
  <c r="I71" i="16"/>
  <c r="J71" i="16" s="1"/>
  <c r="G71" i="16"/>
  <c r="I70" i="16"/>
  <c r="J70" i="16" s="1"/>
  <c r="G70" i="16"/>
  <c r="I69" i="16"/>
  <c r="J69" i="16" s="1"/>
  <c r="G69" i="16"/>
  <c r="I68" i="16"/>
  <c r="J68" i="16" s="1"/>
  <c r="G68" i="16"/>
  <c r="I67" i="16"/>
  <c r="J67" i="16" s="1"/>
  <c r="G67" i="16"/>
  <c r="I66" i="16"/>
  <c r="J66" i="16" s="1"/>
  <c r="G66" i="16"/>
  <c r="I65" i="16"/>
  <c r="J65" i="16" s="1"/>
  <c r="G65" i="16"/>
  <c r="I64" i="16"/>
  <c r="J64" i="16" s="1"/>
  <c r="G64" i="16"/>
  <c r="I63" i="16"/>
  <c r="J63" i="16" s="1"/>
  <c r="G63" i="16"/>
  <c r="I62" i="16"/>
  <c r="J62" i="16" s="1"/>
  <c r="G62" i="16"/>
  <c r="G61" i="16"/>
  <c r="I61" i="16"/>
  <c r="J61" i="16" s="1"/>
  <c r="I60" i="16"/>
  <c r="J60" i="16" s="1"/>
  <c r="G60" i="16"/>
  <c r="I59" i="16"/>
  <c r="J59" i="16" s="1"/>
  <c r="G59" i="16"/>
  <c r="I58" i="16"/>
  <c r="J58" i="16" s="1"/>
  <c r="G58" i="16"/>
  <c r="I57" i="16"/>
  <c r="J57" i="16" s="1"/>
  <c r="G57" i="16"/>
  <c r="I56" i="16"/>
  <c r="J56" i="16" s="1"/>
  <c r="G56" i="16"/>
  <c r="I55" i="16"/>
  <c r="J55" i="16" s="1"/>
  <c r="G55" i="16"/>
  <c r="I54" i="16"/>
  <c r="J54" i="16" s="1"/>
  <c r="G54" i="16"/>
  <c r="I53" i="16"/>
  <c r="J53" i="16" s="1"/>
  <c r="G53" i="16"/>
  <c r="G52" i="16"/>
  <c r="I52" i="16"/>
  <c r="J52" i="16" s="1"/>
  <c r="I51" i="16"/>
  <c r="J51" i="16" s="1"/>
  <c r="G51" i="16"/>
  <c r="G50" i="16"/>
  <c r="I50" i="16"/>
  <c r="J50" i="16" s="1"/>
  <c r="I49" i="16"/>
  <c r="J49" i="16" s="1"/>
  <c r="G49" i="16"/>
  <c r="I48" i="16"/>
  <c r="J48" i="16" s="1"/>
  <c r="G48" i="16"/>
  <c r="I47" i="16"/>
  <c r="J47" i="16" s="1"/>
  <c r="G47" i="16"/>
  <c r="G46" i="16"/>
  <c r="I46" i="16"/>
  <c r="J46" i="16" s="1"/>
  <c r="G45" i="16"/>
  <c r="I45" i="16"/>
  <c r="J45" i="16" s="1"/>
  <c r="I44" i="16"/>
  <c r="J44" i="16" s="1"/>
  <c r="G44" i="16"/>
  <c r="G43" i="16"/>
  <c r="G42" i="16"/>
  <c r="G41" i="16"/>
  <c r="I43" i="16"/>
  <c r="J43" i="16" s="1"/>
  <c r="I42" i="16"/>
  <c r="J42" i="16" s="1"/>
  <c r="I41" i="16"/>
  <c r="J41" i="16" s="1"/>
  <c r="J22" i="20" l="1"/>
  <c r="J24" i="20"/>
  <c r="J23" i="20"/>
  <c r="J26" i="20"/>
  <c r="J25" i="20"/>
  <c r="J27" i="20" s="1"/>
  <c r="J72" i="16"/>
  <c r="I72" i="16"/>
  <c r="K8" i="18"/>
  <c r="J28" i="20" l="1"/>
  <c r="J20" i="20" s="1"/>
  <c r="M5" i="18"/>
  <c r="J30" i="20" l="1"/>
  <c r="M6" i="18"/>
  <c r="R6" i="18" s="1"/>
  <c r="M32" i="20" l="1"/>
  <c r="B15" i="20" s="1"/>
  <c r="V36" i="16"/>
  <c r="V74" i="16" s="1"/>
  <c r="U36" i="16"/>
  <c r="U74" i="16" s="1"/>
  <c r="T36" i="16"/>
  <c r="T74" i="16" s="1"/>
  <c r="S36" i="16"/>
  <c r="S74" i="16" s="1"/>
  <c r="R36" i="16"/>
  <c r="R74" i="16" s="1"/>
  <c r="Q36" i="16"/>
  <c r="Q74" i="16" s="1"/>
  <c r="P36" i="16"/>
  <c r="P74" i="16" s="1"/>
  <c r="O36" i="16"/>
  <c r="O74" i="16" s="1"/>
  <c r="D36" i="16"/>
  <c r="D74"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Q8" i="18" l="1"/>
  <c r="Q7" i="18"/>
  <c r="O7" i="18"/>
  <c r="Q5" i="18"/>
  <c r="O5" i="18"/>
  <c r="K5" i="18"/>
  <c r="Q9" i="18" l="1"/>
  <c r="O9" i="18"/>
  <c r="R5" i="18"/>
  <c r="K7" i="18"/>
  <c r="O8" i="18"/>
  <c r="M8" i="18"/>
  <c r="M7" i="18"/>
  <c r="K9" i="18" l="1"/>
  <c r="M9" i="18"/>
  <c r="R7" i="18"/>
  <c r="R8" i="18"/>
  <c r="R9" i="18" l="1"/>
  <c r="I12" i="16"/>
  <c r="I10" i="16"/>
  <c r="J10" i="16" s="1"/>
  <c r="I9" i="16"/>
  <c r="J9" i="16" s="1"/>
  <c r="I8" i="16"/>
  <c r="J8" i="16" l="1"/>
  <c r="I36" i="16"/>
  <c r="J12" i="16"/>
  <c r="J3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<sst xmlns="http://schemas.openxmlformats.org/spreadsheetml/2006/main" count="594" uniqueCount="307">
  <si>
    <t>수량</t>
  </si>
  <si>
    <t>식</t>
    <phoneticPr fontId="16" type="noConversion"/>
  </si>
  <si>
    <t>할증기준</t>
    <phoneticPr fontId="10" type="noConversion"/>
  </si>
  <si>
    <t>단위</t>
  </si>
  <si>
    <t>▼낙찰율</t>
    <phoneticPr fontId="12" type="noConversion"/>
  </si>
  <si>
    <t>주요내역</t>
    <phoneticPr fontId="10" type="noConversion"/>
  </si>
  <si>
    <t>재료비</t>
    <phoneticPr fontId="12" type="noConversion"/>
  </si>
  <si>
    <t>노무비</t>
    <phoneticPr fontId="12" type="noConversion"/>
  </si>
  <si>
    <t>기계경비</t>
  </si>
  <si>
    <t>기타경비(부자재비)</t>
  </si>
  <si>
    <t>합계</t>
    <phoneticPr fontId="12" type="noConversion"/>
  </si>
  <si>
    <t>노무비 할증</t>
    <phoneticPr fontId="10" type="noConversion"/>
  </si>
  <si>
    <t>합계</t>
    <phoneticPr fontId="10" type="noConversion"/>
  </si>
  <si>
    <t>물가정보 M</t>
    <phoneticPr fontId="10" type="noConversion"/>
  </si>
  <si>
    <t>노임단가 L</t>
    <phoneticPr fontId="10" type="noConversion"/>
  </si>
  <si>
    <t>품목</t>
    <phoneticPr fontId="10" type="noConversion"/>
  </si>
  <si>
    <t>규격</t>
    <phoneticPr fontId="10" type="noConversion"/>
  </si>
  <si>
    <t>품셈/표단</t>
    <phoneticPr fontId="10" type="noConversion"/>
  </si>
  <si>
    <t>금액</t>
  </si>
  <si>
    <t>단가</t>
    <phoneticPr fontId="12" type="noConversion"/>
  </si>
  <si>
    <t>단가</t>
  </si>
  <si>
    <t>시작</t>
    <phoneticPr fontId="12" type="noConversion"/>
  </si>
  <si>
    <t>종료</t>
    <phoneticPr fontId="12" type="noConversion"/>
  </si>
  <si>
    <t>건물동</t>
    <phoneticPr fontId="12" type="noConversion"/>
  </si>
  <si>
    <t>호실</t>
    <phoneticPr fontId="12" type="noConversion"/>
  </si>
  <si>
    <t>작업지시</t>
    <phoneticPr fontId="12" type="noConversion"/>
  </si>
  <si>
    <t>보수 내용</t>
    <phoneticPr fontId="12" type="noConversion"/>
  </si>
  <si>
    <t xml:space="preserve"> </t>
    <phoneticPr fontId="10" type="noConversion"/>
  </si>
  <si>
    <t>건수</t>
    <phoneticPr fontId="12" type="noConversion"/>
  </si>
  <si>
    <t>업체명</t>
    <phoneticPr fontId="12" type="noConversion"/>
  </si>
  <si>
    <t>일자</t>
    <phoneticPr fontId="12" type="noConversion"/>
  </si>
  <si>
    <t>시간</t>
    <phoneticPr fontId="12" type="noConversion"/>
  </si>
  <si>
    <t>(종료-시간)</t>
    <phoneticPr fontId="12" type="noConversion"/>
  </si>
  <si>
    <t>(인원*작업시간)</t>
    <phoneticPr fontId="12" type="noConversion"/>
  </si>
  <si>
    <t>비고</t>
    <phoneticPr fontId="10" type="noConversion"/>
  </si>
  <si>
    <t>근로자 
(직접 서명)</t>
    <phoneticPr fontId="12" type="noConversion"/>
  </si>
  <si>
    <t>자재 내역</t>
    <phoneticPr fontId="10" type="noConversion"/>
  </si>
  <si>
    <t>특별인부
(시공사 입력)</t>
    <phoneticPr fontId="10" type="noConversion"/>
  </si>
  <si>
    <t>작업시간(인당)</t>
    <phoneticPr fontId="10" type="noConversion"/>
  </si>
  <si>
    <t>전체 시간</t>
    <phoneticPr fontId="10" type="noConversion"/>
  </si>
  <si>
    <t>방충망
(개)</t>
    <phoneticPr fontId="10" type="noConversion"/>
  </si>
  <si>
    <t>코킹재
(개)</t>
    <phoneticPr fontId="10" type="noConversion"/>
  </si>
  <si>
    <t>걸레받이
(m)</t>
    <phoneticPr fontId="10" type="noConversion"/>
  </si>
  <si>
    <t>블라인드
개소당 (5㎡)</t>
    <phoneticPr fontId="10" type="noConversion"/>
  </si>
  <si>
    <t>일성건축</t>
    <phoneticPr fontId="10" type="noConversion"/>
  </si>
  <si>
    <t>남해원</t>
    <phoneticPr fontId="10" type="noConversion"/>
  </si>
  <si>
    <t>L003</t>
  </si>
  <si>
    <t>M/D</t>
    <phoneticPr fontId="10" type="noConversion"/>
  </si>
  <si>
    <t>㎡</t>
  </si>
  <si>
    <t>걸레받이</t>
  </si>
  <si>
    <t>m</t>
  </si>
  <si>
    <t>열반사 단열재 (m2)</t>
    <phoneticPr fontId="10" type="noConversion"/>
  </si>
  <si>
    <t>석고보드 12.5t(매)</t>
    <phoneticPr fontId="10" type="noConversion"/>
  </si>
  <si>
    <t xml:space="preserve">2
103
</t>
    <phoneticPr fontId="10" type="noConversion"/>
  </si>
  <si>
    <t>이보드 13t(m2)</t>
    <phoneticPr fontId="10" type="noConversion"/>
  </si>
  <si>
    <t xml:space="preserve">첨부 1 </t>
    <phoneticPr fontId="10" type="noConversion"/>
  </si>
  <si>
    <t>첨부 4</t>
    <phoneticPr fontId="10" type="noConversion"/>
  </si>
  <si>
    <t>첨부 2</t>
    <phoneticPr fontId="10" type="noConversion"/>
  </si>
  <si>
    <t>첨부 3</t>
    <phoneticPr fontId="10" type="noConversion"/>
  </si>
  <si>
    <t>첨부 5</t>
    <phoneticPr fontId="10" type="noConversion"/>
  </si>
  <si>
    <t>특별인부</t>
    <phoneticPr fontId="10" type="noConversion"/>
  </si>
  <si>
    <t>방충망 AL</t>
  </si>
  <si>
    <t>총 계</t>
    <phoneticPr fontId="10" type="noConversion"/>
  </si>
  <si>
    <t>첨부 6</t>
    <phoneticPr fontId="10" type="noConversion"/>
  </si>
  <si>
    <t>첨부 7</t>
    <phoneticPr fontId="10" type="noConversion"/>
  </si>
  <si>
    <t>첨부 8</t>
    <phoneticPr fontId="10" type="noConversion"/>
  </si>
  <si>
    <t>첨부 9</t>
    <phoneticPr fontId="10" type="noConversion"/>
  </si>
  <si>
    <t>첨부 10</t>
    <phoneticPr fontId="10" type="noConversion"/>
  </si>
  <si>
    <t>첨부 11</t>
    <phoneticPr fontId="10" type="noConversion"/>
  </si>
  <si>
    <t>첨부 12</t>
    <phoneticPr fontId="10" type="noConversion"/>
  </si>
  <si>
    <t>첨부 13</t>
    <phoneticPr fontId="10" type="noConversion"/>
  </si>
  <si>
    <t>첨부 14</t>
    <phoneticPr fontId="10" type="noConversion"/>
  </si>
  <si>
    <t>첨부 15</t>
    <phoneticPr fontId="10" type="noConversion"/>
  </si>
  <si>
    <t>첨부 16</t>
    <phoneticPr fontId="10" type="noConversion"/>
  </si>
  <si>
    <t>뒤베란다 벽면 크렉보수 완료
문보수 3개소 보수완료
씽크대 상판 실리콘 제거 및 재코킹 작업 완료
걸레받이 2개소 교체 완료
방충망 3개소 교체 완료</t>
    <phoneticPr fontId="10" type="noConversion"/>
  </si>
  <si>
    <t xml:space="preserve">7
101
</t>
    <phoneticPr fontId="10" type="noConversion"/>
  </si>
  <si>
    <t xml:space="preserve">307
102
</t>
    <phoneticPr fontId="10"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</si>
  <si>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10" type="noConversion"/>
  </si>
  <si>
    <t xml:space="preserve">101
102
</t>
    <phoneticPr fontId="10" type="noConversion"/>
  </si>
  <si>
    <t>씽크대 상판 실리콘 제거 및 재코킹 작업 완료
문보수 3개소 보수완료
창문측 벽면 단열재 뜰뜸4곳(거실,방3개 보수작업완료)
방충망 3개소 교체 완료</t>
    <phoneticPr fontId="10" type="noConversion"/>
  </si>
  <si>
    <t>103
2
2
102</t>
    <phoneticPr fontId="10" type="noConversion"/>
  </si>
  <si>
    <t>205
302
205
503</t>
    <phoneticPr fontId="10" type="noConversion"/>
  </si>
  <si>
    <t>방충망 2개소 교체 완료
앞,뒤 베란다 크랙보수 완료
문보수 1개소 보수완료
씽크대 상판 실리콘 제거 및 재코킹 작업 완료
문보수 2개소 보수완료</t>
    <phoneticPr fontId="10" type="noConversion"/>
  </si>
  <si>
    <t>102
2
8
2</t>
    <phoneticPr fontId="10" type="noConversion"/>
  </si>
  <si>
    <t>406
302
205
206</t>
    <phoneticPr fontId="10" type="noConversion"/>
  </si>
  <si>
    <t>방충망 3개소 교체 완료
방충망 5개소 교체 완료
방충망 6개소 교체 완료
방충망 5개소 교체 완료</t>
    <phoneticPr fontId="10" type="noConversion"/>
  </si>
  <si>
    <t>문보수 4개소 보수완료
걸레받이 7개소 교체 완료
씽크대 상판 실리콘 제거 및 재코킹 작업 완료
거실 우측 방문 파손 보수 완료
방충망 3개소 교체 완료</t>
    <phoneticPr fontId="10" type="noConversion"/>
  </si>
  <si>
    <t>연구
단지</t>
    <phoneticPr fontId="10" type="noConversion"/>
  </si>
  <si>
    <t>폐기물
보관소</t>
    <phoneticPr fontId="10" type="noConversion"/>
  </si>
  <si>
    <t>사택 보일러 이동(사택에서 연구소로 이동)</t>
    <phoneticPr fontId="10" type="noConversion"/>
  </si>
  <si>
    <t>씽크문 1개 교체</t>
    <phoneticPr fontId="10" type="noConversion"/>
  </si>
  <si>
    <t>103
8
102</t>
    <phoneticPr fontId="10" type="noConversion"/>
  </si>
  <si>
    <t>301
506
501</t>
    <phoneticPr fontId="10" type="noConversion"/>
  </si>
  <si>
    <t xml:space="preserve"> 방충망 3개소 교체 완료
 방충망 7개소 교체 완료
 방충망 2개소 교체 완료</t>
    <phoneticPr fontId="10" type="noConversion"/>
  </si>
  <si>
    <t xml:space="preserve">102
103
</t>
    <phoneticPr fontId="10" type="noConversion"/>
  </si>
  <si>
    <t xml:space="preserve">501
301
</t>
    <phoneticPr fontId="10" type="noConversion"/>
  </si>
  <si>
    <t>301
403</t>
    <phoneticPr fontId="10" type="noConversion"/>
  </si>
  <si>
    <t>문보수 4개소 보수완료
문보수 3개소 보수완료</t>
    <phoneticPr fontId="10" type="noConversion"/>
  </si>
  <si>
    <t>103
103</t>
    <phoneticPr fontId="10" type="noConversion"/>
  </si>
  <si>
    <t>103
405</t>
    <phoneticPr fontId="10" type="noConversion"/>
  </si>
  <si>
    <t>105
802-3</t>
    <phoneticPr fontId="10" type="noConversion"/>
  </si>
  <si>
    <t>103
A</t>
    <phoneticPr fontId="10" type="noConversion"/>
  </si>
  <si>
    <t xml:space="preserve"> 걸레받이 10개소 교체 완료
 씽크대 상판 실리콘 제거 및 재코킹 작업 완료
 벽면 단열재 들뜸 보수 완료</t>
    <phoneticPr fontId="10" type="noConversion"/>
  </si>
  <si>
    <t>105
1002-3
804-2
803-4</t>
    <phoneticPr fontId="10" type="noConversion"/>
  </si>
  <si>
    <t>문보수 2개소 보수 완료
버티컬 철거 및 교체 완료
버티컬 철거 및 교체 완료
버티컬 철거 및 교체 완료</t>
    <phoneticPr fontId="10" type="noConversion"/>
  </si>
  <si>
    <t>A</t>
    <phoneticPr fontId="10" type="noConversion"/>
  </si>
  <si>
    <t>단열재 들뜸 보수완료
문보수 1개소 보수완료
문보수 2개소 보수완료
문보수 1개소 보수완료
문보수 1개소 보수완료
문보수 1개소 보수완료</t>
    <phoneticPr fontId="10" type="noConversion"/>
  </si>
  <si>
    <t>1002-5
1002-3
803-4
802-3
802-5
801-3</t>
    <phoneticPr fontId="10" type="noConversion"/>
  </si>
  <si>
    <t>801-3
702-5
604-1
602-5
601-5
601-6
105</t>
    <phoneticPr fontId="10" type="noConversion"/>
  </si>
  <si>
    <t>A
103</t>
    <phoneticPr fontId="10" type="noConversion"/>
  </si>
  <si>
    <t xml:space="preserve">103
A
</t>
    <phoneticPr fontId="10" type="noConversion"/>
  </si>
  <si>
    <t>문보수 1개소 보수완료
문보수 1개소 보수완료
문보수 2개소 보수완료
문보수 2개소 보수완료
문보수 1개소 보수완료
문보수 1개소 보수완료
방충망 3개소 교체 완료</t>
    <phoneticPr fontId="10"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</si>
  <si>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10" type="noConversion"/>
  </si>
  <si>
    <t>401
102
504-6
404-6
403-4
401-1
304-1
204-2</t>
    <phoneticPr fontId="10" type="noConversion"/>
  </si>
  <si>
    <t xml:space="preserve">2
7
A
</t>
    <phoneticPr fontId="10" type="noConversion"/>
  </si>
  <si>
    <t>3
A</t>
    <phoneticPr fontId="10" type="noConversion"/>
  </si>
  <si>
    <t>텃밭
403</t>
    <phoneticPr fontId="10" type="noConversion"/>
  </si>
  <si>
    <t>보도 블록 점검
화장실 타일 보수 작업중</t>
    <phoneticPr fontId="10" type="noConversion"/>
  </si>
  <si>
    <t xml:space="preserve">2
3
A
</t>
    <phoneticPr fontId="10" type="noConversion"/>
  </si>
  <si>
    <t>401
텃밭
1002-5
1002-3
404-6</t>
    <phoneticPr fontId="10" type="noConversion"/>
  </si>
  <si>
    <t>A
B</t>
    <phoneticPr fontId="10" type="noConversion"/>
  </si>
  <si>
    <t>802-1
604-1
602-5
601-6
601-5
403-3
401-1
601-5</t>
    <phoneticPr fontId="10"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</si>
  <si>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10" type="noConversion"/>
  </si>
  <si>
    <t>5
9</t>
    <phoneticPr fontId="10" type="noConversion"/>
  </si>
  <si>
    <t>106
505
405</t>
    <phoneticPr fontId="10" type="noConversion"/>
  </si>
  <si>
    <t xml:space="preserve"> 방충망 1개소 교체 완료
 방충망 5개소 교체 완료
 방충망 6개소 교체 완료</t>
    <phoneticPr fontId="10" type="noConversion"/>
  </si>
  <si>
    <t>5
2
103</t>
    <phoneticPr fontId="10" type="noConversion"/>
  </si>
  <si>
    <t>206
401
102
302</t>
    <phoneticPr fontId="10" type="noConversion"/>
  </si>
  <si>
    <t>방충망 7개소 교체 완료
방충망 5개소 교체 완료
방충망 2개소 교체 완료
방충망 3개소 교체 완료</t>
    <phoneticPr fontId="10" type="noConversion"/>
  </si>
  <si>
    <t>B
A
5</t>
    <phoneticPr fontId="10" type="noConversion"/>
  </si>
  <si>
    <t xml:space="preserve"> 903-1
804-1
803-3
801-2
702-5
604-1
1002-3
1002-5
404-6
206</t>
    <phoneticPr fontId="10"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</si>
  <si>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10" type="noConversion"/>
  </si>
  <si>
    <t>2
5
5
2</t>
    <phoneticPr fontId="10" type="noConversion"/>
  </si>
  <si>
    <t>401
206
106
102</t>
    <phoneticPr fontId="10" type="noConversion"/>
  </si>
  <si>
    <t xml:space="preserve">102
202
</t>
    <phoneticPr fontId="10" type="noConversion"/>
  </si>
  <si>
    <t>앞,뒤 베란다 크랙보수 완료
거실 좌측방 붙박이장 옆벽 단열재 들뜸 재시공 완료
문보수 2개소 완료
방충망 1개소 교체 완료</t>
    <phoneticPr fontId="10" type="noConversion"/>
  </si>
  <si>
    <t>2
7</t>
    <phoneticPr fontId="10" type="noConversion"/>
  </si>
  <si>
    <t>102
508</t>
    <phoneticPr fontId="10" type="noConversion"/>
  </si>
  <si>
    <t>문 ,문틀 , 방화문 도장 작업
뒤베란다 창고벽면 부분 도색 작업</t>
    <phoneticPr fontId="10" type="noConversion"/>
  </si>
  <si>
    <t>202
203
302</t>
    <phoneticPr fontId="10" type="noConversion"/>
  </si>
  <si>
    <t>302
203
204</t>
    <phoneticPr fontId="10" type="noConversion"/>
  </si>
  <si>
    <t>202
203
405</t>
    <phoneticPr fontId="10" type="noConversion"/>
  </si>
  <si>
    <t>204
103</t>
    <phoneticPr fontId="10" type="noConversion"/>
  </si>
  <si>
    <t>8
103</t>
    <phoneticPr fontId="10" type="noConversion"/>
  </si>
  <si>
    <t>103
101
9</t>
    <phoneticPr fontId="10" type="noConversion"/>
  </si>
  <si>
    <t>103
101
8</t>
    <phoneticPr fontId="10" type="noConversion"/>
  </si>
  <si>
    <t>씽크대 상판 실리콘 제거 및 재코킹 작업
걸레받이 7개소 교체 완료
방화문 보수 완료</t>
    <phoneticPr fontId="10" type="noConversion"/>
  </si>
  <si>
    <t>방충망 4개소 교체 완료
가스렌지장 대리석 교체 및 장 재설치</t>
    <phoneticPr fontId="10" type="noConversion"/>
  </si>
  <si>
    <t>세금계산서 첨부1</t>
    <phoneticPr fontId="10" type="noConversion"/>
  </si>
  <si>
    <t>걸레받이 4개소 교체 완료
낙서 및 얼룩제거 완료(붙박이장,방문)
문보수3개소 보수 완료
걸레받이 1개소 교체 완료
씽크대 상판 실리콘 제거 및 재코킹 작업 완료</t>
    <phoneticPr fontId="10" type="noConversion"/>
  </si>
  <si>
    <t>문보수 2개소 보수완료
문바닥틀 시트지 교체 완료
걸레받이 3개소 교체 완료
화장실 타일 보수 완료
문보수 4개소 보수 완료</t>
    <phoneticPr fontId="10" type="noConversion"/>
  </si>
  <si>
    <t>1차 합 계(이월포함)</t>
    <phoneticPr fontId="10" type="noConversion"/>
  </si>
  <si>
    <t>세금계산서 첨부2</t>
    <phoneticPr fontId="10" type="noConversion"/>
  </si>
  <si>
    <t>도장공</t>
    <phoneticPr fontId="10" type="noConversion"/>
  </si>
  <si>
    <t xml:space="preserve">402
406
</t>
    <phoneticPr fontId="10" type="noConversion"/>
  </si>
  <si>
    <t>걸레받이 10개소 교체 완료
방충망 3개소 교체 완료
걸레받이 13개소 교체 중</t>
    <phoneticPr fontId="10" type="noConversion"/>
  </si>
  <si>
    <t>걸레받이 13개소 교체 완료
걸레받이 7개소 교체중
방충망 3개소 교체 완료</t>
    <phoneticPr fontId="10"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</si>
  <si>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10" type="noConversion"/>
  </si>
  <si>
    <t>L029</t>
    <phoneticPr fontId="10" type="noConversion"/>
  </si>
  <si>
    <t>MFA, 1,000×1,000㎜, AL도장</t>
    <phoneticPr fontId="10" type="noConversion"/>
  </si>
  <si>
    <t>M020450310340103</t>
  </si>
  <si>
    <t>SHWB-100, W:100×2T</t>
    <phoneticPr fontId="10" type="noConversion"/>
  </si>
  <si>
    <t>M020533113070101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</si>
  <si>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10" type="noConversion"/>
  </si>
  <si>
    <t>신발장 시트지 2㎡</t>
    <phoneticPr fontId="10" type="noConversion"/>
  </si>
  <si>
    <t>401
402</t>
    <phoneticPr fontId="10" type="noConversion"/>
  </si>
  <si>
    <t>걸레받이 도장 및 부분 재도장
베란다 걸레 받이 도장 , 벽체 부분 보수 도장</t>
    <phoneticPr fontId="10" type="noConversion"/>
  </si>
  <si>
    <t>1차분 (정산)</t>
    <phoneticPr fontId="10" type="noConversion"/>
  </si>
  <si>
    <t>5차분 (정산진행)</t>
    <phoneticPr fontId="10" type="noConversion"/>
  </si>
  <si>
    <t>씽크대 상판 실리콘 제거 및 재코킹 작업
주방 좌측방 걸레받이 뜰뜸보수 및 이보드 뜰뜸 보수
문보수 1개소 완료
씽크대 상판 실리콘 제거 및 재코킹 작업
문보수 1개소 완료
방충망 1개소 교체 완료</t>
    <phoneticPr fontId="10" type="noConversion"/>
  </si>
  <si>
    <t>2
8</t>
    <phoneticPr fontId="10" type="noConversion"/>
  </si>
  <si>
    <t>208
410</t>
    <phoneticPr fontId="10" type="noConversion"/>
  </si>
  <si>
    <t xml:space="preserve">104
202
</t>
    <phoneticPr fontId="10" type="noConversion"/>
  </si>
  <si>
    <t xml:space="preserve">101
101
</t>
    <phoneticPr fontId="10" type="noConversion"/>
  </si>
  <si>
    <t xml:space="preserve">2
103
</t>
    <phoneticPr fontId="10" type="noConversion"/>
  </si>
  <si>
    <t xml:space="preserve">208
106
</t>
    <phoneticPr fontId="10" type="noConversion"/>
  </si>
  <si>
    <t>주방,거실 걸레받이 전체 철거 및 교체 작업 완료
씽크대 상판 실리콘 제거 및 재코킹 작업
방충망 1개소 교체 완료
걸레받이 1개소 교체 완료
씽크대 상판 실리콘 제거 및 재코킹 작업
문보수 1개소 완료</t>
    <phoneticPr fontId="10" type="noConversion"/>
  </si>
  <si>
    <t xml:space="preserve">103
103
</t>
    <phoneticPr fontId="10" type="noConversion"/>
  </si>
  <si>
    <t xml:space="preserve">405
102
</t>
    <phoneticPr fontId="10" type="noConversion"/>
  </si>
  <si>
    <t>단열재 탈락 보수 완료 (입주세대)
도배 (한명석)
씽크대 상판 실리콘 제거 및 재코킹 작업
걸레받이 4개소 교체 완료
문보수 1개소 완료
방충망 3개소 교체 완료</t>
    <phoneticPr fontId="10" type="noConversion"/>
  </si>
  <si>
    <t>방충망 4개소 교체 완료
문, 문틀 뒤베란다 벽 부분 ,방화문 , 걸레받이 도장
앞,뒤 베란다 걸레받이 , 벽면 ,천장 부분 도장</t>
    <phoneticPr fontId="10" type="noConversion"/>
  </si>
  <si>
    <t>8
2
7</t>
    <phoneticPr fontId="10" type="noConversion"/>
  </si>
  <si>
    <t>410
208
201</t>
    <phoneticPr fontId="10" type="noConversion"/>
  </si>
  <si>
    <t>거실 천장 부분 도배 (입주세대)</t>
    <phoneticPr fontId="10" type="noConversion"/>
  </si>
  <si>
    <t>어린이텃밭 울타리 제거
방부목 실측 및 자재구입
방부목 제단 작업</t>
    <phoneticPr fontId="10" type="noConversion"/>
  </si>
  <si>
    <t>텃밭</t>
    <phoneticPr fontId="10" type="noConversion"/>
  </si>
  <si>
    <t>텃밭 기둥 작업중
3동 좌측 출입구 계단 보수 작업</t>
    <phoneticPr fontId="10" type="noConversion"/>
  </si>
  <si>
    <t>거실 천장 도배
안방 천장 도배 (한명석, 이귀주)</t>
    <phoneticPr fontId="10" type="noConversion"/>
  </si>
  <si>
    <t xml:space="preserve">A
A
</t>
    <phoneticPr fontId="10" type="noConversion"/>
  </si>
  <si>
    <t xml:space="preserve">202-4
202
</t>
    <phoneticPr fontId="10" type="noConversion"/>
  </si>
  <si>
    <t>문보수 1개소 보수 완료
화장실 바닥 유가 2개소  완료
화장실 바닥 유가 1개소 파손 교체 완료
바닥 타일 부분 교체 완료</t>
    <phoneticPr fontId="10" type="noConversion"/>
  </si>
  <si>
    <t xml:space="preserve">A
A
2
8
</t>
    <phoneticPr fontId="10" type="noConversion"/>
  </si>
  <si>
    <t xml:space="preserve">202-5
204-3
103
203
</t>
    <phoneticPr fontId="10" type="noConversion"/>
  </si>
  <si>
    <t>화장실 바닥 유가 1개소 파손 교체 완료
화장실 바닥 유가 파손 및 보수2개소  교체 완료
문보수 1개소 보수 완료
문보수 1개소 보수 완료
씽크대 상판 실리콘 제거 및 재코킹 작업 완료
방충망 3개소 교체 완료</t>
    <phoneticPr fontId="10" type="noConversion"/>
  </si>
  <si>
    <t xml:space="preserve">8
8
9
7
</t>
    <phoneticPr fontId="10" type="noConversion"/>
  </si>
  <si>
    <t xml:space="preserve">408
308
506
108
</t>
    <phoneticPr fontId="10" type="noConversion"/>
  </si>
  <si>
    <t>문보수 2개소 보수 완료
방충망 1개소 교체 완료
화장실 좌측방 창가옆 단열작업 완료 
씽크대 상판 실리콘 제거 및 재코킹 작업 완료
뒤베란다 벽면 크렉보수 완료</t>
    <phoneticPr fontId="10" type="noConversion"/>
  </si>
  <si>
    <t xml:space="preserve">텃밭 울타리 작업 </t>
    <phoneticPr fontId="10" type="noConversion"/>
  </si>
  <si>
    <t>8
3</t>
    <phoneticPr fontId="10" type="noConversion"/>
  </si>
  <si>
    <t>203
텃밭</t>
    <phoneticPr fontId="10" type="noConversion"/>
  </si>
  <si>
    <t>방충망 4개소 교체 완료
텃밭 울타리 기둥 작업</t>
    <phoneticPr fontId="10" type="noConversion"/>
  </si>
  <si>
    <t>3
102</t>
    <phoneticPr fontId="10" type="noConversion"/>
  </si>
  <si>
    <t>4층
202</t>
    <phoneticPr fontId="10" type="noConversion"/>
  </si>
  <si>
    <t>세탁실 강화도어 흰지 작업 완료
걸레받이 철거</t>
    <phoneticPr fontId="10" type="noConversion"/>
  </si>
  <si>
    <t>계단</t>
    <phoneticPr fontId="10" type="noConversion"/>
  </si>
  <si>
    <t xml:space="preserve">기숙사 계단 보수 작업(옹벽 철거, 바닥 터파기) </t>
    <phoneticPr fontId="10" type="noConversion"/>
  </si>
  <si>
    <t xml:space="preserve">기숙사 계단 보수 작업(바닥 기초 몰탈 , 철근) </t>
    <phoneticPr fontId="10" type="noConversion"/>
  </si>
  <si>
    <t xml:space="preserve">기숙사 계단 보수 작업(옹벽 거푸집 , 몰탈시공) </t>
    <phoneticPr fontId="10" type="noConversion"/>
  </si>
  <si>
    <t>걸레받이 10개소 교체 완료
씽크대 상판 실리콘 제거 및 재코킹 작업 완료
걸레받이 1개소 교체 완료
문보수 1개소 보수완료
방충망 2개소 교체 완료
뒤베란다 벽면 크랙보수 완료
씽크대 상판 실리콘 제거 및 재코킹 작업 완료</t>
    <phoneticPr fontId="10" type="noConversion"/>
  </si>
  <si>
    <t>102
103
7
8</t>
    <phoneticPr fontId="10" type="noConversion"/>
  </si>
  <si>
    <t>202
401
303
107</t>
    <phoneticPr fontId="10" type="noConversion"/>
  </si>
  <si>
    <t>방충망 7개소 교체 완료</t>
    <phoneticPr fontId="10" type="noConversion"/>
  </si>
  <si>
    <t>기숙사 계단 보수 작업(거푸집 제거 , 화단정리) 
폐기물 처리</t>
    <phoneticPr fontId="10" type="noConversion"/>
  </si>
  <si>
    <t xml:space="preserve">9
5
7
8
</t>
    <phoneticPr fontId="10" type="noConversion"/>
  </si>
  <si>
    <t xml:space="preserve">501
502
304
207
</t>
    <phoneticPr fontId="10" type="noConversion"/>
  </si>
  <si>
    <t>바닥 걸레받이 필름 보수 완료
화장실벽 부착물 제거 완료
화장실 벽면모서리 실리콘 작업 완료
뒤베란다 앙카볼트 제거 및 메꿈 작업 완료
씽크대 상판 실리콘 제거 및 재코킹 작업 완료
앞베란다 앙카볼트 구명 메꿈 작업 완료
화장실 벽모서리 실리콘 제거 및 재코킹 작업 완료</t>
    <phoneticPr fontId="10" type="noConversion"/>
  </si>
  <si>
    <t xml:space="preserve">기숙사 계단 보수 작업(계단대리석 설치) </t>
    <phoneticPr fontId="10" type="noConversion"/>
  </si>
  <si>
    <t>텃밭
903-3</t>
    <phoneticPr fontId="10" type="noConversion"/>
  </si>
  <si>
    <t>3
B</t>
    <phoneticPr fontId="10" type="noConversion"/>
  </si>
  <si>
    <t>텃밭 울타리 작업 완료
벽체 들뜸 보수 완료</t>
    <phoneticPr fontId="10" type="noConversion"/>
  </si>
  <si>
    <t>측면</t>
    <phoneticPr fontId="10" type="noConversion"/>
  </si>
  <si>
    <t>자전거 거치대 작업</t>
    <phoneticPr fontId="10" type="noConversion"/>
  </si>
  <si>
    <t>문, 문틀 , 방화문 도장 작업
앞뒤 걸레받이 , 벽 , 창고 바닥 도장 , 뒤베란다 도장</t>
    <phoneticPr fontId="10" type="noConversion"/>
  </si>
  <si>
    <t>103
103
102
7</t>
    <phoneticPr fontId="10" type="noConversion"/>
  </si>
  <si>
    <t>202
401
202
104</t>
    <phoneticPr fontId="10" type="noConversion"/>
  </si>
  <si>
    <t>씽크대 상판 대리석 교체
신발장 문1개소 교체
씽크대 상부 문교체 , 하부장 1개 교체 , 걸레받이 교체
씽크대 하부 걸레받이 교체</t>
    <phoneticPr fontId="10" type="noConversion"/>
  </si>
  <si>
    <t>방충망 6개소 교체 완료</t>
    <phoneticPr fontId="10" type="noConversion"/>
  </si>
  <si>
    <t>5차 합 계</t>
    <phoneticPr fontId="10" type="noConversion"/>
  </si>
  <si>
    <t>앞,뒤 베란다 창고 바닥 , 걸레받이 , 벽면 부분 도색</t>
    <phoneticPr fontId="10" type="noConversion"/>
  </si>
  <si>
    <r>
      <t xml:space="preserve">105
</t>
    </r>
    <r>
      <rPr>
        <sz val="12"/>
        <rFont val="맑은 고딕"/>
        <family val="3"/>
        <charset val="129"/>
        <scheme val="minor"/>
      </rPr>
      <t>104,304</t>
    </r>
    <phoneticPr fontId="10" type="noConversion"/>
  </si>
  <si>
    <t>주방 , 거실 걸레받이 전체 철거 및 교체 작업 
방충망 3개소 교체 완료</t>
    <phoneticPr fontId="10" type="noConversion"/>
  </si>
  <si>
    <t>세금계산서 첨부 10
세금계산서 첨부 11
세금계산서 첨부 12
세금계산서 첨부 13</t>
    <phoneticPr fontId="10" type="noConversion"/>
  </si>
  <si>
    <t>세금계산서 첨부 3,4
(3. 부자재 구매)
(4. 폐기물 처리)</t>
    <phoneticPr fontId="10" type="noConversion"/>
  </si>
  <si>
    <t>세금계산서 첨부 14
(기초 몰탈)</t>
    <phoneticPr fontId="10" type="noConversion"/>
  </si>
  <si>
    <t>세금계산서 첨부 5
(에폭시 본드)</t>
    <phoneticPr fontId="10" type="noConversion"/>
  </si>
  <si>
    <t>세금계산서 첨부 6
(UBR 배수구)</t>
    <phoneticPr fontId="10" type="noConversion"/>
  </si>
  <si>
    <t>세금계산서 첨부 7
(벽체 보수용 합판)</t>
    <phoneticPr fontId="10" type="noConversion"/>
  </si>
  <si>
    <t>세금계산서 첨부 8
(비닐 커튼)</t>
    <phoneticPr fontId="10" type="noConversion"/>
  </si>
  <si>
    <t>세금계산서 첨부 9
( 커튼설치 부자재)</t>
    <phoneticPr fontId="10" type="noConversion"/>
  </si>
  <si>
    <t>긴급 대응</t>
    <phoneticPr fontId="10" type="noConversion"/>
  </si>
  <si>
    <t>L029</t>
  </si>
  <si>
    <t>見  積  書</t>
    <phoneticPr fontId="16" type="noConversion"/>
  </si>
  <si>
    <t>수 신: LG에너지솔루션</t>
    <phoneticPr fontId="16" type="noConversion"/>
  </si>
  <si>
    <r>
      <t>견  적  일  자</t>
    </r>
    <r>
      <rPr>
        <sz val="12"/>
        <rFont val="Arial"/>
        <family val="2"/>
      </rPr>
      <t/>
    </r>
    <phoneticPr fontId="16" type="noConversion"/>
  </si>
  <si>
    <t>년</t>
    <phoneticPr fontId="16" type="noConversion"/>
  </si>
  <si>
    <t>월</t>
    <phoneticPr fontId="16" type="noConversion"/>
  </si>
  <si>
    <t>일</t>
    <phoneticPr fontId="16" type="noConversion"/>
  </si>
  <si>
    <t>공
급
자</t>
    <phoneticPr fontId="16" type="noConversion"/>
  </si>
  <si>
    <t>등록번호</t>
    <phoneticPr fontId="16" type="noConversion"/>
  </si>
  <si>
    <t>707-86-02-404</t>
    <phoneticPr fontId="16" type="noConversion"/>
  </si>
  <si>
    <t>전      화</t>
    <phoneticPr fontId="16" type="noConversion"/>
  </si>
  <si>
    <t>02-6924-5539</t>
    <phoneticPr fontId="16" type="noConversion"/>
  </si>
  <si>
    <r>
      <t>견  적  담  당</t>
    </r>
    <r>
      <rPr>
        <sz val="12"/>
        <rFont val="Arial"/>
        <family val="2"/>
      </rPr>
      <t/>
    </r>
    <phoneticPr fontId="16" type="noConversion"/>
  </si>
  <si>
    <t>이종근</t>
    <phoneticPr fontId="16" type="noConversion"/>
  </si>
  <si>
    <t>파트너</t>
    <phoneticPr fontId="10" type="noConversion"/>
  </si>
  <si>
    <t>상      호</t>
    <phoneticPr fontId="16" type="noConversion"/>
  </si>
  <si>
    <t>㈜에스앤아이코퍼레이션</t>
    <phoneticPr fontId="16" type="noConversion"/>
  </si>
  <si>
    <t>대      표</t>
    <phoneticPr fontId="16" type="noConversion"/>
  </si>
  <si>
    <t>서 현</t>
    <phoneticPr fontId="16" type="noConversion"/>
  </si>
  <si>
    <r>
      <t>견적유효기간</t>
    </r>
    <r>
      <rPr>
        <sz val="12"/>
        <rFont val="Arial"/>
        <family val="2"/>
      </rPr>
      <t/>
    </r>
    <phoneticPr fontId="16" type="noConversion"/>
  </si>
  <si>
    <t>견적 제출 후 30일 까지</t>
    <phoneticPr fontId="12" type="noConversion"/>
  </si>
  <si>
    <t>주      소</t>
    <phoneticPr fontId="16" type="noConversion"/>
  </si>
  <si>
    <t>서울특별시 강서구 마곡중앙로150</t>
    <phoneticPr fontId="16" type="noConversion"/>
  </si>
  <si>
    <t>납        기</t>
    <phoneticPr fontId="16" type="noConversion"/>
  </si>
  <si>
    <t>발주 후 개별 협의</t>
    <phoneticPr fontId="16" type="noConversion"/>
  </si>
  <si>
    <t>업      태</t>
    <phoneticPr fontId="16" type="noConversion"/>
  </si>
  <si>
    <t>부동산, 서비스</t>
    <phoneticPr fontId="16" type="noConversion"/>
  </si>
  <si>
    <t>종      목</t>
    <phoneticPr fontId="16" type="noConversion"/>
  </si>
  <si>
    <t>임대 및 관리</t>
    <phoneticPr fontId="16" type="noConversion"/>
  </si>
  <si>
    <t>견적을 제출 합니다</t>
    <phoneticPr fontId="16" type="noConversion"/>
  </si>
  <si>
    <t>NO</t>
    <phoneticPr fontId="81" type="noConversion"/>
  </si>
  <si>
    <t>구          분</t>
    <phoneticPr fontId="81" type="noConversion"/>
  </si>
  <si>
    <t>수량</t>
    <phoneticPr fontId="81" type="noConversion"/>
  </si>
  <si>
    <t>단위</t>
    <phoneticPr fontId="81" type="noConversion"/>
  </si>
  <si>
    <t>금    액</t>
    <phoneticPr fontId="81" type="noConversion"/>
  </si>
  <si>
    <t>비    고</t>
    <phoneticPr fontId="81" type="noConversion"/>
  </si>
  <si>
    <t>경   비</t>
    <phoneticPr fontId="16" type="noConversion"/>
  </si>
  <si>
    <t>기계 및 기타경비</t>
    <phoneticPr fontId="16" type="noConversion"/>
  </si>
  <si>
    <t>중장비 사용 등</t>
    <phoneticPr fontId="12" type="noConversion"/>
  </si>
  <si>
    <t>안전관리비</t>
    <phoneticPr fontId="16" type="noConversion"/>
  </si>
  <si>
    <t>%</t>
    <phoneticPr fontId="16" type="noConversion"/>
  </si>
  <si>
    <t>(재료비+노무비)*3.11%</t>
    <phoneticPr fontId="10" type="noConversion"/>
  </si>
  <si>
    <t>산재 보험료</t>
  </si>
  <si>
    <t>%</t>
  </si>
  <si>
    <t>노무비*3.56%</t>
    <phoneticPr fontId="10" type="noConversion"/>
  </si>
  <si>
    <t>고용보험료</t>
  </si>
  <si>
    <t>노무비*1.01%</t>
  </si>
  <si>
    <t>국민건강 보험료</t>
  </si>
  <si>
    <t>노무비*3.595%</t>
    <phoneticPr fontId="12" type="noConversion"/>
  </si>
  <si>
    <t>국민연금 보험료</t>
  </si>
  <si>
    <t>노무비*4.75%</t>
    <phoneticPr fontId="10" type="noConversion"/>
  </si>
  <si>
    <t>노인장기요양 보험료</t>
    <phoneticPr fontId="16" type="noConversion"/>
  </si>
  <si>
    <t>건강보험료*13.14%</t>
    <phoneticPr fontId="12" type="noConversion"/>
  </si>
  <si>
    <t>하도급대금지급보증증권</t>
    <phoneticPr fontId="16" type="noConversion"/>
  </si>
  <si>
    <t>1천만원 이상 공사시 적용</t>
    <phoneticPr fontId="12" type="noConversion"/>
  </si>
  <si>
    <t>폐기물처리 부담금</t>
    <phoneticPr fontId="16" type="noConversion"/>
  </si>
  <si>
    <t>식</t>
    <phoneticPr fontId="10" type="noConversion"/>
  </si>
  <si>
    <t>폐기물발생 시 적용 (kg당 34원)</t>
    <phoneticPr fontId="12" type="noConversion"/>
  </si>
  <si>
    <t>일반관리비</t>
    <phoneticPr fontId="12" type="noConversion"/>
  </si>
  <si>
    <t>%</t>
    <phoneticPr fontId="12" type="noConversion"/>
  </si>
  <si>
    <t>(재료비 + 노무비 + 경비)*5%</t>
    <phoneticPr fontId="12" type="noConversion"/>
  </si>
  <si>
    <t>이      윤</t>
    <phoneticPr fontId="16" type="noConversion"/>
  </si>
  <si>
    <t>(재료비+노무비+경비+일반관리비)*7.5%</t>
    <phoneticPr fontId="12" type="noConversion"/>
  </si>
  <si>
    <t>공사금액</t>
    <phoneticPr fontId="16" type="noConversion"/>
  </si>
  <si>
    <t>*유첨 : 견적서 내역서 1부      ─ 끝 ─</t>
    <phoneticPr fontId="16" type="noConversion"/>
  </si>
  <si>
    <t>기숙사 및 사택 긴급 작업(건축-7차</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</si>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</sst>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_(* #,##0_);_(* \(#,##0\);_(* &quot;-&quot;_);_(@_)"/>
    <numFmt numFmtId="177" formatCode="_(* #,##0.00_);_(* \(#,##0.00\);_(* &quot;-&quot;??_);_(@_)"/>
    <numFmt numFmtId="178" formatCode="_(&quot;₩&quot;* #,##0.00_);_(&quot;₩&quot;* \(#,##0.00\);_(&quot;₩&quot;* &quot;-&quot;??_);_(@_)"/>
    <numFmt numFmtId="179" formatCode="_(&quot;₩&quot;* #,##0_);_(&quot;₩&quot;* \(#,##0\);_(&quot;₩&quot;* &quot;-&quot;_);_(@_)"/>
    <numFmt numFmtId="180" formatCode="_ * #,##0_ ;_ * \-#,##0_ ;_ * &quot;-&quot;_ ;_ @_ "/>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 numFmtId="188" formatCode="&quot;공사명:&quot;\ @"/>
    <numFmt numFmtId="189" formatCode="0.000"/>
  </numFmts>
  <fonts count="8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indexed="8"/>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name val="Arial"/>
      <family val="2"/>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1"/>
      <color rgb="FFFF00FF"/>
      <name val="LG스마트체 Regular"/>
      <family val="3"/>
      <charset val="129"/>
    </font>
    <font>
      <b/>
      <sz val="20"/>
      <color rgb="FF0000FF"/>
      <name val="맑은 고딕"/>
      <family val="3"/>
      <charset val="129"/>
      <scheme val="minor"/>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9"/>
      <color indexed="8"/>
      <name val="Malgun Gothic"/>
      <family val="3"/>
      <charset val="129"/>
    </font>
    <font>
      <sz val="9"/>
      <color theme="1"/>
      <name val="Malgun Gothic"/>
      <family val="3"/>
      <charset val="129"/>
    </font>
    <font>
      <sz val="15"/>
      <color theme="1" tint="4.9989318521683403E-2"/>
      <name val="맑은 고딕"/>
      <family val="3"/>
      <charset val="129"/>
      <scheme val="minor"/>
    </font>
    <font>
      <sz val="14"/>
      <color theme="1"/>
      <name val="맑은 고딕"/>
      <family val="3"/>
      <charset val="129"/>
      <scheme val="minor"/>
    </font>
    <font>
      <sz val="12"/>
      <name val="맑은 고딕"/>
      <family val="3"/>
      <charset val="129"/>
      <scheme val="minor"/>
    </font>
    <font>
      <b/>
      <sz val="20"/>
      <color theme="1"/>
      <name val="맑은 고딕"/>
      <family val="3"/>
      <charset val="129"/>
      <scheme val="minor"/>
    </font>
    <font>
      <b/>
      <sz val="14"/>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102">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right/>
      <top style="medium">
        <color indexed="64"/>
      </top>
      <bottom/>
      <diagonal/>
    </border>
    <border>
      <left style="medium">
        <color indexed="64"/>
      </left>
      <right/>
      <top style="medium">
        <color indexed="64"/>
      </top>
      <bottom/>
      <diagonal/>
    </border>
    <border>
      <left/>
      <right style="medium">
        <color auto="1"/>
      </right>
      <top style="medium">
        <color auto="1"/>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1">
    <xf numFmtId="0" fontId="0" fillId="0" borderId="0">
      <alignment vertical="center"/>
    </xf>
    <xf numFmtId="176"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3" fillId="0" borderId="0"/>
    <xf numFmtId="176" fontId="9" fillId="0" borderId="0" applyFont="0" applyFill="0" applyBorder="0" applyAlignment="0" applyProtection="0">
      <alignment vertical="center"/>
    </xf>
    <xf numFmtId="180" fontId="14"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0" fontId="20" fillId="0" borderId="0"/>
    <xf numFmtId="179" fontId="20" fillId="0" borderId="0" applyFont="0" applyFill="0" applyBorder="0" applyAlignment="0" applyProtection="0"/>
    <xf numFmtId="176" fontId="20" fillId="0" borderId="0" applyFont="0" applyFill="0" applyBorder="0" applyAlignment="0" applyProtection="0">
      <alignment vertical="center"/>
    </xf>
    <xf numFmtId="0" fontId="8" fillId="0" borderId="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4" fillId="0" borderId="0" applyFont="0" applyFill="0" applyBorder="0" applyAlignment="0" applyProtection="0">
      <alignment vertical="center"/>
    </xf>
    <xf numFmtId="176" fontId="11" fillId="0" borderId="0" applyFont="0" applyFill="0" applyBorder="0" applyAlignment="0" applyProtection="0">
      <alignment vertical="center"/>
    </xf>
    <xf numFmtId="0" fontId="3" fillId="0" borderId="0">
      <alignment vertical="center"/>
    </xf>
    <xf numFmtId="176" fontId="2" fillId="0" borderId="0" applyFont="0" applyFill="0" applyBorder="0" applyAlignment="0" applyProtection="0">
      <alignment vertical="center"/>
    </xf>
    <xf numFmtId="0" fontId="2"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176" fontId="11" fillId="0" borderId="0" applyFont="0" applyFill="0" applyBorder="0" applyAlignment="0" applyProtection="0">
      <alignment vertical="center"/>
    </xf>
    <xf numFmtId="176" fontId="20" fillId="0" borderId="0" applyFont="0" applyFill="0" applyBorder="0" applyAlignment="0" applyProtection="0">
      <alignment vertical="center"/>
    </xf>
    <xf numFmtId="180" fontId="14" fillId="0" borderId="0" applyFont="0" applyFill="0" applyBorder="0" applyAlignment="0" applyProtection="0"/>
    <xf numFmtId="176" fontId="1" fillId="0" borderId="0" applyFont="0" applyFill="0" applyBorder="0" applyAlignment="0" applyProtection="0">
      <alignment vertical="center"/>
    </xf>
  </cellStyleXfs>
  <cellXfs count="346">
    <xf numFmtId="0" fontId="0" fillId="0" borderId="0" xfId="0">
      <alignment vertical="center"/>
    </xf>
    <xf numFmtId="0" fontId="21" fillId="0" borderId="0" xfId="0" applyFont="1" applyAlignment="1">
      <alignment horizontal="center" vertical="center"/>
    </xf>
    <xf numFmtId="9" fontId="24" fillId="0" borderId="0" xfId="0" applyNumberFormat="1" applyFont="1" applyAlignment="1">
      <alignment horizontal="center" vertical="center"/>
    </xf>
    <xf numFmtId="181" fontId="24" fillId="2" borderId="0" xfId="2" applyNumberFormat="1" applyFont="1" applyFill="1" applyAlignment="1">
      <alignment horizontal="center" vertical="center"/>
    </xf>
    <xf numFmtId="0" fontId="24" fillId="3" borderId="7" xfId="0" applyFont="1" applyFill="1" applyBorder="1" applyAlignment="1">
      <alignment horizontal="center" vertical="center"/>
    </xf>
    <xf numFmtId="0" fontId="24" fillId="6" borderId="1" xfId="0" applyFont="1" applyFill="1" applyBorder="1" applyAlignment="1">
      <alignment horizontal="center" vertical="center"/>
    </xf>
    <xf numFmtId="180" fontId="24" fillId="3" borderId="1" xfId="5" applyFont="1" applyFill="1" applyBorder="1" applyAlignment="1">
      <alignment horizontal="center" vertical="center"/>
    </xf>
    <xf numFmtId="0" fontId="21" fillId="5" borderId="7" xfId="0" applyFont="1" applyFill="1" applyBorder="1" applyAlignment="1">
      <alignment horizontal="center" vertical="center"/>
    </xf>
    <xf numFmtId="176" fontId="21" fillId="5" borderId="1" xfId="1" applyFont="1" applyFill="1" applyBorder="1" applyAlignment="1">
      <alignment horizontal="center" vertical="center" wrapText="1"/>
    </xf>
    <xf numFmtId="176" fontId="21" fillId="0" borderId="1" xfId="1" applyFont="1" applyFill="1" applyBorder="1" applyAlignment="1">
      <alignment horizontal="center" vertical="center" wrapText="1"/>
    </xf>
    <xf numFmtId="0" fontId="25" fillId="0" borderId="8" xfId="0" applyFont="1" applyBorder="1" applyAlignment="1">
      <alignment horizontal="center" vertical="center"/>
    </xf>
    <xf numFmtId="0" fontId="23" fillId="4" borderId="0" xfId="0" applyFont="1" applyFill="1" applyAlignment="1">
      <alignment horizontal="center" vertical="center"/>
    </xf>
    <xf numFmtId="182" fontId="21" fillId="0" borderId="1" xfId="1" applyNumberFormat="1" applyFont="1" applyFill="1" applyBorder="1" applyAlignment="1">
      <alignment horizontal="center" vertical="center"/>
    </xf>
    <xf numFmtId="183" fontId="21" fillId="4" borderId="1" xfId="0" applyNumberFormat="1" applyFont="1" applyFill="1" applyBorder="1" applyAlignment="1">
      <alignment horizontal="right" vertical="center" wrapText="1"/>
    </xf>
    <xf numFmtId="183" fontId="21" fillId="5" borderId="1" xfId="1" applyNumberFormat="1" applyFont="1" applyFill="1" applyBorder="1" applyAlignment="1">
      <alignment horizontal="right" vertical="center" wrapText="1"/>
    </xf>
    <xf numFmtId="0" fontId="21" fillId="0" borderId="0" xfId="0" applyFont="1" applyAlignment="1">
      <alignment vertical="center" wrapText="1"/>
    </xf>
    <xf numFmtId="0" fontId="24" fillId="3" borderId="1" xfId="3" applyFont="1" applyFill="1" applyBorder="1" applyAlignment="1">
      <alignment horizontal="center" vertical="center" wrapText="1"/>
    </xf>
    <xf numFmtId="0" fontId="23" fillId="4" borderId="0" xfId="0" applyFont="1" applyFill="1" applyAlignment="1">
      <alignment vertical="center" wrapText="1"/>
    </xf>
    <xf numFmtId="0" fontId="24" fillId="0" borderId="0" xfId="0" applyFont="1" applyAlignment="1">
      <alignment horizontal="center" vertical="center"/>
    </xf>
    <xf numFmtId="0" fontId="21" fillId="0" borderId="0" xfId="0" applyFont="1">
      <alignment vertical="center"/>
    </xf>
    <xf numFmtId="0" fontId="24" fillId="7" borderId="9" xfId="0" applyFont="1" applyFill="1" applyBorder="1">
      <alignment vertical="center"/>
    </xf>
    <xf numFmtId="0" fontId="24" fillId="7" borderId="6" xfId="0" applyFont="1" applyFill="1" applyBorder="1">
      <alignment vertical="center"/>
    </xf>
    <xf numFmtId="0" fontId="25" fillId="0" borderId="0" xfId="0" applyFont="1">
      <alignment vertical="center"/>
    </xf>
    <xf numFmtId="0" fontId="23" fillId="8" borderId="0" xfId="0" applyFont="1" applyFill="1">
      <alignment vertical="center"/>
    </xf>
    <xf numFmtId="0" fontId="23" fillId="4" borderId="0" xfId="0" applyFont="1" applyFill="1">
      <alignment vertical="center"/>
    </xf>
    <xf numFmtId="176" fontId="15" fillId="8" borderId="0" xfId="0" applyNumberFormat="1" applyFont="1" applyFill="1">
      <alignment vertical="center"/>
    </xf>
    <xf numFmtId="0" fontId="26" fillId="0" borderId="0" xfId="0" applyFont="1">
      <alignment vertical="center"/>
    </xf>
    <xf numFmtId="0" fontId="23" fillId="0" borderId="0" xfId="0" applyFont="1">
      <alignment vertical="center"/>
    </xf>
    <xf numFmtId="0" fontId="24" fillId="4" borderId="0" xfId="0" applyFont="1" applyFill="1">
      <alignment vertical="center"/>
    </xf>
    <xf numFmtId="49" fontId="21" fillId="6" borderId="1" xfId="0" applyNumberFormat="1" applyFont="1" applyFill="1" applyBorder="1" applyAlignment="1">
      <alignment horizontal="center" vertical="center" wrapText="1"/>
    </xf>
    <xf numFmtId="49" fontId="28" fillId="4" borderId="1" xfId="0" applyNumberFormat="1" applyFont="1" applyFill="1" applyBorder="1" applyAlignment="1">
      <alignment horizontal="center" vertical="center"/>
    </xf>
    <xf numFmtId="0" fontId="29" fillId="0" borderId="0" xfId="20" applyFont="1">
      <alignment vertical="center"/>
    </xf>
    <xf numFmtId="0" fontId="35" fillId="9" borderId="14" xfId="20" applyFont="1" applyFill="1" applyBorder="1" applyAlignment="1">
      <alignment horizontal="center" vertical="center"/>
    </xf>
    <xf numFmtId="0" fontId="35" fillId="9" borderId="26" xfId="20" applyFont="1" applyFill="1" applyBorder="1" applyAlignment="1">
      <alignment horizontal="center" vertical="center"/>
    </xf>
    <xf numFmtId="0" fontId="35" fillId="9" borderId="27" xfId="20" applyFont="1" applyFill="1" applyBorder="1" applyAlignment="1">
      <alignment horizontal="center" vertical="center"/>
    </xf>
    <xf numFmtId="0" fontId="35" fillId="9" borderId="25" xfId="20" applyFont="1" applyFill="1" applyBorder="1" applyAlignment="1">
      <alignment horizontal="center" vertical="center"/>
    </xf>
    <xf numFmtId="0" fontId="36" fillId="0" borderId="25" xfId="20" applyFont="1" applyBorder="1" applyAlignment="1">
      <alignment horizontal="center" vertical="center" wrapText="1"/>
    </xf>
    <xf numFmtId="0" fontId="27" fillId="0" borderId="0" xfId="20" applyFont="1" applyAlignment="1">
      <alignment horizontal="center" vertical="center"/>
    </xf>
    <xf numFmtId="0" fontId="30" fillId="0" borderId="0" xfId="20" applyFont="1" applyAlignment="1">
      <alignment horizontal="center" vertical="center"/>
    </xf>
    <xf numFmtId="0" fontId="27" fillId="0" borderId="17" xfId="20" applyFont="1" applyBorder="1" applyAlignment="1">
      <alignment horizontal="center" vertical="center"/>
    </xf>
    <xf numFmtId="0" fontId="3" fillId="0" borderId="0" xfId="20">
      <alignment vertical="center"/>
    </xf>
    <xf numFmtId="184" fontId="33" fillId="0" borderId="5" xfId="20" applyNumberFormat="1" applyFont="1" applyBorder="1" applyAlignment="1">
      <alignment horizontal="center" vertical="center"/>
    </xf>
    <xf numFmtId="0" fontId="37" fillId="0" borderId="18" xfId="20" applyFont="1" applyBorder="1" applyAlignment="1">
      <alignment horizontal="center" vertical="center"/>
    </xf>
    <xf numFmtId="0" fontId="41" fillId="0" borderId="12" xfId="20" applyFont="1" applyBorder="1" applyAlignment="1">
      <alignment horizontal="center" vertical="center"/>
    </xf>
    <xf numFmtId="0" fontId="31" fillId="8" borderId="5" xfId="20" applyFont="1" applyFill="1" applyBorder="1" applyAlignment="1">
      <alignment horizontal="center" vertical="center"/>
    </xf>
    <xf numFmtId="186" fontId="41" fillId="0" borderId="5" xfId="20" applyNumberFormat="1" applyFont="1" applyBorder="1" applyAlignment="1">
      <alignment horizontal="center" vertical="center"/>
    </xf>
    <xf numFmtId="20" fontId="41" fillId="0" borderId="5" xfId="20" applyNumberFormat="1" applyFont="1" applyBorder="1" applyAlignment="1">
      <alignment horizontal="center" vertical="center"/>
    </xf>
    <xf numFmtId="20" fontId="42" fillId="9" borderId="5" xfId="20" applyNumberFormat="1" applyFont="1" applyFill="1" applyBorder="1" applyAlignment="1">
      <alignment horizontal="center" vertical="center"/>
    </xf>
    <xf numFmtId="0" fontId="32" fillId="0" borderId="5" xfId="20" applyFont="1" applyBorder="1" applyAlignment="1">
      <alignment horizontal="center" vertical="center" wrapText="1"/>
    </xf>
    <xf numFmtId="0" fontId="41" fillId="0" borderId="5" xfId="20" applyFont="1" applyBorder="1" applyAlignment="1">
      <alignment horizontal="center" vertical="center"/>
    </xf>
    <xf numFmtId="0" fontId="32" fillId="0" borderId="5" xfId="20" applyFont="1" applyBorder="1" applyAlignment="1">
      <alignment vertical="center" wrapText="1"/>
    </xf>
    <xf numFmtId="0" fontId="37" fillId="4" borderId="11" xfId="20" applyFont="1" applyFill="1" applyBorder="1" applyAlignment="1">
      <alignment horizontal="center" vertical="center" wrapText="1"/>
    </xf>
    <xf numFmtId="0" fontId="41" fillId="0" borderId="19" xfId="20" applyFont="1" applyBorder="1" applyAlignment="1">
      <alignment horizontal="center" vertical="center" wrapText="1"/>
    </xf>
    <xf numFmtId="0" fontId="43" fillId="0" borderId="0" xfId="20" applyFont="1">
      <alignment vertical="center"/>
    </xf>
    <xf numFmtId="0" fontId="37" fillId="0" borderId="30" xfId="20" applyFont="1" applyBorder="1" applyAlignment="1">
      <alignment horizontal="center" vertical="center"/>
    </xf>
    <xf numFmtId="0" fontId="32" fillId="0" borderId="31" xfId="20" applyFont="1" applyBorder="1" applyAlignment="1">
      <alignment horizontal="center" vertical="center"/>
    </xf>
    <xf numFmtId="0" fontId="32" fillId="0" borderId="31" xfId="20" applyFont="1" applyBorder="1" applyAlignment="1">
      <alignment vertical="center" wrapText="1"/>
    </xf>
    <xf numFmtId="0" fontId="37" fillId="4" borderId="32" xfId="20" applyFont="1" applyFill="1" applyBorder="1" applyAlignment="1">
      <alignment horizontal="center" vertical="center" wrapText="1"/>
    </xf>
    <xf numFmtId="0" fontId="41" fillId="0" borderId="17" xfId="20" applyFont="1" applyBorder="1" applyAlignment="1">
      <alignment horizontal="center" vertical="center" wrapText="1"/>
    </xf>
    <xf numFmtId="186" fontId="45" fillId="0" borderId="22" xfId="20" applyNumberFormat="1" applyFont="1" applyBorder="1" applyAlignment="1">
      <alignment horizontal="center" vertical="center"/>
    </xf>
    <xf numFmtId="20" fontId="45" fillId="0" borderId="22" xfId="20" applyNumberFormat="1" applyFont="1" applyBorder="1" applyAlignment="1">
      <alignment horizontal="center" vertical="center"/>
    </xf>
    <xf numFmtId="0" fontId="44" fillId="0" borderId="23" xfId="20" applyFont="1" applyBorder="1" applyAlignment="1">
      <alignment vertical="center" wrapText="1"/>
    </xf>
    <xf numFmtId="0" fontId="46" fillId="0" borderId="0" xfId="20" applyFont="1">
      <alignment vertical="center"/>
    </xf>
    <xf numFmtId="0" fontId="39" fillId="9" borderId="12" xfId="20" applyFont="1" applyFill="1" applyBorder="1" applyAlignment="1">
      <alignment horizontal="centerContinuous" vertical="center"/>
    </xf>
    <xf numFmtId="0" fontId="40" fillId="9" borderId="5" xfId="20" applyFont="1" applyFill="1" applyBorder="1" applyAlignment="1">
      <alignment horizontal="centerContinuous" vertical="center"/>
    </xf>
    <xf numFmtId="0" fontId="38" fillId="9" borderId="18" xfId="20" applyFont="1" applyFill="1" applyBorder="1" applyAlignment="1">
      <alignment horizontal="centerContinuous" vertical="center"/>
    </xf>
    <xf numFmtId="49" fontId="47" fillId="6" borderId="1" xfId="0" applyNumberFormat="1" applyFont="1" applyFill="1" applyBorder="1" applyAlignment="1">
      <alignment horizontal="center" vertical="center" wrapText="1"/>
    </xf>
    <xf numFmtId="0" fontId="49" fillId="6" borderId="1" xfId="0" applyFont="1" applyFill="1" applyBorder="1" applyAlignment="1">
      <alignment horizontal="center" vertical="center"/>
    </xf>
    <xf numFmtId="0" fontId="49" fillId="4" borderId="1" xfId="0" applyFont="1" applyFill="1" applyBorder="1" applyAlignment="1">
      <alignment horizontal="center" vertical="center"/>
    </xf>
    <xf numFmtId="49" fontId="49" fillId="4" borderId="1" xfId="0" applyNumberFormat="1" applyFont="1" applyFill="1" applyBorder="1" applyAlignment="1">
      <alignment horizontal="center" vertical="center"/>
    </xf>
    <xf numFmtId="176" fontId="49" fillId="4" borderId="1" xfId="1" applyFont="1" applyFill="1" applyBorder="1" applyAlignment="1">
      <alignment horizontal="center" vertical="center"/>
    </xf>
    <xf numFmtId="0" fontId="50" fillId="0" borderId="28" xfId="20" applyFont="1" applyBorder="1" applyAlignment="1">
      <alignment horizontal="center" vertical="center" wrapText="1"/>
    </xf>
    <xf numFmtId="0" fontId="51" fillId="0" borderId="19" xfId="20" applyFont="1" applyBorder="1" applyAlignment="1">
      <alignment horizontal="center" vertical="center" wrapText="1"/>
    </xf>
    <xf numFmtId="0" fontId="38" fillId="8" borderId="22" xfId="20" applyFont="1" applyFill="1" applyBorder="1" applyAlignment="1">
      <alignment horizontal="center" vertical="center"/>
    </xf>
    <xf numFmtId="184" fontId="52" fillId="9" borderId="22" xfId="20" applyNumberFormat="1" applyFont="1" applyFill="1" applyBorder="1" applyAlignment="1">
      <alignment horizontal="center" vertical="center"/>
    </xf>
    <xf numFmtId="0" fontId="38" fillId="0" borderId="22" xfId="20" applyFont="1" applyBorder="1" applyAlignment="1">
      <alignment horizontal="center" vertical="center"/>
    </xf>
    <xf numFmtId="0" fontId="38" fillId="0" borderId="22" xfId="20" applyFont="1" applyBorder="1" applyAlignment="1">
      <alignment horizontal="center" vertical="center" wrapText="1"/>
    </xf>
    <xf numFmtId="0" fontId="38" fillId="0" borderId="22" xfId="20" applyFont="1" applyBorder="1" applyAlignment="1">
      <alignment vertical="center" wrapText="1"/>
    </xf>
    <xf numFmtId="0" fontId="38" fillId="10" borderId="11" xfId="20" applyFont="1" applyFill="1" applyBorder="1" applyAlignment="1">
      <alignment horizontal="center" vertical="center" wrapText="1"/>
    </xf>
    <xf numFmtId="0" fontId="0" fillId="0" borderId="0" xfId="0" applyAlignment="1">
      <alignment horizontal="center" vertical="center"/>
    </xf>
    <xf numFmtId="176" fontId="24" fillId="3" borderId="1" xfId="21" applyFont="1" applyFill="1" applyBorder="1" applyAlignment="1">
      <alignment horizontal="center" vertical="center"/>
    </xf>
    <xf numFmtId="0" fontId="54" fillId="0" borderId="0" xfId="0" applyFont="1">
      <alignment vertical="center"/>
    </xf>
    <xf numFmtId="0" fontId="55" fillId="0" borderId="0" xfId="0" applyFont="1">
      <alignment vertical="center"/>
    </xf>
    <xf numFmtId="0" fontId="56" fillId="0" borderId="0" xfId="0" applyFont="1">
      <alignment vertical="center"/>
    </xf>
    <xf numFmtId="176" fontId="22" fillId="0" borderId="0" xfId="0" applyNumberFormat="1" applyFont="1">
      <alignment vertical="center"/>
    </xf>
    <xf numFmtId="176" fontId="21" fillId="0" borderId="0" xfId="0" applyNumberFormat="1" applyFont="1">
      <alignment vertical="center"/>
    </xf>
    <xf numFmtId="183" fontId="21" fillId="0" borderId="0" xfId="0" applyNumberFormat="1" applyFont="1">
      <alignment vertical="center"/>
    </xf>
    <xf numFmtId="178" fontId="25" fillId="0" borderId="8" xfId="0" applyNumberFormat="1" applyFont="1" applyBorder="1" applyAlignment="1">
      <alignment horizontal="center" vertical="center"/>
    </xf>
    <xf numFmtId="0" fontId="32" fillId="0" borderId="31" xfId="20" applyFont="1" applyBorder="1" applyAlignment="1">
      <alignment horizontal="center" vertical="center" wrapText="1"/>
    </xf>
    <xf numFmtId="0" fontId="37" fillId="4" borderId="34" xfId="20" applyFont="1" applyFill="1" applyBorder="1" applyAlignment="1">
      <alignment horizontal="center" vertical="center" wrapText="1"/>
    </xf>
    <xf numFmtId="0" fontId="57" fillId="10" borderId="11" xfId="20" applyFont="1" applyFill="1" applyBorder="1" applyAlignment="1">
      <alignment horizontal="center" vertical="center" wrapText="1"/>
    </xf>
    <xf numFmtId="0" fontId="53" fillId="4" borderId="8" xfId="0" applyFont="1" applyFill="1" applyBorder="1" applyAlignment="1">
      <alignment horizontal="center" vertical="center" wrapText="1"/>
    </xf>
    <xf numFmtId="0" fontId="58" fillId="4" borderId="11" xfId="20" applyFont="1" applyFill="1" applyBorder="1" applyAlignment="1">
      <alignment horizontal="center" vertical="center" wrapText="1"/>
    </xf>
    <xf numFmtId="0" fontId="52" fillId="4" borderId="11" xfId="20" applyFont="1" applyFill="1" applyBorder="1" applyAlignment="1">
      <alignment horizontal="center" vertical="center" wrapText="1"/>
    </xf>
    <xf numFmtId="0" fontId="61" fillId="6" borderId="1" xfId="0" applyFont="1" applyFill="1" applyBorder="1" applyAlignment="1">
      <alignment horizontal="center" vertical="center"/>
    </xf>
    <xf numFmtId="0" fontId="62" fillId="6" borderId="1" xfId="0" applyFont="1" applyFill="1" applyBorder="1" applyAlignment="1">
      <alignment horizontal="center" vertical="center"/>
    </xf>
    <xf numFmtId="176" fontId="21" fillId="4" borderId="1" xfId="1" applyFont="1" applyFill="1" applyBorder="1" applyAlignment="1">
      <alignment horizontal="center" vertical="center" wrapText="1"/>
    </xf>
    <xf numFmtId="0" fontId="38" fillId="9" borderId="37" xfId="20" applyFont="1" applyFill="1" applyBorder="1" applyAlignment="1">
      <alignment horizontal="centerContinuous" vertical="center"/>
    </xf>
    <xf numFmtId="0" fontId="39" fillId="9" borderId="38" xfId="20" applyFont="1" applyFill="1" applyBorder="1" applyAlignment="1">
      <alignment horizontal="centerContinuous" vertical="center"/>
    </xf>
    <xf numFmtId="0" fontId="40" fillId="9" borderId="39" xfId="20" applyFont="1" applyFill="1" applyBorder="1" applyAlignment="1">
      <alignment horizontal="centerContinuous" vertical="center"/>
    </xf>
    <xf numFmtId="0" fontId="30" fillId="0" borderId="40" xfId="20" applyFont="1" applyBorder="1" applyAlignment="1">
      <alignment horizontal="center" vertical="center"/>
    </xf>
    <xf numFmtId="0" fontId="27" fillId="0" borderId="40" xfId="20" applyFont="1" applyBorder="1" applyAlignment="1">
      <alignment horizontal="center" vertical="center"/>
    </xf>
    <xf numFmtId="0" fontId="27" fillId="0" borderId="16" xfId="20" applyFont="1" applyBorder="1" applyAlignment="1">
      <alignment horizontal="center" vertical="center"/>
    </xf>
    <xf numFmtId="0" fontId="37" fillId="3" borderId="30" xfId="20" applyFont="1" applyFill="1" applyBorder="1" applyAlignment="1">
      <alignment horizontal="center" vertical="center"/>
    </xf>
    <xf numFmtId="0" fontId="41" fillId="3" borderId="12" xfId="20" applyFont="1" applyFill="1" applyBorder="1" applyAlignment="1">
      <alignment horizontal="center" vertical="center"/>
    </xf>
    <xf numFmtId="0" fontId="31" fillId="3" borderId="5" xfId="20" applyFont="1" applyFill="1" applyBorder="1" applyAlignment="1">
      <alignment horizontal="center" vertical="center"/>
    </xf>
    <xf numFmtId="186" fontId="41" fillId="3" borderId="5" xfId="20" applyNumberFormat="1" applyFont="1" applyFill="1" applyBorder="1" applyAlignment="1">
      <alignment horizontal="center" vertical="center"/>
    </xf>
    <xf numFmtId="20" fontId="41" fillId="3" borderId="5" xfId="20" applyNumberFormat="1" applyFont="1" applyFill="1" applyBorder="1" applyAlignment="1">
      <alignment horizontal="center" vertical="center"/>
    </xf>
    <xf numFmtId="20" fontId="42" fillId="3" borderId="5" xfId="20" applyNumberFormat="1" applyFont="1" applyFill="1" applyBorder="1" applyAlignment="1">
      <alignment horizontal="center" vertical="center"/>
    </xf>
    <xf numFmtId="184" fontId="33" fillId="3" borderId="5" xfId="20" applyNumberFormat="1" applyFont="1" applyFill="1" applyBorder="1" applyAlignment="1">
      <alignment horizontal="center" vertical="center"/>
    </xf>
    <xf numFmtId="0" fontId="32" fillId="3" borderId="31" xfId="20" applyFont="1" applyFill="1" applyBorder="1" applyAlignment="1">
      <alignment horizontal="center" vertical="center" wrapText="1"/>
    </xf>
    <xf numFmtId="0" fontId="41" fillId="3" borderId="5" xfId="20" applyFont="1" applyFill="1" applyBorder="1" applyAlignment="1">
      <alignment horizontal="center" vertical="center"/>
    </xf>
    <xf numFmtId="0" fontId="32" fillId="3" borderId="31" xfId="20" applyFont="1" applyFill="1" applyBorder="1" applyAlignment="1">
      <alignment vertical="center" wrapText="1"/>
    </xf>
    <xf numFmtId="0" fontId="38" fillId="3" borderId="11" xfId="20" applyFont="1" applyFill="1" applyBorder="1" applyAlignment="1">
      <alignment horizontal="center" vertical="center" wrapText="1"/>
    </xf>
    <xf numFmtId="0" fontId="37" fillId="3" borderId="35" xfId="20" applyFont="1" applyFill="1" applyBorder="1" applyAlignment="1">
      <alignment horizontal="center" vertical="center" wrapText="1"/>
    </xf>
    <xf numFmtId="0" fontId="37" fillId="3" borderId="36" xfId="20" applyFont="1" applyFill="1" applyBorder="1" applyAlignment="1">
      <alignment horizontal="center" vertical="center" wrapText="1"/>
    </xf>
    <xf numFmtId="0" fontId="41" fillId="3" borderId="17" xfId="20" applyFont="1" applyFill="1" applyBorder="1" applyAlignment="1">
      <alignment horizontal="center" vertical="center" wrapText="1"/>
    </xf>
    <xf numFmtId="0" fontId="32" fillId="3" borderId="31" xfId="20" applyFont="1" applyFill="1" applyBorder="1" applyAlignment="1">
      <alignment horizontal="center" vertical="center"/>
    </xf>
    <xf numFmtId="0" fontId="37" fillId="3" borderId="32" xfId="20" applyFont="1" applyFill="1" applyBorder="1" applyAlignment="1">
      <alignment horizontal="center" vertical="center" wrapText="1"/>
    </xf>
    <xf numFmtId="0" fontId="37" fillId="3" borderId="18" xfId="20" applyFont="1" applyFill="1" applyBorder="1" applyAlignment="1">
      <alignment horizontal="center" vertical="center"/>
    </xf>
    <xf numFmtId="0" fontId="32" fillId="3" borderId="5" xfId="20" applyFont="1" applyFill="1" applyBorder="1" applyAlignment="1">
      <alignment horizontal="center" vertical="center" wrapText="1"/>
    </xf>
    <xf numFmtId="0" fontId="32" fillId="3" borderId="5" xfId="20" applyFont="1" applyFill="1" applyBorder="1" applyAlignment="1">
      <alignment vertical="center" wrapText="1"/>
    </xf>
    <xf numFmtId="0" fontId="37" fillId="3" borderId="11" xfId="20" applyFont="1" applyFill="1" applyBorder="1" applyAlignment="1">
      <alignment horizontal="center" vertical="center" wrapText="1"/>
    </xf>
    <xf numFmtId="0" fontId="58" fillId="3" borderId="11" xfId="20" applyFont="1" applyFill="1" applyBorder="1" applyAlignment="1">
      <alignment horizontal="center" vertical="center" wrapText="1"/>
    </xf>
    <xf numFmtId="0" fontId="52" fillId="3" borderId="11" xfId="20" applyFont="1" applyFill="1" applyBorder="1" applyAlignment="1">
      <alignment horizontal="center" vertical="center" wrapText="1"/>
    </xf>
    <xf numFmtId="0" fontId="41" fillId="3" borderId="19" xfId="20" applyFont="1" applyFill="1" applyBorder="1" applyAlignment="1">
      <alignment horizontal="center" vertical="center" wrapText="1"/>
    </xf>
    <xf numFmtId="0" fontId="51" fillId="3" borderId="19" xfId="20" applyFont="1" applyFill="1" applyBorder="1" applyAlignment="1">
      <alignment horizontal="center" vertical="center" wrapText="1"/>
    </xf>
    <xf numFmtId="0" fontId="37" fillId="3" borderId="34" xfId="20" applyFont="1" applyFill="1" applyBorder="1" applyAlignment="1">
      <alignment horizontal="center" vertical="center" wrapText="1"/>
    </xf>
    <xf numFmtId="0" fontId="57" fillId="3" borderId="11" xfId="20" applyFont="1" applyFill="1" applyBorder="1" applyAlignment="1">
      <alignment horizontal="center" vertical="center" wrapText="1"/>
    </xf>
    <xf numFmtId="0" fontId="60" fillId="3" borderId="18" xfId="20" applyFont="1" applyFill="1" applyBorder="1" applyAlignment="1">
      <alignment horizontal="center" vertical="center"/>
    </xf>
    <xf numFmtId="0" fontId="64" fillId="3" borderId="19" xfId="20" applyFont="1" applyFill="1" applyBorder="1" applyAlignment="1">
      <alignment horizontal="center" vertical="center" wrapText="1"/>
    </xf>
    <xf numFmtId="0" fontId="66" fillId="3" borderId="22" xfId="20" applyFont="1" applyFill="1" applyBorder="1" applyAlignment="1">
      <alignment horizontal="center" vertical="center"/>
    </xf>
    <xf numFmtId="186" fontId="66" fillId="3" borderId="22" xfId="20" applyNumberFormat="1" applyFont="1" applyFill="1" applyBorder="1" applyAlignment="1">
      <alignment horizontal="center" vertical="center"/>
    </xf>
    <xf numFmtId="20" fontId="66" fillId="3" borderId="22" xfId="20" applyNumberFormat="1" applyFont="1" applyFill="1" applyBorder="1" applyAlignment="1">
      <alignment horizontal="center" vertical="center"/>
    </xf>
    <xf numFmtId="184" fontId="60" fillId="3" borderId="22" xfId="20" applyNumberFormat="1" applyFont="1" applyFill="1" applyBorder="1" applyAlignment="1">
      <alignment horizontal="center" vertical="center"/>
    </xf>
    <xf numFmtId="0" fontId="66" fillId="3" borderId="22" xfId="20" applyFont="1" applyFill="1" applyBorder="1" applyAlignment="1">
      <alignment horizontal="center" vertical="center" wrapText="1"/>
    </xf>
    <xf numFmtId="0" fontId="66" fillId="3" borderId="22" xfId="20" applyFont="1" applyFill="1" applyBorder="1" applyAlignment="1">
      <alignment vertical="center" wrapText="1"/>
    </xf>
    <xf numFmtId="0" fontId="66" fillId="3" borderId="23" xfId="20" applyFont="1" applyFill="1" applyBorder="1" applyAlignment="1">
      <alignment vertical="center" wrapText="1"/>
    </xf>
    <xf numFmtId="187" fontId="48" fillId="4" borderId="1" xfId="1" applyNumberFormat="1" applyFont="1" applyFill="1" applyBorder="1" applyAlignment="1">
      <alignment horizontal="center" vertical="center"/>
    </xf>
    <xf numFmtId="185" fontId="48" fillId="4" borderId="1" xfId="1" applyNumberFormat="1" applyFont="1" applyFill="1" applyBorder="1" applyAlignment="1">
      <alignment horizontal="center" vertical="center"/>
    </xf>
    <xf numFmtId="176" fontId="67" fillId="8" borderId="0" xfId="0" applyNumberFormat="1" applyFont="1" applyFill="1">
      <alignment vertical="center"/>
    </xf>
    <xf numFmtId="0" fontId="69" fillId="0" borderId="0" xfId="24" applyFont="1">
      <alignment vertical="center"/>
    </xf>
    <xf numFmtId="0" fontId="68" fillId="0" borderId="30" xfId="23" applyFont="1" applyBorder="1" applyAlignment="1">
      <alignment horizontal="center" vertical="center"/>
    </xf>
    <xf numFmtId="0" fontId="68" fillId="0" borderId="0" xfId="23" applyFont="1" applyAlignment="1">
      <alignment horizontal="center" vertical="center"/>
    </xf>
    <xf numFmtId="0" fontId="68" fillId="0" borderId="43" xfId="23" applyFont="1" applyBorder="1" applyAlignment="1">
      <alignment horizontal="center" vertical="center"/>
    </xf>
    <xf numFmtId="0" fontId="71" fillId="0" borderId="30" xfId="23" applyFont="1" applyBorder="1" applyAlignment="1">
      <alignment horizontal="left" vertical="center"/>
    </xf>
    <xf numFmtId="0" fontId="72" fillId="0" borderId="0" xfId="23" applyFont="1" applyAlignment="1">
      <alignment vertical="center"/>
    </xf>
    <xf numFmtId="0" fontId="72" fillId="0" borderId="0" xfId="23" applyFont="1" applyAlignment="1">
      <alignment horizontal="left" vertical="center" textRotation="1"/>
    </xf>
    <xf numFmtId="0" fontId="73" fillId="0" borderId="0" xfId="23" applyFont="1" applyAlignment="1">
      <alignment horizontal="centerContinuous" vertical="center"/>
    </xf>
    <xf numFmtId="0" fontId="73" fillId="0" borderId="43" xfId="23" applyFont="1" applyBorder="1" applyAlignment="1">
      <alignment vertical="center"/>
    </xf>
    <xf numFmtId="0" fontId="74" fillId="0" borderId="30" xfId="23" applyFont="1" applyBorder="1" applyAlignment="1">
      <alignment horizontal="left" vertical="center" indent="2"/>
    </xf>
    <xf numFmtId="0" fontId="69" fillId="0" borderId="44" xfId="23" applyFont="1" applyBorder="1" applyAlignment="1">
      <alignment vertical="center"/>
    </xf>
    <xf numFmtId="0" fontId="69" fillId="0" borderId="0" xfId="23" applyFont="1" applyAlignment="1">
      <alignment vertical="center"/>
    </xf>
    <xf numFmtId="0" fontId="73" fillId="0" borderId="43" xfId="23" applyFont="1" applyBorder="1" applyAlignment="1">
      <alignment horizontal="right" vertical="center"/>
    </xf>
    <xf numFmtId="0" fontId="74" fillId="0" borderId="30" xfId="23" applyFont="1" applyBorder="1" applyAlignment="1">
      <alignment vertical="center"/>
    </xf>
    <xf numFmtId="0" fontId="74" fillId="0" borderId="0" xfId="23" applyFont="1" applyAlignment="1">
      <alignment vertical="center"/>
    </xf>
    <xf numFmtId="0" fontId="73" fillId="0" borderId="0" xfId="23" applyFont="1" applyAlignment="1">
      <alignment horizontal="right" vertical="center"/>
    </xf>
    <xf numFmtId="0" fontId="74" fillId="0" borderId="43" xfId="23" applyFont="1" applyBorder="1" applyAlignment="1">
      <alignment vertical="center"/>
    </xf>
    <xf numFmtId="0" fontId="69" fillId="0" borderId="46" xfId="23" applyFont="1" applyBorder="1" applyAlignment="1">
      <alignment horizontal="center" vertical="center"/>
    </xf>
    <xf numFmtId="0" fontId="69" fillId="0" borderId="47" xfId="23" applyFont="1" applyBorder="1" applyAlignment="1">
      <alignment horizontal="center" vertical="center"/>
    </xf>
    <xf numFmtId="0" fontId="69" fillId="0" borderId="6" xfId="23" applyFont="1" applyBorder="1" applyAlignment="1">
      <alignment horizontal="center" vertical="center"/>
    </xf>
    <xf numFmtId="0" fontId="69" fillId="0" borderId="10" xfId="23" applyFont="1" applyBorder="1" applyAlignment="1">
      <alignment horizontal="center" vertical="center"/>
    </xf>
    <xf numFmtId="0" fontId="69" fillId="0" borderId="1" xfId="23" applyFont="1" applyBorder="1" applyAlignment="1">
      <alignment horizontal="center" vertical="center"/>
    </xf>
    <xf numFmtId="0" fontId="77" fillId="0" borderId="8" xfId="23" applyFont="1" applyBorder="1" applyAlignment="1">
      <alignment horizontal="center" vertical="center"/>
    </xf>
    <xf numFmtId="0" fontId="69" fillId="0" borderId="56" xfId="23" applyFont="1" applyBorder="1" applyAlignment="1">
      <alignment horizontal="center" vertical="center"/>
    </xf>
    <xf numFmtId="0" fontId="69" fillId="0" borderId="57" xfId="23" applyFont="1" applyBorder="1" applyAlignment="1">
      <alignment horizontal="center" vertical="center"/>
    </xf>
    <xf numFmtId="0" fontId="69" fillId="0" borderId="30" xfId="23" applyFont="1" applyBorder="1" applyAlignment="1">
      <alignment horizontal="center" vertical="center"/>
    </xf>
    <xf numFmtId="0" fontId="69" fillId="0" borderId="0" xfId="23" applyFont="1" applyAlignment="1">
      <alignment horizontal="center" vertical="center"/>
    </xf>
    <xf numFmtId="0" fontId="69" fillId="0" borderId="0" xfId="23" applyFont="1" applyAlignment="1">
      <alignment horizontal="left" vertical="center" indent="1"/>
    </xf>
    <xf numFmtId="0" fontId="73" fillId="0" borderId="0" xfId="23" applyFont="1" applyAlignment="1">
      <alignment vertical="center"/>
    </xf>
    <xf numFmtId="0" fontId="69" fillId="0" borderId="30" xfId="23" applyFont="1" applyBorder="1" applyAlignment="1">
      <alignment vertical="center"/>
    </xf>
    <xf numFmtId="0" fontId="69" fillId="0" borderId="43" xfId="23" applyFont="1" applyBorder="1" applyAlignment="1">
      <alignment vertical="center"/>
    </xf>
    <xf numFmtId="0" fontId="74" fillId="0" borderId="30" xfId="23" applyFont="1" applyBorder="1" applyAlignment="1">
      <alignment horizontal="left" vertical="center" indent="1"/>
    </xf>
    <xf numFmtId="0" fontId="79" fillId="0" borderId="0" xfId="23" applyFont="1" applyAlignment="1">
      <alignment vertical="center"/>
    </xf>
    <xf numFmtId="0" fontId="79" fillId="13" borderId="58" xfId="23" applyFont="1" applyFill="1" applyBorder="1" applyAlignment="1">
      <alignment horizontal="center" vertical="center"/>
    </xf>
    <xf numFmtId="0" fontId="79" fillId="13" borderId="59" xfId="23" applyFont="1" applyFill="1" applyBorder="1" applyAlignment="1">
      <alignment horizontal="center" vertical="center"/>
    </xf>
    <xf numFmtId="3" fontId="79" fillId="13" borderId="59" xfId="23" applyNumberFormat="1" applyFont="1" applyFill="1" applyBorder="1" applyAlignment="1">
      <alignment horizontal="center" vertical="center"/>
    </xf>
    <xf numFmtId="0" fontId="69" fillId="0" borderId="63" xfId="23" applyFont="1" applyBorder="1" applyAlignment="1">
      <alignment horizontal="center" vertical="center"/>
    </xf>
    <xf numFmtId="0" fontId="69" fillId="0" borderId="67" xfId="23" applyFont="1" applyBorder="1" applyAlignment="1">
      <alignment horizontal="center" vertical="center"/>
    </xf>
    <xf numFmtId="0" fontId="69" fillId="0" borderId="73" xfId="26" applyFont="1" applyBorder="1" applyAlignment="1">
      <alignment horizontal="center" vertical="center"/>
    </xf>
    <xf numFmtId="176" fontId="69" fillId="0" borderId="0" xfId="24" applyNumberFormat="1" applyFont="1">
      <alignment vertical="center"/>
    </xf>
    <xf numFmtId="0" fontId="69" fillId="0" borderId="77" xfId="26" applyFont="1" applyBorder="1" applyAlignment="1">
      <alignment horizontal="left" vertical="center" wrapText="1" indent="1"/>
    </xf>
    <xf numFmtId="0" fontId="73" fillId="0" borderId="82" xfId="26" applyFont="1" applyBorder="1" applyAlignment="1">
      <alignment horizontal="center" vertical="center"/>
    </xf>
    <xf numFmtId="189" fontId="73" fillId="0" borderId="82" xfId="26" applyNumberFormat="1" applyFont="1" applyBorder="1" applyAlignment="1">
      <alignment horizontal="center" vertical="center"/>
    </xf>
    <xf numFmtId="177" fontId="69" fillId="0" borderId="0" xfId="24" applyNumberFormat="1" applyFont="1">
      <alignment vertical="center"/>
    </xf>
    <xf numFmtId="2" fontId="73" fillId="0" borderId="84" xfId="26" applyNumberFormat="1" applyFont="1" applyBorder="1" applyAlignment="1">
      <alignment horizontal="center" vertical="center"/>
    </xf>
    <xf numFmtId="0" fontId="73" fillId="0" borderId="87" xfId="26" applyFont="1" applyBorder="1" applyAlignment="1">
      <alignment horizontal="center" vertical="center"/>
    </xf>
    <xf numFmtId="0" fontId="69" fillId="0" borderId="89" xfId="23" applyFont="1" applyBorder="1" applyAlignment="1">
      <alignment horizontal="center" vertical="center"/>
    </xf>
    <xf numFmtId="0" fontId="69" fillId="0" borderId="90" xfId="26" applyFont="1" applyBorder="1" applyAlignment="1">
      <alignment horizontal="left" vertical="center" wrapText="1" indent="1"/>
    </xf>
    <xf numFmtId="1" fontId="73" fillId="0" borderId="91" xfId="26" applyNumberFormat="1" applyFont="1" applyBorder="1" applyAlignment="1">
      <alignment horizontal="center" vertical="center"/>
    </xf>
    <xf numFmtId="0" fontId="73" fillId="0" borderId="91" xfId="26" applyFont="1" applyBorder="1" applyAlignment="1">
      <alignment horizontal="center" vertical="center"/>
    </xf>
    <xf numFmtId="0" fontId="73" fillId="0" borderId="95" xfId="26" applyFont="1" applyBorder="1" applyAlignment="1">
      <alignment horizontal="center" vertical="center"/>
    </xf>
    <xf numFmtId="176" fontId="69" fillId="0" borderId="0" xfId="27" applyFont="1">
      <alignment vertical="center"/>
    </xf>
    <xf numFmtId="176" fontId="83" fillId="14" borderId="60" xfId="23" applyNumberFormat="1" applyFont="1" applyFill="1" applyBorder="1" applyAlignment="1">
      <alignment horizontal="right" vertical="center"/>
    </xf>
    <xf numFmtId="0" fontId="83" fillId="14" borderId="60" xfId="23" applyFont="1" applyFill="1" applyBorder="1" applyAlignment="1">
      <alignment horizontal="right" vertical="center"/>
    </xf>
    <xf numFmtId="176" fontId="83" fillId="14" borderId="97" xfId="27" applyFont="1" applyFill="1" applyBorder="1" applyAlignment="1">
      <alignment horizontal="right" vertical="center"/>
    </xf>
    <xf numFmtId="180" fontId="69" fillId="0" borderId="0" xfId="29" applyFont="1" applyAlignment="1">
      <alignment vertical="center"/>
    </xf>
    <xf numFmtId="49" fontId="73" fillId="0" borderId="30" xfId="23" applyNumberFormat="1" applyFont="1" applyBorder="1" applyAlignment="1">
      <alignment horizontal="left" vertical="center" indent="1"/>
    </xf>
    <xf numFmtId="49" fontId="69" fillId="0" borderId="0" xfId="23" applyNumberFormat="1" applyFont="1" applyAlignment="1">
      <alignment vertical="center"/>
    </xf>
    <xf numFmtId="49" fontId="69" fillId="0" borderId="43" xfId="23" applyNumberFormat="1" applyFont="1" applyBorder="1" applyAlignment="1">
      <alignment vertical="center"/>
    </xf>
    <xf numFmtId="49" fontId="69" fillId="0" borderId="30" xfId="23" applyNumberFormat="1" applyFont="1" applyBorder="1" applyAlignment="1">
      <alignment vertical="center"/>
    </xf>
    <xf numFmtId="0" fontId="74" fillId="0" borderId="0" xfId="26" applyFont="1" applyAlignment="1">
      <alignment horizontal="left" vertical="center"/>
    </xf>
    <xf numFmtId="0" fontId="74" fillId="0" borderId="43" xfId="26" applyFont="1" applyBorder="1" applyAlignment="1">
      <alignment horizontal="left" vertical="center"/>
    </xf>
    <xf numFmtId="49" fontId="69" fillId="0" borderId="99" xfId="23" applyNumberFormat="1" applyFont="1" applyBorder="1" applyAlignment="1">
      <alignment vertical="center"/>
    </xf>
    <xf numFmtId="49" fontId="69" fillId="0" borderId="100" xfId="23" applyNumberFormat="1" applyFont="1" applyBorder="1" applyAlignment="1">
      <alignment vertical="center"/>
    </xf>
    <xf numFmtId="49" fontId="69" fillId="0" borderId="101" xfId="23" applyNumberFormat="1" applyFont="1" applyBorder="1" applyAlignment="1">
      <alignment vertical="center"/>
    </xf>
    <xf numFmtId="0" fontId="74" fillId="0" borderId="44" xfId="23" applyFont="1" applyBorder="1" applyAlignment="1">
      <alignment vertical="center"/>
    </xf>
    <xf numFmtId="0" fontId="69" fillId="0" borderId="45" xfId="23" applyFont="1" applyBorder="1" applyAlignment="1">
      <alignment horizontal="right" vertical="center"/>
    </xf>
    <xf numFmtId="0" fontId="69" fillId="0" borderId="64" xfId="26" applyFont="1" applyBorder="1" applyAlignment="1">
      <alignment horizontal="center" vertical="center"/>
    </xf>
    <xf numFmtId="0" fontId="69" fillId="0" borderId="66" xfId="26" applyFont="1" applyBorder="1" applyAlignment="1">
      <alignment horizontal="center" vertical="center"/>
    </xf>
    <xf numFmtId="0" fontId="69" fillId="0" borderId="71" xfId="26" applyFont="1" applyBorder="1" applyAlignment="1">
      <alignment horizontal="center" vertical="center"/>
    </xf>
    <xf numFmtId="0" fontId="73" fillId="0" borderId="78" xfId="26" applyFont="1" applyBorder="1" applyAlignment="1">
      <alignment horizontal="center" vertical="center"/>
    </xf>
    <xf numFmtId="188" fontId="78" fillId="12" borderId="0" xfId="23" applyNumberFormat="1" applyFont="1" applyFill="1" applyAlignment="1">
      <alignment horizontal="left" vertical="center"/>
    </xf>
    <xf numFmtId="0" fontId="68" fillId="0" borderId="41" xfId="23" applyFont="1" applyBorder="1" applyAlignment="1">
      <alignment horizontal="center" vertical="center"/>
    </xf>
    <xf numFmtId="0" fontId="68" fillId="0" borderId="40" xfId="23" applyFont="1" applyBorder="1" applyAlignment="1">
      <alignment horizontal="center" vertical="center"/>
    </xf>
    <xf numFmtId="0" fontId="68" fillId="0" borderId="42" xfId="23" applyFont="1" applyBorder="1" applyAlignment="1">
      <alignment horizontal="center" vertical="center"/>
    </xf>
    <xf numFmtId="0" fontId="70" fillId="0" borderId="30" xfId="23" applyFont="1" applyBorder="1" applyAlignment="1" applyProtection="1">
      <alignment horizontal="center" vertical="center"/>
      <protection locked="0"/>
    </xf>
    <xf numFmtId="0" fontId="70" fillId="0" borderId="0" xfId="23" applyFont="1" applyAlignment="1" applyProtection="1">
      <alignment horizontal="center" vertical="center"/>
      <protection locked="0"/>
    </xf>
    <xf numFmtId="0" fontId="70" fillId="0" borderId="43" xfId="23" applyFont="1" applyBorder="1" applyAlignment="1" applyProtection="1">
      <alignment horizontal="center" vertical="center"/>
      <protection locked="0"/>
    </xf>
    <xf numFmtId="0" fontId="69" fillId="11" borderId="45" xfId="23" applyFont="1" applyFill="1" applyBorder="1" applyAlignment="1">
      <alignment horizontal="center" vertical="center"/>
    </xf>
    <xf numFmtId="0" fontId="69" fillId="11" borderId="46" xfId="23" applyFont="1" applyFill="1" applyBorder="1" applyAlignment="1">
      <alignment horizontal="center" vertical="center"/>
    </xf>
    <xf numFmtId="0" fontId="69" fillId="11" borderId="47" xfId="23" applyFont="1" applyFill="1" applyBorder="1" applyAlignment="1">
      <alignment horizontal="center" vertical="center"/>
    </xf>
    <xf numFmtId="0" fontId="69" fillId="0" borderId="48" xfId="23" applyFont="1" applyBorder="1" applyAlignment="1">
      <alignment horizontal="center" vertical="center" wrapText="1"/>
    </xf>
    <xf numFmtId="0" fontId="69" fillId="0" borderId="51" xfId="23" applyFont="1" applyBorder="1" applyAlignment="1">
      <alignment horizontal="center" vertical="center"/>
    </xf>
    <xf numFmtId="0" fontId="69" fillId="0" borderId="55" xfId="23" applyFont="1" applyBorder="1" applyAlignment="1">
      <alignment horizontal="center" vertical="center"/>
    </xf>
    <xf numFmtId="0" fontId="69" fillId="0" borderId="49" xfId="23" applyFont="1" applyBorder="1" applyAlignment="1">
      <alignment horizontal="center" vertical="center"/>
    </xf>
    <xf numFmtId="0" fontId="69" fillId="0" borderId="3" xfId="23" applyFont="1" applyBorder="1" applyAlignment="1">
      <alignment horizontal="center" vertical="center"/>
    </xf>
    <xf numFmtId="0" fontId="69" fillId="0" borderId="50" xfId="23" applyFont="1" applyBorder="1" applyAlignment="1">
      <alignment horizontal="center" vertical="center"/>
    </xf>
    <xf numFmtId="0" fontId="76" fillId="0" borderId="49" xfId="23" applyFont="1" applyBorder="1" applyAlignment="1">
      <alignment horizontal="center" vertical="center"/>
    </xf>
    <xf numFmtId="0" fontId="74" fillId="0" borderId="3" xfId="23" applyFont="1" applyBorder="1" applyAlignment="1">
      <alignment horizontal="center" vertical="center"/>
    </xf>
    <xf numFmtId="0" fontId="74" fillId="0" borderId="4" xfId="23" applyFont="1" applyBorder="1" applyAlignment="1">
      <alignment horizontal="center" vertical="center"/>
    </xf>
    <xf numFmtId="0" fontId="76" fillId="0" borderId="2" xfId="23" applyFont="1" applyBorder="1" applyAlignment="1">
      <alignment horizontal="center" vertical="center"/>
    </xf>
    <xf numFmtId="0" fontId="74" fillId="0" borderId="50" xfId="23" applyFont="1" applyBorder="1" applyAlignment="1">
      <alignment horizontal="center" vertical="center"/>
    </xf>
    <xf numFmtId="0" fontId="69" fillId="0" borderId="49" xfId="23" applyFont="1" applyBorder="1" applyAlignment="1">
      <alignment horizontal="left" vertical="center" indent="1"/>
    </xf>
    <xf numFmtId="0" fontId="69" fillId="0" borderId="3" xfId="23" applyFont="1" applyBorder="1" applyAlignment="1">
      <alignment horizontal="left" vertical="center" indent="1"/>
    </xf>
    <xf numFmtId="0" fontId="69" fillId="0" borderId="50" xfId="23" applyFont="1" applyBorder="1" applyAlignment="1">
      <alignment horizontal="left" vertical="center" indent="1"/>
    </xf>
    <xf numFmtId="0" fontId="69" fillId="0" borderId="2" xfId="23" applyFont="1" applyBorder="1" applyAlignment="1">
      <alignment horizontal="center" vertical="center"/>
    </xf>
    <xf numFmtId="0" fontId="69" fillId="0" borderId="52" xfId="23" applyFont="1" applyBorder="1" applyAlignment="1">
      <alignment horizontal="center" vertical="center"/>
    </xf>
    <xf numFmtId="0" fontId="69" fillId="0" borderId="53" xfId="23" applyFont="1" applyBorder="1" applyAlignment="1">
      <alignment horizontal="center" vertical="center"/>
    </xf>
    <xf numFmtId="0" fontId="69" fillId="0" borderId="54" xfId="23" applyFont="1" applyBorder="1" applyAlignment="1">
      <alignment horizontal="center" vertical="center"/>
    </xf>
    <xf numFmtId="0" fontId="69" fillId="0" borderId="52" xfId="23" applyFont="1" applyBorder="1" applyAlignment="1">
      <alignment horizontal="left" vertical="center" indent="1"/>
    </xf>
    <xf numFmtId="0" fontId="69" fillId="0" borderId="53" xfId="23" applyFont="1" applyBorder="1" applyAlignment="1">
      <alignment horizontal="left" vertical="center" indent="1"/>
    </xf>
    <xf numFmtId="0" fontId="69" fillId="0" borderId="54" xfId="23" applyFont="1" applyBorder="1" applyAlignment="1">
      <alignment horizontal="left" vertical="center" indent="1"/>
    </xf>
    <xf numFmtId="0" fontId="80" fillId="12" borderId="0" xfId="25" applyFont="1" applyFill="1" applyAlignment="1">
      <alignment horizontal="left" vertical="center"/>
    </xf>
    <xf numFmtId="0" fontId="80" fillId="12" borderId="43" xfId="25" applyFont="1" applyFill="1" applyBorder="1" applyAlignment="1">
      <alignment horizontal="left" vertical="center"/>
    </xf>
    <xf numFmtId="0" fontId="69" fillId="0" borderId="0" xfId="23" applyFont="1" applyAlignment="1">
      <alignment horizontal="right" vertical="center"/>
    </xf>
    <xf numFmtId="0" fontId="69" fillId="0" borderId="43" xfId="23" applyFont="1" applyBorder="1" applyAlignment="1">
      <alignment horizontal="right" vertical="center"/>
    </xf>
    <xf numFmtId="0" fontId="69" fillId="0" borderId="64" xfId="26" applyFont="1" applyBorder="1" applyAlignment="1">
      <alignment horizontal="center" vertical="center" wrapText="1"/>
    </xf>
    <xf numFmtId="0" fontId="69" fillId="0" borderId="46" xfId="26" applyFont="1" applyBorder="1" applyAlignment="1">
      <alignment horizontal="center" vertical="center" wrapText="1"/>
    </xf>
    <xf numFmtId="0" fontId="69" fillId="0" borderId="65" xfId="26" applyFont="1" applyBorder="1" applyAlignment="1">
      <alignment horizontal="center" vertical="center" wrapText="1"/>
    </xf>
    <xf numFmtId="176" fontId="69" fillId="0" borderId="66" xfId="27" applyFont="1" applyFill="1" applyBorder="1" applyAlignment="1">
      <alignment horizontal="right" vertical="center"/>
    </xf>
    <xf numFmtId="176" fontId="69" fillId="0" borderId="64" xfId="26" applyNumberFormat="1" applyFont="1" applyBorder="1" applyAlignment="1">
      <alignment horizontal="left" vertical="center"/>
    </xf>
    <xf numFmtId="176" fontId="69" fillId="0" borderId="47" xfId="26" applyNumberFormat="1" applyFont="1" applyBorder="1" applyAlignment="1">
      <alignment horizontal="left" vertical="center"/>
    </xf>
    <xf numFmtId="0" fontId="79" fillId="13" borderId="59" xfId="23" applyFont="1" applyFill="1" applyBorder="1" applyAlignment="1">
      <alignment horizontal="center" vertical="center"/>
    </xf>
    <xf numFmtId="0" fontId="79" fillId="13" borderId="60" xfId="23" applyFont="1" applyFill="1" applyBorder="1" applyAlignment="1">
      <alignment horizontal="center" vertical="center"/>
    </xf>
    <xf numFmtId="0" fontId="79" fillId="13" borderId="61" xfId="23" applyFont="1" applyFill="1" applyBorder="1" applyAlignment="1">
      <alignment horizontal="center" vertical="center"/>
    </xf>
    <xf numFmtId="3" fontId="79" fillId="13" borderId="59" xfId="23" applyNumberFormat="1" applyFont="1" applyFill="1" applyBorder="1" applyAlignment="1">
      <alignment horizontal="center" vertical="center"/>
    </xf>
    <xf numFmtId="3" fontId="79" fillId="13" borderId="60" xfId="23" applyNumberFormat="1" applyFont="1" applyFill="1" applyBorder="1" applyAlignment="1">
      <alignment horizontal="center" vertical="center"/>
    </xf>
    <xf numFmtId="3" fontId="79" fillId="13" borderId="61" xfId="23" applyNumberFormat="1" applyFont="1" applyFill="1" applyBorder="1" applyAlignment="1">
      <alignment horizontal="center" vertical="center"/>
    </xf>
    <xf numFmtId="0" fontId="79" fillId="13" borderId="62" xfId="23" applyFont="1" applyFill="1" applyBorder="1" applyAlignment="1">
      <alignment horizontal="center" vertical="center"/>
    </xf>
    <xf numFmtId="0" fontId="69" fillId="0" borderId="68" xfId="26" applyFont="1" applyBorder="1" applyAlignment="1">
      <alignment horizontal="center" vertical="center" wrapText="1"/>
    </xf>
    <xf numFmtId="0" fontId="69" fillId="0" borderId="69" xfId="26" applyFont="1" applyBorder="1" applyAlignment="1">
      <alignment horizontal="center" vertical="center" wrapText="1"/>
    </xf>
    <xf numFmtId="0" fontId="69" fillId="0" borderId="70" xfId="26" applyFont="1" applyBorder="1" applyAlignment="1">
      <alignment horizontal="center" vertical="center" wrapText="1"/>
    </xf>
    <xf numFmtId="176" fontId="69" fillId="0" borderId="68" xfId="27" applyFont="1" applyFill="1" applyBorder="1" applyAlignment="1">
      <alignment horizontal="right" vertical="center"/>
    </xf>
    <xf numFmtId="176" fontId="69" fillId="0" borderId="69" xfId="27" applyFont="1" applyFill="1" applyBorder="1" applyAlignment="1">
      <alignment horizontal="right" vertical="center"/>
    </xf>
    <xf numFmtId="176" fontId="69" fillId="0" borderId="70" xfId="27" applyFont="1" applyFill="1" applyBorder="1" applyAlignment="1">
      <alignment horizontal="right" vertical="center"/>
    </xf>
    <xf numFmtId="176" fontId="69" fillId="0" borderId="68" xfId="28" applyFont="1" applyBorder="1" applyAlignment="1">
      <alignment horizontal="left" vertical="center"/>
    </xf>
    <xf numFmtId="176" fontId="69" fillId="0" borderId="72" xfId="28" applyFont="1" applyBorder="1" applyAlignment="1">
      <alignment horizontal="left" vertical="center"/>
    </xf>
    <xf numFmtId="176" fontId="69" fillId="0" borderId="73" xfId="27" applyFont="1" applyBorder="1" applyAlignment="1">
      <alignment horizontal="center" vertical="center"/>
    </xf>
    <xf numFmtId="176" fontId="69" fillId="0" borderId="74" xfId="27" applyFont="1" applyBorder="1" applyAlignment="1">
      <alignment horizontal="center" vertical="center"/>
    </xf>
    <xf numFmtId="176" fontId="69" fillId="0" borderId="75" xfId="27" applyFont="1" applyBorder="1" applyAlignment="1">
      <alignment horizontal="center" vertical="center"/>
    </xf>
    <xf numFmtId="176" fontId="69" fillId="0" borderId="73" xfId="28" applyFont="1" applyBorder="1" applyAlignment="1">
      <alignment horizontal="left" vertical="center"/>
    </xf>
    <xf numFmtId="176" fontId="69" fillId="0" borderId="76" xfId="28" applyFont="1" applyBorder="1" applyAlignment="1">
      <alignment horizontal="left" vertical="center"/>
    </xf>
    <xf numFmtId="0" fontId="73" fillId="0" borderId="78" xfId="26" applyFont="1" applyBorder="1" applyAlignment="1">
      <alignment horizontal="left" vertical="center" wrapText="1" indent="1"/>
    </xf>
    <xf numFmtId="0" fontId="73" fillId="0" borderId="79" xfId="26" applyFont="1" applyBorder="1" applyAlignment="1">
      <alignment horizontal="left" vertical="center" wrapText="1" indent="1"/>
    </xf>
    <xf numFmtId="0" fontId="73" fillId="0" borderId="80" xfId="26" applyFont="1" applyBorder="1" applyAlignment="1">
      <alignment horizontal="left" vertical="center" wrapText="1" indent="1"/>
    </xf>
    <xf numFmtId="176" fontId="69" fillId="0" borderId="78" xfId="27" applyFont="1" applyFill="1" applyBorder="1" applyAlignment="1">
      <alignment horizontal="right" vertical="center"/>
    </xf>
    <xf numFmtId="176" fontId="69" fillId="0" borderId="79" xfId="27" applyFont="1" applyFill="1" applyBorder="1" applyAlignment="1">
      <alignment horizontal="right" vertical="center"/>
    </xf>
    <xf numFmtId="176" fontId="69" fillId="0" borderId="80" xfId="27" applyFont="1" applyFill="1" applyBorder="1" applyAlignment="1">
      <alignment horizontal="right" vertical="center"/>
    </xf>
    <xf numFmtId="176" fontId="69" fillId="0" borderId="78" xfId="28" applyFont="1" applyBorder="1" applyAlignment="1">
      <alignment horizontal="left" vertical="center"/>
    </xf>
    <xf numFmtId="176" fontId="69" fillId="0" borderId="81" xfId="28" applyFont="1" applyBorder="1" applyAlignment="1">
      <alignment horizontal="left" vertical="center"/>
    </xf>
    <xf numFmtId="0" fontId="73" fillId="0" borderId="82" xfId="26" applyFont="1" applyBorder="1" applyAlignment="1">
      <alignment horizontal="left" vertical="center" wrapText="1" indent="1"/>
    </xf>
    <xf numFmtId="0" fontId="73" fillId="0" borderId="3" xfId="26" applyFont="1" applyBorder="1" applyAlignment="1">
      <alignment horizontal="left" vertical="center" wrapText="1" indent="1"/>
    </xf>
    <xf numFmtId="0" fontId="73" fillId="0" borderId="83" xfId="26" applyFont="1" applyBorder="1" applyAlignment="1">
      <alignment horizontal="left" vertical="center" wrapText="1" indent="1"/>
    </xf>
    <xf numFmtId="176" fontId="69" fillId="0" borderId="82" xfId="27" applyFont="1" applyFill="1" applyBorder="1" applyAlignment="1">
      <alignment horizontal="right" vertical="center"/>
    </xf>
    <xf numFmtId="176" fontId="69" fillId="0" borderId="3" xfId="27" applyFont="1" applyFill="1" applyBorder="1" applyAlignment="1">
      <alignment horizontal="right" vertical="center"/>
    </xf>
    <xf numFmtId="176" fontId="69" fillId="0" borderId="83" xfId="27" applyFont="1" applyFill="1" applyBorder="1" applyAlignment="1">
      <alignment horizontal="right" vertical="center"/>
    </xf>
    <xf numFmtId="176" fontId="69" fillId="0" borderId="82" xfId="28" applyFont="1" applyFill="1" applyBorder="1" applyAlignment="1">
      <alignment horizontal="left" vertical="center"/>
    </xf>
    <xf numFmtId="176" fontId="69" fillId="0" borderId="50" xfId="28" applyFont="1" applyFill="1" applyBorder="1" applyAlignment="1">
      <alignment horizontal="left" vertical="center"/>
    </xf>
    <xf numFmtId="0" fontId="73" fillId="0" borderId="84" xfId="26" applyFont="1" applyBorder="1" applyAlignment="1">
      <alignment horizontal="left" vertical="center" wrapText="1" indent="1"/>
    </xf>
    <xf numFmtId="0" fontId="73" fillId="0" borderId="85" xfId="26" applyFont="1" applyBorder="1" applyAlignment="1">
      <alignment horizontal="left" vertical="center" wrapText="1" indent="1"/>
    </xf>
    <xf numFmtId="0" fontId="73" fillId="0" borderId="86" xfId="26" applyFont="1" applyBorder="1" applyAlignment="1">
      <alignment horizontal="left" vertical="center" wrapText="1" indent="1"/>
    </xf>
    <xf numFmtId="176" fontId="69" fillId="0" borderId="84" xfId="27" applyFont="1" applyFill="1" applyBorder="1" applyAlignment="1">
      <alignment horizontal="right" vertical="center"/>
    </xf>
    <xf numFmtId="176" fontId="69" fillId="0" borderId="85" xfId="27" applyFont="1" applyFill="1" applyBorder="1" applyAlignment="1">
      <alignment horizontal="right" vertical="center"/>
    </xf>
    <xf numFmtId="176" fontId="69" fillId="0" borderId="86" xfId="27" applyFont="1" applyFill="1" applyBorder="1" applyAlignment="1">
      <alignment horizontal="right" vertical="center"/>
    </xf>
    <xf numFmtId="176" fontId="69" fillId="0" borderId="84" xfId="28" applyFont="1" applyFill="1" applyBorder="1" applyAlignment="1">
      <alignment horizontal="left" vertical="center"/>
    </xf>
    <xf numFmtId="176" fontId="69" fillId="0" borderId="88" xfId="28" applyFont="1" applyFill="1" applyBorder="1" applyAlignment="1">
      <alignment horizontal="left" vertical="center"/>
    </xf>
    <xf numFmtId="0" fontId="73" fillId="0" borderId="91" xfId="26" applyFont="1" applyBorder="1" applyAlignment="1">
      <alignment horizontal="left" vertical="center" wrapText="1" indent="1"/>
    </xf>
    <xf numFmtId="0" fontId="73" fillId="0" borderId="92" xfId="26" applyFont="1" applyBorder="1" applyAlignment="1">
      <alignment horizontal="left" vertical="center" wrapText="1" indent="1"/>
    </xf>
    <xf numFmtId="0" fontId="73" fillId="0" borderId="93" xfId="26" applyFont="1" applyBorder="1" applyAlignment="1">
      <alignment horizontal="left" vertical="center" wrapText="1" indent="1"/>
    </xf>
    <xf numFmtId="176" fontId="69" fillId="0" borderId="91" xfId="27" applyFont="1" applyFill="1" applyBorder="1" applyAlignment="1">
      <alignment horizontal="right" vertical="center"/>
    </xf>
    <xf numFmtId="176" fontId="69" fillId="0" borderId="92" xfId="27" applyFont="1" applyFill="1" applyBorder="1" applyAlignment="1">
      <alignment horizontal="right" vertical="center"/>
    </xf>
    <xf numFmtId="176" fontId="69" fillId="0" borderId="93" xfId="27" applyFont="1" applyFill="1" applyBorder="1" applyAlignment="1">
      <alignment horizontal="right" vertical="center"/>
    </xf>
    <xf numFmtId="176" fontId="69" fillId="0" borderId="91" xfId="28" applyFont="1" applyFill="1" applyBorder="1" applyAlignment="1">
      <alignment horizontal="left" vertical="center"/>
    </xf>
    <xf numFmtId="176" fontId="69" fillId="0" borderId="94" xfId="28" applyFont="1" applyFill="1" applyBorder="1" applyAlignment="1">
      <alignment horizontal="left" vertical="center"/>
    </xf>
    <xf numFmtId="0" fontId="83" fillId="14" borderId="96" xfId="23" applyFont="1" applyFill="1" applyBorder="1" applyAlignment="1">
      <alignment horizontal="center" vertical="center"/>
    </xf>
    <xf numFmtId="0" fontId="83" fillId="14" borderId="60" xfId="23" applyFont="1" applyFill="1" applyBorder="1" applyAlignment="1">
      <alignment horizontal="center" vertical="center"/>
    </xf>
    <xf numFmtId="0" fontId="83" fillId="14" borderId="97" xfId="23" applyFont="1" applyFill="1" applyBorder="1" applyAlignment="1">
      <alignment horizontal="center" vertical="center"/>
    </xf>
    <xf numFmtId="9" fontId="83" fillId="14" borderId="98" xfId="2" applyFont="1" applyFill="1" applyBorder="1" applyAlignment="1">
      <alignment horizontal="center" vertical="center"/>
    </xf>
    <xf numFmtId="9" fontId="83" fillId="14" borderId="62" xfId="2" applyFont="1" applyFill="1" applyBorder="1" applyAlignment="1">
      <alignment horizontal="center" vertical="center"/>
    </xf>
    <xf numFmtId="176" fontId="69" fillId="0" borderId="73" xfId="27" applyFont="1" applyFill="1" applyBorder="1" applyAlignment="1">
      <alignment horizontal="right" vertical="center"/>
    </xf>
    <xf numFmtId="176" fontId="69" fillId="0" borderId="74" xfId="27" applyFont="1" applyFill="1" applyBorder="1" applyAlignment="1">
      <alignment horizontal="right" vertical="center"/>
    </xf>
    <xf numFmtId="176" fontId="69" fillId="0" borderId="75" xfId="27" applyFont="1" applyFill="1" applyBorder="1" applyAlignment="1">
      <alignment horizontal="right" vertical="center"/>
    </xf>
    <xf numFmtId="176" fontId="69" fillId="0" borderId="73" xfId="28" applyFont="1" applyFill="1" applyBorder="1" applyAlignment="1">
      <alignment horizontal="left" vertical="center"/>
    </xf>
    <xf numFmtId="176" fontId="69" fillId="0" borderId="76" xfId="28" applyFont="1" applyFill="1" applyBorder="1" applyAlignment="1">
      <alignment horizontal="left" vertical="center"/>
    </xf>
    <xf numFmtId="176" fontId="82" fillId="0" borderId="91" xfId="28" applyFont="1" applyBorder="1" applyAlignment="1">
      <alignment horizontal="left" vertical="center"/>
    </xf>
    <xf numFmtId="176" fontId="82" fillId="0" borderId="94" xfId="28" applyFont="1" applyBorder="1" applyAlignment="1">
      <alignment horizontal="left" vertical="center"/>
    </xf>
    <xf numFmtId="0" fontId="21" fillId="0" borderId="10" xfId="0" applyFont="1" applyBorder="1" applyAlignment="1">
      <alignment horizontal="center" vertical="center"/>
    </xf>
    <xf numFmtId="0" fontId="21" fillId="0" borderId="8" xfId="0" applyFont="1" applyBorder="1" applyAlignment="1">
      <alignment horizontal="center" vertical="center"/>
    </xf>
    <xf numFmtId="0" fontId="24" fillId="0" borderId="0" xfId="0" applyFont="1" applyAlignment="1">
      <alignment horizontal="center" vertical="center"/>
    </xf>
    <xf numFmtId="0" fontId="24" fillId="3" borderId="6" xfId="3" applyFont="1" applyFill="1" applyBorder="1" applyAlignment="1">
      <alignment horizontal="center" vertical="center" wrapText="1"/>
    </xf>
    <xf numFmtId="0" fontId="24" fillId="3" borderId="6" xfId="3" applyFont="1" applyFill="1" applyBorder="1" applyAlignment="1">
      <alignment horizontal="center" vertical="center"/>
    </xf>
    <xf numFmtId="0" fontId="24" fillId="3" borderId="1" xfId="3" applyFont="1" applyFill="1" applyBorder="1" applyAlignment="1">
      <alignment horizontal="center" vertical="center"/>
    </xf>
    <xf numFmtId="176" fontId="24" fillId="3" borderId="6" xfId="21" applyFont="1" applyFill="1" applyBorder="1" applyAlignment="1">
      <alignment horizontal="center" vertical="center"/>
    </xf>
    <xf numFmtId="180" fontId="24" fillId="3" borderId="6" xfId="5" applyFont="1" applyFill="1" applyBorder="1" applyAlignment="1">
      <alignment horizontal="center" vertical="center"/>
    </xf>
    <xf numFmtId="0" fontId="24" fillId="3" borderId="6" xfId="0" applyFont="1" applyFill="1" applyBorder="1" applyAlignment="1">
      <alignment horizontal="center" vertical="center"/>
    </xf>
    <xf numFmtId="0" fontId="24" fillId="3" borderId="1" xfId="0" applyFont="1" applyFill="1" applyBorder="1" applyAlignment="1">
      <alignment horizontal="center" vertical="center"/>
    </xf>
    <xf numFmtId="0" fontId="24" fillId="0" borderId="6" xfId="0" applyFont="1" applyBorder="1" applyAlignment="1">
      <alignment horizontal="center" vertical="center"/>
    </xf>
    <xf numFmtId="0" fontId="24" fillId="7" borderId="1" xfId="0" applyFont="1" applyFill="1" applyBorder="1" applyAlignment="1">
      <alignment horizontal="center" vertical="center"/>
    </xf>
    <xf numFmtId="0" fontId="38" fillId="0" borderId="20" xfId="20" applyFont="1" applyBorder="1" applyAlignment="1">
      <alignment horizontal="center" vertical="center" wrapText="1"/>
    </xf>
    <xf numFmtId="0" fontId="38" fillId="0" borderId="21" xfId="20" applyFont="1" applyBorder="1" applyAlignment="1">
      <alignment horizontal="center" vertical="center" wrapText="1"/>
    </xf>
    <xf numFmtId="0" fontId="34" fillId="9" borderId="14" xfId="20" applyFont="1" applyFill="1" applyBorder="1" applyAlignment="1">
      <alignment horizontal="center" vertical="center"/>
    </xf>
    <xf numFmtId="0" fontId="34" fillId="9" borderId="33" xfId="20" applyFont="1" applyFill="1" applyBorder="1" applyAlignment="1">
      <alignment horizontal="center" vertical="center"/>
    </xf>
    <xf numFmtId="0" fontId="34" fillId="9" borderId="15" xfId="20" applyFont="1" applyFill="1" applyBorder="1" applyAlignment="1">
      <alignment horizontal="center" vertical="center"/>
    </xf>
    <xf numFmtId="0" fontId="66" fillId="3" borderId="20" xfId="20" applyFont="1" applyFill="1" applyBorder="1" applyAlignment="1">
      <alignment horizontal="center" vertical="center" wrapText="1"/>
    </xf>
    <xf numFmtId="0" fontId="66" fillId="3" borderId="21" xfId="20" applyFont="1" applyFill="1" applyBorder="1" applyAlignment="1">
      <alignment horizontal="center" vertical="center" wrapText="1"/>
    </xf>
    <xf numFmtId="0" fontId="34" fillId="9" borderId="16" xfId="20" applyFont="1" applyFill="1" applyBorder="1" applyAlignment="1">
      <alignment horizontal="center" vertical="center" wrapText="1"/>
    </xf>
    <xf numFmtId="0" fontId="34" fillId="9" borderId="29" xfId="20" applyFont="1" applyFill="1" applyBorder="1" applyAlignment="1">
      <alignment horizontal="center" vertical="center" wrapText="1"/>
    </xf>
    <xf numFmtId="0" fontId="34" fillId="9" borderId="13" xfId="20" applyFont="1" applyFill="1" applyBorder="1" applyAlignment="1">
      <alignment horizontal="center" vertical="center"/>
    </xf>
    <xf numFmtId="0" fontId="34" fillId="9" borderId="24" xfId="20" applyFont="1" applyFill="1" applyBorder="1" applyAlignment="1">
      <alignment horizontal="center" vertical="center"/>
    </xf>
    <xf numFmtId="0" fontId="34" fillId="9" borderId="25" xfId="20" applyFont="1" applyFill="1" applyBorder="1" applyAlignment="1">
      <alignment horizontal="center" vertical="center"/>
    </xf>
    <xf numFmtId="0" fontId="35" fillId="9" borderId="14" xfId="20" applyFont="1" applyFill="1" applyBorder="1" applyAlignment="1">
      <alignment horizontal="center" vertical="center" wrapText="1"/>
    </xf>
    <xf numFmtId="0" fontId="35" fillId="9" borderId="25" xfId="20" applyFont="1" applyFill="1" applyBorder="1" applyAlignment="1">
      <alignment horizontal="center" vertical="center"/>
    </xf>
    <xf numFmtId="0" fontId="35" fillId="9" borderId="14" xfId="20" applyFont="1" applyFill="1" applyBorder="1" applyAlignment="1">
      <alignment horizontal="center" vertical="center"/>
    </xf>
    <xf numFmtId="0" fontId="34" fillId="9" borderId="14" xfId="20" applyFont="1" applyFill="1" applyBorder="1" applyAlignment="1">
      <alignment horizontal="center" vertical="center" wrapText="1"/>
    </xf>
    <xf numFmtId="0" fontId="34" fillId="9" borderId="25" xfId="20" applyFont="1" applyFill="1" applyBorder="1" applyAlignment="1">
      <alignment horizontal="center" vertical="center" wrapText="1"/>
    </xf>
  </cellXfs>
  <cellStyles count="31">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8" xr:uid="{0E3E3E51-8133-4B2D-973C-E88FCCB50AC8}"/>
    <cellStyle name="쉼표 [0] 2 3" xfId="21" xr:uid="{BA67D6C0-F4AB-4BDB-AD98-9284C0EF0D07}"/>
    <cellStyle name="쉼표 [0] 2 4 2" xfId="18" xr:uid="{82F7DE00-7E0F-4135-9D8B-23A5F95E9E50}"/>
    <cellStyle name="쉼표 [0] 2 84" xfId="30" xr:uid="{A3F0ECDF-5AA8-4866-99DD-34DC90375AA0}"/>
    <cellStyle name="쉼표 [0] 3" xfId="14" xr:uid="{8F7BE219-40E1-4BBB-A9BD-02188B74B2A3}"/>
    <cellStyle name="쉼표 [0] 4" xfId="19" xr:uid="{BDD5CECE-202B-4017-8E56-8FAE5E389DED}"/>
    <cellStyle name="쉼표 [0] 5" xfId="27" xr:uid="{CD85C193-FEE9-4D38-A4AE-ABBDBFFF1693}"/>
    <cellStyle name="쉼표 [0] 5 2" xfId="29" xr:uid="{DB93DEAB-8360-467C-86FC-C08F120080AE}"/>
    <cellStyle name="통화 [0] 2 2" xfId="10" xr:uid="{00000000-0005-0000-0000-000007000000}"/>
    <cellStyle name="표준" xfId="0" builtinId="0"/>
    <cellStyle name="표준 10 10 2" xfId="3" xr:uid="{00000000-0005-0000-0000-000009000000}"/>
    <cellStyle name="표준 10 2" xfId="24" xr:uid="{35567410-50CC-43C3-98D6-A2E11019AB62}"/>
    <cellStyle name="표준 10 31" xfId="9" xr:uid="{00000000-0005-0000-0000-00000A000000}"/>
    <cellStyle name="표준 2" xfId="6" xr:uid="{00000000-0005-0000-0000-00000B000000}"/>
    <cellStyle name="표준 2 10 5" xfId="8" xr:uid="{00000000-0005-0000-0000-00000C000000}"/>
    <cellStyle name="표준 2 2" xfId="22" xr:uid="{C2C85335-3EEA-4CA2-B9B6-754B15788CDA}"/>
    <cellStyle name="표준 3" xfId="12" xr:uid="{00000000-0005-0000-0000-00000D000000}"/>
    <cellStyle name="표준 4" xfId="13" xr:uid="{08D43F33-5EF4-4FAF-B422-8A71947BBD29}"/>
    <cellStyle name="표준 5" xfId="15" xr:uid="{B39ACF8E-5B1E-4331-957C-34579729CB23}"/>
    <cellStyle name="표준 6" xfId="17" xr:uid="{9CF584B9-D7C1-4C34-BB5A-7191C1F61E39}"/>
    <cellStyle name="표준 6 2" xfId="20" xr:uid="{5518A5A9-AEA9-4BF7-A9FC-54C251CB787A}"/>
    <cellStyle name="표준_p1공장 외벽청소(08.03.17)" xfId="25" xr:uid="{FFBCBF41-0088-4749-8E87-7FCAA044B5C4}"/>
    <cellStyle name="표준_P456 공장 및 복지동 전면 유리창 청소건 라상혁님_1129(최종)" xfId="26" xr:uid="{42956EF2-5474-49CC-881E-F79A66E24733}"/>
    <cellStyle name="표준_S&amp;D_MAIN VALVE_최빈_2" xfId="23" xr:uid="{5D5545F7-60D7-4097-A1D9-8A96B2D76AD3}"/>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g"/><Relationship Id="rId3" Type="http://schemas.openxmlformats.org/officeDocument/2006/relationships/image" Target="../media/image4.jpeg"/><Relationship Id="rId7" Type="http://schemas.openxmlformats.org/officeDocument/2006/relationships/image" Target="../media/image8.jpeg"/><Relationship Id="rId12" Type="http://schemas.openxmlformats.org/officeDocument/2006/relationships/image" Target="../media/image13.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jpg"/><Relationship Id="rId11" Type="http://schemas.openxmlformats.org/officeDocument/2006/relationships/image" Target="../media/image12.jpg"/><Relationship Id="rId5" Type="http://schemas.openxmlformats.org/officeDocument/2006/relationships/image" Target="../media/image6.jpg"/><Relationship Id="rId15" Type="http://schemas.openxmlformats.org/officeDocument/2006/relationships/image" Target="../media/image16.jpg"/><Relationship Id="rId10" Type="http://schemas.openxmlformats.org/officeDocument/2006/relationships/image" Target="../media/image11.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734AA41-3797-4C3C-8270-1AC24377644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twoCellAnchor editAs="oneCell">
    <xdr:from>
      <xdr:col>0</xdr:col>
      <xdr:colOff>150396</xdr:colOff>
      <xdr:row>33</xdr:row>
      <xdr:rowOff>33420</xdr:rowOff>
    </xdr:from>
    <xdr:to>
      <xdr:col>5</xdr:col>
      <xdr:colOff>568158</xdr:colOff>
      <xdr:row>57</xdr:row>
      <xdr:rowOff>105569</xdr:rowOff>
    </xdr:to>
    <xdr:pic>
      <xdr:nvPicPr>
        <xdr:cNvPr id="9" name="그림 8">
          <a:extLst>
            <a:ext uri="{FF2B5EF4-FFF2-40B4-BE49-F238E27FC236}">
              <a16:creationId xmlns:a16="http://schemas.microsoft.com/office/drawing/2014/main" id="{33D17607-8847-7086-56D1-DF5ED938FF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396" y="7202236"/>
          <a:ext cx="3843420" cy="5285833"/>
        </a:xfrm>
        <a:prstGeom prst="rect">
          <a:avLst/>
        </a:prstGeom>
      </xdr:spPr>
    </xdr:pic>
    <xdr:clientData/>
  </xdr:twoCellAnchor>
  <xdr:twoCellAnchor editAs="oneCell">
    <xdr:from>
      <xdr:col>14</xdr:col>
      <xdr:colOff>150396</xdr:colOff>
      <xdr:row>3</xdr:row>
      <xdr:rowOff>133683</xdr:rowOff>
    </xdr:from>
    <xdr:to>
      <xdr:col>19</xdr:col>
      <xdr:colOff>484606</xdr:colOff>
      <xdr:row>28</xdr:row>
      <xdr:rowOff>80522</xdr:rowOff>
    </xdr:to>
    <xdr:pic>
      <xdr:nvPicPr>
        <xdr:cNvPr id="18" name="그림 17">
          <a:extLst>
            <a:ext uri="{FF2B5EF4-FFF2-40B4-BE49-F238E27FC236}">
              <a16:creationId xmlns:a16="http://schemas.microsoft.com/office/drawing/2014/main" id="{054F849E-D200-C2E6-7D73-B5CEA1951A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42238" y="785394"/>
          <a:ext cx="3759868" cy="5377760"/>
        </a:xfrm>
        <a:prstGeom prst="rect">
          <a:avLst/>
        </a:prstGeom>
      </xdr:spPr>
    </xdr:pic>
    <xdr:clientData/>
  </xdr:twoCellAnchor>
  <xdr:twoCellAnchor editAs="oneCell">
    <xdr:from>
      <xdr:col>21</xdr:col>
      <xdr:colOff>133686</xdr:colOff>
      <xdr:row>3</xdr:row>
      <xdr:rowOff>116973</xdr:rowOff>
    </xdr:from>
    <xdr:to>
      <xdr:col>26</xdr:col>
      <xdr:colOff>417764</xdr:colOff>
      <xdr:row>28</xdr:row>
      <xdr:rowOff>153402</xdr:rowOff>
    </xdr:to>
    <xdr:pic>
      <xdr:nvPicPr>
        <xdr:cNvPr id="21" name="그림 20">
          <a:extLst>
            <a:ext uri="{FF2B5EF4-FFF2-40B4-BE49-F238E27FC236}">
              <a16:creationId xmlns:a16="http://schemas.microsoft.com/office/drawing/2014/main" id="{43500711-66F9-0CCE-13FB-AC0457DD10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521449" y="768684"/>
          <a:ext cx="3709736" cy="5467350"/>
        </a:xfrm>
        <a:prstGeom prst="rect">
          <a:avLst/>
        </a:prstGeom>
      </xdr:spPr>
    </xdr:pic>
    <xdr:clientData/>
  </xdr:twoCellAnchor>
  <xdr:twoCellAnchor editAs="oneCell">
    <xdr:from>
      <xdr:col>21</xdr:col>
      <xdr:colOff>217238</xdr:colOff>
      <xdr:row>33</xdr:row>
      <xdr:rowOff>66842</xdr:rowOff>
    </xdr:from>
    <xdr:to>
      <xdr:col>26</xdr:col>
      <xdr:colOff>509721</xdr:colOff>
      <xdr:row>45</xdr:row>
      <xdr:rowOff>183816</xdr:rowOff>
    </xdr:to>
    <xdr:pic>
      <xdr:nvPicPr>
        <xdr:cNvPr id="24" name="그림 23">
          <a:extLst>
            <a:ext uri="{FF2B5EF4-FFF2-40B4-BE49-F238E27FC236}">
              <a16:creationId xmlns:a16="http://schemas.microsoft.com/office/drawing/2014/main" id="{BAB67694-877C-66D8-21AA-D713DFF610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5001" y="7235658"/>
          <a:ext cx="3718141" cy="2723816"/>
        </a:xfrm>
        <a:prstGeom prst="rect">
          <a:avLst/>
        </a:prstGeom>
      </xdr:spPr>
    </xdr:pic>
    <xdr:clientData/>
  </xdr:twoCellAnchor>
  <xdr:twoCellAnchor editAs="oneCell">
    <xdr:from>
      <xdr:col>28</xdr:col>
      <xdr:colOff>150394</xdr:colOff>
      <xdr:row>3</xdr:row>
      <xdr:rowOff>167103</xdr:rowOff>
    </xdr:from>
    <xdr:to>
      <xdr:col>33</xdr:col>
      <xdr:colOff>417763</xdr:colOff>
      <xdr:row>27</xdr:row>
      <xdr:rowOff>32417</xdr:rowOff>
    </xdr:to>
    <xdr:pic>
      <xdr:nvPicPr>
        <xdr:cNvPr id="31" name="그림 30">
          <a:extLst>
            <a:ext uri="{FF2B5EF4-FFF2-40B4-BE49-F238E27FC236}">
              <a16:creationId xmlns:a16="http://schemas.microsoft.com/office/drawing/2014/main" id="{16415A6F-EB89-4799-862D-F75D3F9337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34078" y="818814"/>
          <a:ext cx="3693027" cy="5078998"/>
        </a:xfrm>
        <a:prstGeom prst="rect">
          <a:avLst/>
        </a:prstGeom>
      </xdr:spPr>
    </xdr:pic>
    <xdr:clientData/>
  </xdr:twoCellAnchor>
  <xdr:twoCellAnchor editAs="oneCell">
    <xdr:from>
      <xdr:col>14</xdr:col>
      <xdr:colOff>167104</xdr:colOff>
      <xdr:row>33</xdr:row>
      <xdr:rowOff>100263</xdr:rowOff>
    </xdr:from>
    <xdr:to>
      <xdr:col>19</xdr:col>
      <xdr:colOff>451184</xdr:colOff>
      <xdr:row>54</xdr:row>
      <xdr:rowOff>150395</xdr:rowOff>
    </xdr:to>
    <xdr:pic>
      <xdr:nvPicPr>
        <xdr:cNvPr id="33" name="그림 32">
          <a:extLst>
            <a:ext uri="{FF2B5EF4-FFF2-40B4-BE49-F238E27FC236}">
              <a16:creationId xmlns:a16="http://schemas.microsoft.com/office/drawing/2014/main" id="{5F2E7211-4265-5608-FD1D-54C0C382BC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92104" y="7039906"/>
          <a:ext cx="3685866" cy="4466268"/>
        </a:xfrm>
        <a:prstGeom prst="rect">
          <a:avLst/>
        </a:prstGeom>
      </xdr:spPr>
    </xdr:pic>
    <xdr:clientData/>
  </xdr:twoCellAnchor>
  <xdr:twoCellAnchor editAs="oneCell">
    <xdr:from>
      <xdr:col>7</xdr:col>
      <xdr:colOff>98480</xdr:colOff>
      <xdr:row>33</xdr:row>
      <xdr:rowOff>33421</xdr:rowOff>
    </xdr:from>
    <xdr:to>
      <xdr:col>12</xdr:col>
      <xdr:colOff>451184</xdr:colOff>
      <xdr:row>55</xdr:row>
      <xdr:rowOff>200527</xdr:rowOff>
    </xdr:to>
    <xdr:pic>
      <xdr:nvPicPr>
        <xdr:cNvPr id="35" name="그림 34">
          <a:extLst>
            <a:ext uri="{FF2B5EF4-FFF2-40B4-BE49-F238E27FC236}">
              <a16:creationId xmlns:a16="http://schemas.microsoft.com/office/drawing/2014/main" id="{6C027FCE-7703-D9B4-3593-0E1ED48373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94401" y="7202237"/>
          <a:ext cx="3778362" cy="4946316"/>
        </a:xfrm>
        <a:prstGeom prst="rect">
          <a:avLst/>
        </a:prstGeom>
      </xdr:spPr>
    </xdr:pic>
    <xdr:clientData/>
  </xdr:twoCellAnchor>
  <xdr:twoCellAnchor editAs="oneCell">
    <xdr:from>
      <xdr:col>49</xdr:col>
      <xdr:colOff>97067</xdr:colOff>
      <xdr:row>4</xdr:row>
      <xdr:rowOff>0</xdr:rowOff>
    </xdr:from>
    <xdr:to>
      <xdr:col>54</xdr:col>
      <xdr:colOff>371104</xdr:colOff>
      <xdr:row>28</xdr:row>
      <xdr:rowOff>8325</xdr:rowOff>
    </xdr:to>
    <xdr:pic>
      <xdr:nvPicPr>
        <xdr:cNvPr id="37" name="그림 36">
          <a:extLst>
            <a:ext uri="{FF2B5EF4-FFF2-40B4-BE49-F238E27FC236}">
              <a16:creationId xmlns:a16="http://schemas.microsoft.com/office/drawing/2014/main" id="{A88732D4-0E28-2120-BC0A-450A4A4EFC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434567" y="841169"/>
          <a:ext cx="3675823" cy="5055338"/>
        </a:xfrm>
        <a:prstGeom prst="rect">
          <a:avLst/>
        </a:prstGeom>
      </xdr:spPr>
    </xdr:pic>
    <xdr:clientData/>
  </xdr:twoCellAnchor>
  <xdr:twoCellAnchor editAs="oneCell">
    <xdr:from>
      <xdr:col>42</xdr:col>
      <xdr:colOff>49482</xdr:colOff>
      <xdr:row>33</xdr:row>
      <xdr:rowOff>37112</xdr:rowOff>
    </xdr:from>
    <xdr:to>
      <xdr:col>47</xdr:col>
      <xdr:colOff>388727</xdr:colOff>
      <xdr:row>46</xdr:row>
      <xdr:rowOff>61851</xdr:rowOff>
    </xdr:to>
    <xdr:pic>
      <xdr:nvPicPr>
        <xdr:cNvPr id="39" name="그림 38">
          <a:extLst>
            <a:ext uri="{FF2B5EF4-FFF2-40B4-BE49-F238E27FC236}">
              <a16:creationId xmlns:a16="http://schemas.microsoft.com/office/drawing/2014/main" id="{77D7EC48-2417-C74B-A440-DA41DF675E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624482" y="6976755"/>
          <a:ext cx="3741031" cy="2758538"/>
        </a:xfrm>
        <a:prstGeom prst="rect">
          <a:avLst/>
        </a:prstGeom>
      </xdr:spPr>
    </xdr:pic>
    <xdr:clientData/>
  </xdr:twoCellAnchor>
  <xdr:twoCellAnchor editAs="oneCell">
    <xdr:from>
      <xdr:col>35</xdr:col>
      <xdr:colOff>108655</xdr:colOff>
      <xdr:row>4</xdr:row>
      <xdr:rowOff>49482</xdr:rowOff>
    </xdr:from>
    <xdr:to>
      <xdr:col>40</xdr:col>
      <xdr:colOff>469309</xdr:colOff>
      <xdr:row>17</xdr:row>
      <xdr:rowOff>37111</xdr:rowOff>
    </xdr:to>
    <xdr:pic>
      <xdr:nvPicPr>
        <xdr:cNvPr id="41" name="그림 40">
          <a:extLst>
            <a:ext uri="{FF2B5EF4-FFF2-40B4-BE49-F238E27FC236}">
              <a16:creationId xmlns:a16="http://schemas.microsoft.com/office/drawing/2014/main" id="{AB881B70-3D5E-8FC9-9BB6-D97912F5481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3921155" y="890651"/>
          <a:ext cx="3762440" cy="2721428"/>
        </a:xfrm>
        <a:prstGeom prst="rect">
          <a:avLst/>
        </a:prstGeom>
      </xdr:spPr>
    </xdr:pic>
    <xdr:clientData/>
  </xdr:twoCellAnchor>
  <xdr:twoCellAnchor editAs="oneCell">
    <xdr:from>
      <xdr:col>28</xdr:col>
      <xdr:colOff>160812</xdr:colOff>
      <xdr:row>33</xdr:row>
      <xdr:rowOff>56480</xdr:rowOff>
    </xdr:from>
    <xdr:to>
      <xdr:col>33</xdr:col>
      <xdr:colOff>482435</xdr:colOff>
      <xdr:row>46</xdr:row>
      <xdr:rowOff>35376</xdr:rowOff>
    </xdr:to>
    <xdr:pic>
      <xdr:nvPicPr>
        <xdr:cNvPr id="43" name="그림 42">
          <a:extLst>
            <a:ext uri="{FF2B5EF4-FFF2-40B4-BE49-F238E27FC236}">
              <a16:creationId xmlns:a16="http://schemas.microsoft.com/office/drawing/2014/main" id="{332078CD-0D10-29F0-15BF-719F5DC043C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210812" y="6996123"/>
          <a:ext cx="3723409" cy="2712695"/>
        </a:xfrm>
        <a:prstGeom prst="rect">
          <a:avLst/>
        </a:prstGeom>
      </xdr:spPr>
    </xdr:pic>
    <xdr:clientData/>
  </xdr:twoCellAnchor>
  <xdr:twoCellAnchor editAs="oneCell">
    <xdr:from>
      <xdr:col>35</xdr:col>
      <xdr:colOff>160811</xdr:colOff>
      <xdr:row>33</xdr:row>
      <xdr:rowOff>6543</xdr:rowOff>
    </xdr:from>
    <xdr:to>
      <xdr:col>40</xdr:col>
      <xdr:colOff>482434</xdr:colOff>
      <xdr:row>45</xdr:row>
      <xdr:rowOff>193345</xdr:rowOff>
    </xdr:to>
    <xdr:pic>
      <xdr:nvPicPr>
        <xdr:cNvPr id="45" name="그림 44">
          <a:extLst>
            <a:ext uri="{FF2B5EF4-FFF2-40B4-BE49-F238E27FC236}">
              <a16:creationId xmlns:a16="http://schemas.microsoft.com/office/drawing/2014/main" id="{28FF7598-E148-36FE-32D0-FF832DD62B1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3973311" y="6946186"/>
          <a:ext cx="3723409" cy="2710308"/>
        </a:xfrm>
        <a:prstGeom prst="rect">
          <a:avLst/>
        </a:prstGeom>
      </xdr:spPr>
    </xdr:pic>
    <xdr:clientData/>
  </xdr:twoCellAnchor>
  <xdr:twoCellAnchor editAs="oneCell">
    <xdr:from>
      <xdr:col>42</xdr:col>
      <xdr:colOff>2011</xdr:colOff>
      <xdr:row>4</xdr:row>
      <xdr:rowOff>14432</xdr:rowOff>
    </xdr:from>
    <xdr:to>
      <xdr:col>47</xdr:col>
      <xdr:colOff>451139</xdr:colOff>
      <xdr:row>17</xdr:row>
      <xdr:rowOff>28864</xdr:rowOff>
    </xdr:to>
    <xdr:pic>
      <xdr:nvPicPr>
        <xdr:cNvPr id="47" name="그림 46">
          <a:extLst>
            <a:ext uri="{FF2B5EF4-FFF2-40B4-BE49-F238E27FC236}">
              <a16:creationId xmlns:a16="http://schemas.microsoft.com/office/drawing/2014/main" id="{E93D121A-DB02-BF96-849E-108A7A155EF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096556" y="880341"/>
          <a:ext cx="3912765" cy="282863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F568F-801E-494C-A1C7-44B3A068E458}">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41" customWidth="1"/>
    <col min="2" max="2" width="3.875" style="141" customWidth="1"/>
    <col min="3" max="3" width="5" style="141" customWidth="1"/>
    <col min="4" max="4" width="6.25" style="141" customWidth="1"/>
    <col min="5" max="5" width="2.875" style="141" customWidth="1"/>
    <col min="6" max="6" width="4" style="141" customWidth="1"/>
    <col min="7" max="7" width="4.75" style="141" customWidth="1"/>
    <col min="8" max="8" width="5.5" style="141" customWidth="1"/>
    <col min="9" max="9" width="5.375" style="141" customWidth="1"/>
    <col min="10" max="10" width="1.25" style="141" customWidth="1"/>
    <col min="11" max="11" width="4.375" style="141" customWidth="1"/>
    <col min="12" max="12" width="10.375" style="141" customWidth="1"/>
    <col min="13" max="13" width="20.25" style="141" bestFit="1" customWidth="1"/>
    <col min="14" max="14" width="12.875" style="141" customWidth="1"/>
    <col min="15" max="15" width="15.5" style="141" bestFit="1" customWidth="1"/>
    <col min="16" max="16" width="2.75" style="141" customWidth="1"/>
    <col min="17" max="17" width="12" style="141" bestFit="1" customWidth="1"/>
    <col min="18" max="243" width="9" style="141"/>
    <col min="244" max="244" width="5" style="141" customWidth="1"/>
    <col min="245" max="245" width="3.875" style="141" customWidth="1"/>
    <col min="246" max="246" width="5" style="141" customWidth="1"/>
    <col min="247" max="247" width="6.25" style="141" customWidth="1"/>
    <col min="248" max="248" width="2.875" style="141" customWidth="1"/>
    <col min="249" max="249" width="4" style="141" customWidth="1"/>
    <col min="250" max="250" width="4.75" style="141" customWidth="1"/>
    <col min="251" max="251" width="5.5" style="141" customWidth="1"/>
    <col min="252" max="252" width="5.375" style="141" customWidth="1"/>
    <col min="253" max="253" width="1.25" style="141" customWidth="1"/>
    <col min="254" max="254" width="4.375" style="141" customWidth="1"/>
    <col min="255" max="255" width="10.375" style="141" customWidth="1"/>
    <col min="256" max="256" width="16.625" style="141" customWidth="1"/>
    <col min="257" max="257" width="10.875" style="141" customWidth="1"/>
    <col min="258" max="258" width="18.75" style="141" customWidth="1"/>
    <col min="259" max="259" width="14.25" style="141" bestFit="1" customWidth="1"/>
    <col min="260" max="499" width="9" style="141"/>
    <col min="500" max="500" width="5" style="141" customWidth="1"/>
    <col min="501" max="501" width="3.875" style="141" customWidth="1"/>
    <col min="502" max="502" width="5" style="141" customWidth="1"/>
    <col min="503" max="503" width="6.25" style="141" customWidth="1"/>
    <col min="504" max="504" width="2.875" style="141" customWidth="1"/>
    <col min="505" max="505" width="4" style="141" customWidth="1"/>
    <col min="506" max="506" width="4.75" style="141" customWidth="1"/>
    <col min="507" max="507" width="5.5" style="141" customWidth="1"/>
    <col min="508" max="508" width="5.375" style="141" customWidth="1"/>
    <col min="509" max="509" width="1.25" style="141" customWidth="1"/>
    <col min="510" max="510" width="4.375" style="141" customWidth="1"/>
    <col min="511" max="511" width="10.375" style="141" customWidth="1"/>
    <col min="512" max="512" width="16.625" style="141" customWidth="1"/>
    <col min="513" max="513" width="10.875" style="141" customWidth="1"/>
    <col min="514" max="514" width="18.75" style="141" customWidth="1"/>
    <col min="515" max="515" width="14.25" style="141" bestFit="1" customWidth="1"/>
    <col min="516" max="755" width="9" style="141"/>
    <col min="756" max="756" width="5" style="141" customWidth="1"/>
    <col min="757" max="757" width="3.875" style="141" customWidth="1"/>
    <col min="758" max="758" width="5" style="141" customWidth="1"/>
    <col min="759" max="759" width="6.25" style="141" customWidth="1"/>
    <col min="760" max="760" width="2.875" style="141" customWidth="1"/>
    <col min="761" max="761" width="4" style="141" customWidth="1"/>
    <col min="762" max="762" width="4.75" style="141" customWidth="1"/>
    <col min="763" max="763" width="5.5" style="141" customWidth="1"/>
    <col min="764" max="764" width="5.375" style="141" customWidth="1"/>
    <col min="765" max="765" width="1.25" style="141" customWidth="1"/>
    <col min="766" max="766" width="4.375" style="141" customWidth="1"/>
    <col min="767" max="767" width="10.375" style="141" customWidth="1"/>
    <col min="768" max="768" width="16.625" style="141" customWidth="1"/>
    <col min="769" max="769" width="10.875" style="141" customWidth="1"/>
    <col min="770" max="770" width="18.75" style="141" customWidth="1"/>
    <col min="771" max="771" width="14.25" style="141" bestFit="1" customWidth="1"/>
    <col min="772" max="1011" width="9" style="141"/>
    <col min="1012" max="1012" width="5" style="141" customWidth="1"/>
    <col min="1013" max="1013" width="3.875" style="141" customWidth="1"/>
    <col min="1014" max="1014" width="5" style="141" customWidth="1"/>
    <col min="1015" max="1015" width="6.25" style="141" customWidth="1"/>
    <col min="1016" max="1016" width="2.875" style="141" customWidth="1"/>
    <col min="1017" max="1017" width="4" style="141" customWidth="1"/>
    <col min="1018" max="1018" width="4.75" style="141" customWidth="1"/>
    <col min="1019" max="1019" width="5.5" style="141" customWidth="1"/>
    <col min="1020" max="1020" width="5.375" style="141" customWidth="1"/>
    <col min="1021" max="1021" width="1.25" style="141" customWidth="1"/>
    <col min="1022" max="1022" width="4.375" style="141" customWidth="1"/>
    <col min="1023" max="1023" width="10.375" style="141" customWidth="1"/>
    <col min="1024" max="1024" width="16.625" style="141" customWidth="1"/>
    <col min="1025" max="1025" width="10.875" style="141" customWidth="1"/>
    <col min="1026" max="1026" width="18.75" style="141" customWidth="1"/>
    <col min="1027" max="1027" width="14.25" style="141" bestFit="1" customWidth="1"/>
    <col min="1028" max="1267" width="9" style="141"/>
    <col min="1268" max="1268" width="5" style="141" customWidth="1"/>
    <col min="1269" max="1269" width="3.875" style="141" customWidth="1"/>
    <col min="1270" max="1270" width="5" style="141" customWidth="1"/>
    <col min="1271" max="1271" width="6.25" style="141" customWidth="1"/>
    <col min="1272" max="1272" width="2.875" style="141" customWidth="1"/>
    <col min="1273" max="1273" width="4" style="141" customWidth="1"/>
    <col min="1274" max="1274" width="4.75" style="141" customWidth="1"/>
    <col min="1275" max="1275" width="5.5" style="141" customWidth="1"/>
    <col min="1276" max="1276" width="5.375" style="141" customWidth="1"/>
    <col min="1277" max="1277" width="1.25" style="141" customWidth="1"/>
    <col min="1278" max="1278" width="4.375" style="141" customWidth="1"/>
    <col min="1279" max="1279" width="10.375" style="141" customWidth="1"/>
    <col min="1280" max="1280" width="16.625" style="141" customWidth="1"/>
    <col min="1281" max="1281" width="10.875" style="141" customWidth="1"/>
    <col min="1282" max="1282" width="18.75" style="141" customWidth="1"/>
    <col min="1283" max="1283" width="14.25" style="141" bestFit="1" customWidth="1"/>
    <col min="1284" max="1523" width="9" style="141"/>
    <col min="1524" max="1524" width="5" style="141" customWidth="1"/>
    <col min="1525" max="1525" width="3.875" style="141" customWidth="1"/>
    <col min="1526" max="1526" width="5" style="141" customWidth="1"/>
    <col min="1527" max="1527" width="6.25" style="141" customWidth="1"/>
    <col min="1528" max="1528" width="2.875" style="141" customWidth="1"/>
    <col min="1529" max="1529" width="4" style="141" customWidth="1"/>
    <col min="1530" max="1530" width="4.75" style="141" customWidth="1"/>
    <col min="1531" max="1531" width="5.5" style="141" customWidth="1"/>
    <col min="1532" max="1532" width="5.375" style="141" customWidth="1"/>
    <col min="1533" max="1533" width="1.25" style="141" customWidth="1"/>
    <col min="1534" max="1534" width="4.375" style="141" customWidth="1"/>
    <col min="1535" max="1535" width="10.375" style="141" customWidth="1"/>
    <col min="1536" max="1536" width="16.625" style="141" customWidth="1"/>
    <col min="1537" max="1537" width="10.875" style="141" customWidth="1"/>
    <col min="1538" max="1538" width="18.75" style="141" customWidth="1"/>
    <col min="1539" max="1539" width="14.25" style="141" bestFit="1" customWidth="1"/>
    <col min="1540" max="1779" width="9" style="141"/>
    <col min="1780" max="1780" width="5" style="141" customWidth="1"/>
    <col min="1781" max="1781" width="3.875" style="141" customWidth="1"/>
    <col min="1782" max="1782" width="5" style="141" customWidth="1"/>
    <col min="1783" max="1783" width="6.25" style="141" customWidth="1"/>
    <col min="1784" max="1784" width="2.875" style="141" customWidth="1"/>
    <col min="1785" max="1785" width="4" style="141" customWidth="1"/>
    <col min="1786" max="1786" width="4.75" style="141" customWidth="1"/>
    <col min="1787" max="1787" width="5.5" style="141" customWidth="1"/>
    <col min="1788" max="1788" width="5.375" style="141" customWidth="1"/>
    <col min="1789" max="1789" width="1.25" style="141" customWidth="1"/>
    <col min="1790" max="1790" width="4.375" style="141" customWidth="1"/>
    <col min="1791" max="1791" width="10.375" style="141" customWidth="1"/>
    <col min="1792" max="1792" width="16.625" style="141" customWidth="1"/>
    <col min="1793" max="1793" width="10.875" style="141" customWidth="1"/>
    <col min="1794" max="1794" width="18.75" style="141" customWidth="1"/>
    <col min="1795" max="1795" width="14.25" style="141" bestFit="1" customWidth="1"/>
    <col min="1796" max="2035" width="9" style="141"/>
    <col min="2036" max="2036" width="5" style="141" customWidth="1"/>
    <col min="2037" max="2037" width="3.875" style="141" customWidth="1"/>
    <col min="2038" max="2038" width="5" style="141" customWidth="1"/>
    <col min="2039" max="2039" width="6.25" style="141" customWidth="1"/>
    <col min="2040" max="2040" width="2.875" style="141" customWidth="1"/>
    <col min="2041" max="2041" width="4" style="141" customWidth="1"/>
    <col min="2042" max="2042" width="4.75" style="141" customWidth="1"/>
    <col min="2043" max="2043" width="5.5" style="141" customWidth="1"/>
    <col min="2044" max="2044" width="5.375" style="141" customWidth="1"/>
    <col min="2045" max="2045" width="1.25" style="141" customWidth="1"/>
    <col min="2046" max="2046" width="4.375" style="141" customWidth="1"/>
    <col min="2047" max="2047" width="10.375" style="141" customWidth="1"/>
    <col min="2048" max="2048" width="16.625" style="141" customWidth="1"/>
    <col min="2049" max="2049" width="10.875" style="141" customWidth="1"/>
    <col min="2050" max="2050" width="18.75" style="141" customWidth="1"/>
    <col min="2051" max="2051" width="14.25" style="141" bestFit="1" customWidth="1"/>
    <col min="2052" max="2291" width="9" style="141"/>
    <col min="2292" max="2292" width="5" style="141" customWidth="1"/>
    <col min="2293" max="2293" width="3.875" style="141" customWidth="1"/>
    <col min="2294" max="2294" width="5" style="141" customWidth="1"/>
    <col min="2295" max="2295" width="6.25" style="141" customWidth="1"/>
    <col min="2296" max="2296" width="2.875" style="141" customWidth="1"/>
    <col min="2297" max="2297" width="4" style="141" customWidth="1"/>
    <col min="2298" max="2298" width="4.75" style="141" customWidth="1"/>
    <col min="2299" max="2299" width="5.5" style="141" customWidth="1"/>
    <col min="2300" max="2300" width="5.375" style="141" customWidth="1"/>
    <col min="2301" max="2301" width="1.25" style="141" customWidth="1"/>
    <col min="2302" max="2302" width="4.375" style="141" customWidth="1"/>
    <col min="2303" max="2303" width="10.375" style="141" customWidth="1"/>
    <col min="2304" max="2304" width="16.625" style="141" customWidth="1"/>
    <col min="2305" max="2305" width="10.875" style="141" customWidth="1"/>
    <col min="2306" max="2306" width="18.75" style="141" customWidth="1"/>
    <col min="2307" max="2307" width="14.25" style="141" bestFit="1" customWidth="1"/>
    <col min="2308" max="2547" width="9" style="141"/>
    <col min="2548" max="2548" width="5" style="141" customWidth="1"/>
    <col min="2549" max="2549" width="3.875" style="141" customWidth="1"/>
    <col min="2550" max="2550" width="5" style="141" customWidth="1"/>
    <col min="2551" max="2551" width="6.25" style="141" customWidth="1"/>
    <col min="2552" max="2552" width="2.875" style="141" customWidth="1"/>
    <col min="2553" max="2553" width="4" style="141" customWidth="1"/>
    <col min="2554" max="2554" width="4.75" style="141" customWidth="1"/>
    <col min="2555" max="2555" width="5.5" style="141" customWidth="1"/>
    <col min="2556" max="2556" width="5.375" style="141" customWidth="1"/>
    <col min="2557" max="2557" width="1.25" style="141" customWidth="1"/>
    <col min="2558" max="2558" width="4.375" style="141" customWidth="1"/>
    <col min="2559" max="2559" width="10.375" style="141" customWidth="1"/>
    <col min="2560" max="2560" width="16.625" style="141" customWidth="1"/>
    <col min="2561" max="2561" width="10.875" style="141" customWidth="1"/>
    <col min="2562" max="2562" width="18.75" style="141" customWidth="1"/>
    <col min="2563" max="2563" width="14.25" style="141" bestFit="1" customWidth="1"/>
    <col min="2564" max="2803" width="9" style="141"/>
    <col min="2804" max="2804" width="5" style="141" customWidth="1"/>
    <col min="2805" max="2805" width="3.875" style="141" customWidth="1"/>
    <col min="2806" max="2806" width="5" style="141" customWidth="1"/>
    <col min="2807" max="2807" width="6.25" style="141" customWidth="1"/>
    <col min="2808" max="2808" width="2.875" style="141" customWidth="1"/>
    <col min="2809" max="2809" width="4" style="141" customWidth="1"/>
    <col min="2810" max="2810" width="4.75" style="141" customWidth="1"/>
    <col min="2811" max="2811" width="5.5" style="141" customWidth="1"/>
    <col min="2812" max="2812" width="5.375" style="141" customWidth="1"/>
    <col min="2813" max="2813" width="1.25" style="141" customWidth="1"/>
    <col min="2814" max="2814" width="4.375" style="141" customWidth="1"/>
    <col min="2815" max="2815" width="10.375" style="141" customWidth="1"/>
    <col min="2816" max="2816" width="16.625" style="141" customWidth="1"/>
    <col min="2817" max="2817" width="10.875" style="141" customWidth="1"/>
    <col min="2818" max="2818" width="18.75" style="141" customWidth="1"/>
    <col min="2819" max="2819" width="14.25" style="141" bestFit="1" customWidth="1"/>
    <col min="2820" max="3059" width="9" style="141"/>
    <col min="3060" max="3060" width="5" style="141" customWidth="1"/>
    <col min="3061" max="3061" width="3.875" style="141" customWidth="1"/>
    <col min="3062" max="3062" width="5" style="141" customWidth="1"/>
    <col min="3063" max="3063" width="6.25" style="141" customWidth="1"/>
    <col min="3064" max="3064" width="2.875" style="141" customWidth="1"/>
    <col min="3065" max="3065" width="4" style="141" customWidth="1"/>
    <col min="3066" max="3066" width="4.75" style="141" customWidth="1"/>
    <col min="3067" max="3067" width="5.5" style="141" customWidth="1"/>
    <col min="3068" max="3068" width="5.375" style="141" customWidth="1"/>
    <col min="3069" max="3069" width="1.25" style="141" customWidth="1"/>
    <col min="3070" max="3070" width="4.375" style="141" customWidth="1"/>
    <col min="3071" max="3071" width="10.375" style="141" customWidth="1"/>
    <col min="3072" max="3072" width="16.625" style="141" customWidth="1"/>
    <col min="3073" max="3073" width="10.875" style="141" customWidth="1"/>
    <col min="3074" max="3074" width="18.75" style="141" customWidth="1"/>
    <col min="3075" max="3075" width="14.25" style="141" bestFit="1" customWidth="1"/>
    <col min="3076" max="3315" width="9" style="141"/>
    <col min="3316" max="3316" width="5" style="141" customWidth="1"/>
    <col min="3317" max="3317" width="3.875" style="141" customWidth="1"/>
    <col min="3318" max="3318" width="5" style="141" customWidth="1"/>
    <col min="3319" max="3319" width="6.25" style="141" customWidth="1"/>
    <col min="3320" max="3320" width="2.875" style="141" customWidth="1"/>
    <col min="3321" max="3321" width="4" style="141" customWidth="1"/>
    <col min="3322" max="3322" width="4.75" style="141" customWidth="1"/>
    <col min="3323" max="3323" width="5.5" style="141" customWidth="1"/>
    <col min="3324" max="3324" width="5.375" style="141" customWidth="1"/>
    <col min="3325" max="3325" width="1.25" style="141" customWidth="1"/>
    <col min="3326" max="3326" width="4.375" style="141" customWidth="1"/>
    <col min="3327" max="3327" width="10.375" style="141" customWidth="1"/>
    <col min="3328" max="3328" width="16.625" style="141" customWidth="1"/>
    <col min="3329" max="3329" width="10.875" style="141" customWidth="1"/>
    <col min="3330" max="3330" width="18.75" style="141" customWidth="1"/>
    <col min="3331" max="3331" width="14.25" style="141" bestFit="1" customWidth="1"/>
    <col min="3332" max="3571" width="9" style="141"/>
    <col min="3572" max="3572" width="5" style="141" customWidth="1"/>
    <col min="3573" max="3573" width="3.875" style="141" customWidth="1"/>
    <col min="3574" max="3574" width="5" style="141" customWidth="1"/>
    <col min="3575" max="3575" width="6.25" style="141" customWidth="1"/>
    <col min="3576" max="3576" width="2.875" style="141" customWidth="1"/>
    <col min="3577" max="3577" width="4" style="141" customWidth="1"/>
    <col min="3578" max="3578" width="4.75" style="141" customWidth="1"/>
    <col min="3579" max="3579" width="5.5" style="141" customWidth="1"/>
    <col min="3580" max="3580" width="5.375" style="141" customWidth="1"/>
    <col min="3581" max="3581" width="1.25" style="141" customWidth="1"/>
    <col min="3582" max="3582" width="4.375" style="141" customWidth="1"/>
    <col min="3583" max="3583" width="10.375" style="141" customWidth="1"/>
    <col min="3584" max="3584" width="16.625" style="141" customWidth="1"/>
    <col min="3585" max="3585" width="10.875" style="141" customWidth="1"/>
    <col min="3586" max="3586" width="18.75" style="141" customWidth="1"/>
    <col min="3587" max="3587" width="14.25" style="141" bestFit="1" customWidth="1"/>
    <col min="3588" max="3827" width="9" style="141"/>
    <col min="3828" max="3828" width="5" style="141" customWidth="1"/>
    <col min="3829" max="3829" width="3.875" style="141" customWidth="1"/>
    <col min="3830" max="3830" width="5" style="141" customWidth="1"/>
    <col min="3831" max="3831" width="6.25" style="141" customWidth="1"/>
    <col min="3832" max="3832" width="2.875" style="141" customWidth="1"/>
    <col min="3833" max="3833" width="4" style="141" customWidth="1"/>
    <col min="3834" max="3834" width="4.75" style="141" customWidth="1"/>
    <col min="3835" max="3835" width="5.5" style="141" customWidth="1"/>
    <col min="3836" max="3836" width="5.375" style="141" customWidth="1"/>
    <col min="3837" max="3837" width="1.25" style="141" customWidth="1"/>
    <col min="3838" max="3838" width="4.375" style="141" customWidth="1"/>
    <col min="3839" max="3839" width="10.375" style="141" customWidth="1"/>
    <col min="3840" max="3840" width="16.625" style="141" customWidth="1"/>
    <col min="3841" max="3841" width="10.875" style="141" customWidth="1"/>
    <col min="3842" max="3842" width="18.75" style="141" customWidth="1"/>
    <col min="3843" max="3843" width="14.25" style="141" bestFit="1" customWidth="1"/>
    <col min="3844" max="4083" width="9" style="141"/>
    <col min="4084" max="4084" width="5" style="141" customWidth="1"/>
    <col min="4085" max="4085" width="3.875" style="141" customWidth="1"/>
    <col min="4086" max="4086" width="5" style="141" customWidth="1"/>
    <col min="4087" max="4087" width="6.25" style="141" customWidth="1"/>
    <col min="4088" max="4088" width="2.875" style="141" customWidth="1"/>
    <col min="4089" max="4089" width="4" style="141" customWidth="1"/>
    <col min="4090" max="4090" width="4.75" style="141" customWidth="1"/>
    <col min="4091" max="4091" width="5.5" style="141" customWidth="1"/>
    <col min="4092" max="4092" width="5.375" style="141" customWidth="1"/>
    <col min="4093" max="4093" width="1.25" style="141" customWidth="1"/>
    <col min="4094" max="4094" width="4.375" style="141" customWidth="1"/>
    <col min="4095" max="4095" width="10.375" style="141" customWidth="1"/>
    <col min="4096" max="4096" width="16.625" style="141" customWidth="1"/>
    <col min="4097" max="4097" width="10.875" style="141" customWidth="1"/>
    <col min="4098" max="4098" width="18.75" style="141" customWidth="1"/>
    <col min="4099" max="4099" width="14.25" style="141" bestFit="1" customWidth="1"/>
    <col min="4100" max="4339" width="9" style="141"/>
    <col min="4340" max="4340" width="5" style="141" customWidth="1"/>
    <col min="4341" max="4341" width="3.875" style="141" customWidth="1"/>
    <col min="4342" max="4342" width="5" style="141" customWidth="1"/>
    <col min="4343" max="4343" width="6.25" style="141" customWidth="1"/>
    <col min="4344" max="4344" width="2.875" style="141" customWidth="1"/>
    <col min="4345" max="4345" width="4" style="141" customWidth="1"/>
    <col min="4346" max="4346" width="4.75" style="141" customWidth="1"/>
    <col min="4347" max="4347" width="5.5" style="141" customWidth="1"/>
    <col min="4348" max="4348" width="5.375" style="141" customWidth="1"/>
    <col min="4349" max="4349" width="1.25" style="141" customWidth="1"/>
    <col min="4350" max="4350" width="4.375" style="141" customWidth="1"/>
    <col min="4351" max="4351" width="10.375" style="141" customWidth="1"/>
    <col min="4352" max="4352" width="16.625" style="141" customWidth="1"/>
    <col min="4353" max="4353" width="10.875" style="141" customWidth="1"/>
    <col min="4354" max="4354" width="18.75" style="141" customWidth="1"/>
    <col min="4355" max="4355" width="14.25" style="141" bestFit="1" customWidth="1"/>
    <col min="4356" max="4595" width="9" style="141"/>
    <col min="4596" max="4596" width="5" style="141" customWidth="1"/>
    <col min="4597" max="4597" width="3.875" style="141" customWidth="1"/>
    <col min="4598" max="4598" width="5" style="141" customWidth="1"/>
    <col min="4599" max="4599" width="6.25" style="141" customWidth="1"/>
    <col min="4600" max="4600" width="2.875" style="141" customWidth="1"/>
    <col min="4601" max="4601" width="4" style="141" customWidth="1"/>
    <col min="4602" max="4602" width="4.75" style="141" customWidth="1"/>
    <col min="4603" max="4603" width="5.5" style="141" customWidth="1"/>
    <col min="4604" max="4604" width="5.375" style="141" customWidth="1"/>
    <col min="4605" max="4605" width="1.25" style="141" customWidth="1"/>
    <col min="4606" max="4606" width="4.375" style="141" customWidth="1"/>
    <col min="4607" max="4607" width="10.375" style="141" customWidth="1"/>
    <col min="4608" max="4608" width="16.625" style="141" customWidth="1"/>
    <col min="4609" max="4609" width="10.875" style="141" customWidth="1"/>
    <col min="4610" max="4610" width="18.75" style="141" customWidth="1"/>
    <col min="4611" max="4611" width="14.25" style="141" bestFit="1" customWidth="1"/>
    <col min="4612" max="4851" width="9" style="141"/>
    <col min="4852" max="4852" width="5" style="141" customWidth="1"/>
    <col min="4853" max="4853" width="3.875" style="141" customWidth="1"/>
    <col min="4854" max="4854" width="5" style="141" customWidth="1"/>
    <col min="4855" max="4855" width="6.25" style="141" customWidth="1"/>
    <col min="4856" max="4856" width="2.875" style="141" customWidth="1"/>
    <col min="4857" max="4857" width="4" style="141" customWidth="1"/>
    <col min="4858" max="4858" width="4.75" style="141" customWidth="1"/>
    <col min="4859" max="4859" width="5.5" style="141" customWidth="1"/>
    <col min="4860" max="4860" width="5.375" style="141" customWidth="1"/>
    <col min="4861" max="4861" width="1.25" style="141" customWidth="1"/>
    <col min="4862" max="4862" width="4.375" style="141" customWidth="1"/>
    <col min="4863" max="4863" width="10.375" style="141" customWidth="1"/>
    <col min="4864" max="4864" width="16.625" style="141" customWidth="1"/>
    <col min="4865" max="4865" width="10.875" style="141" customWidth="1"/>
    <col min="4866" max="4866" width="18.75" style="141" customWidth="1"/>
    <col min="4867" max="4867" width="14.25" style="141" bestFit="1" customWidth="1"/>
    <col min="4868" max="5107" width="9" style="141"/>
    <col min="5108" max="5108" width="5" style="141" customWidth="1"/>
    <col min="5109" max="5109" width="3.875" style="141" customWidth="1"/>
    <col min="5110" max="5110" width="5" style="141" customWidth="1"/>
    <col min="5111" max="5111" width="6.25" style="141" customWidth="1"/>
    <col min="5112" max="5112" width="2.875" style="141" customWidth="1"/>
    <col min="5113" max="5113" width="4" style="141" customWidth="1"/>
    <col min="5114" max="5114" width="4.75" style="141" customWidth="1"/>
    <col min="5115" max="5115" width="5.5" style="141" customWidth="1"/>
    <col min="5116" max="5116" width="5.375" style="141" customWidth="1"/>
    <col min="5117" max="5117" width="1.25" style="141" customWidth="1"/>
    <col min="5118" max="5118" width="4.375" style="141" customWidth="1"/>
    <col min="5119" max="5119" width="10.375" style="141" customWidth="1"/>
    <col min="5120" max="5120" width="16.625" style="141" customWidth="1"/>
    <col min="5121" max="5121" width="10.875" style="141" customWidth="1"/>
    <col min="5122" max="5122" width="18.75" style="141" customWidth="1"/>
    <col min="5123" max="5123" width="14.25" style="141" bestFit="1" customWidth="1"/>
    <col min="5124" max="5363" width="9" style="141"/>
    <col min="5364" max="5364" width="5" style="141" customWidth="1"/>
    <col min="5365" max="5365" width="3.875" style="141" customWidth="1"/>
    <col min="5366" max="5366" width="5" style="141" customWidth="1"/>
    <col min="5367" max="5367" width="6.25" style="141" customWidth="1"/>
    <col min="5368" max="5368" width="2.875" style="141" customWidth="1"/>
    <col min="5369" max="5369" width="4" style="141" customWidth="1"/>
    <col min="5370" max="5370" width="4.75" style="141" customWidth="1"/>
    <col min="5371" max="5371" width="5.5" style="141" customWidth="1"/>
    <col min="5372" max="5372" width="5.375" style="141" customWidth="1"/>
    <col min="5373" max="5373" width="1.25" style="141" customWidth="1"/>
    <col min="5374" max="5374" width="4.375" style="141" customWidth="1"/>
    <col min="5375" max="5375" width="10.375" style="141" customWidth="1"/>
    <col min="5376" max="5376" width="16.625" style="141" customWidth="1"/>
    <col min="5377" max="5377" width="10.875" style="141" customWidth="1"/>
    <col min="5378" max="5378" width="18.75" style="141" customWidth="1"/>
    <col min="5379" max="5379" width="14.25" style="141" bestFit="1" customWidth="1"/>
    <col min="5380" max="5619" width="9" style="141"/>
    <col min="5620" max="5620" width="5" style="141" customWidth="1"/>
    <col min="5621" max="5621" width="3.875" style="141" customWidth="1"/>
    <col min="5622" max="5622" width="5" style="141" customWidth="1"/>
    <col min="5623" max="5623" width="6.25" style="141" customWidth="1"/>
    <col min="5624" max="5624" width="2.875" style="141" customWidth="1"/>
    <col min="5625" max="5625" width="4" style="141" customWidth="1"/>
    <col min="5626" max="5626" width="4.75" style="141" customWidth="1"/>
    <col min="5627" max="5627" width="5.5" style="141" customWidth="1"/>
    <col min="5628" max="5628" width="5.375" style="141" customWidth="1"/>
    <col min="5629" max="5629" width="1.25" style="141" customWidth="1"/>
    <col min="5630" max="5630" width="4.375" style="141" customWidth="1"/>
    <col min="5631" max="5631" width="10.375" style="141" customWidth="1"/>
    <col min="5632" max="5632" width="16.625" style="141" customWidth="1"/>
    <col min="5633" max="5633" width="10.875" style="141" customWidth="1"/>
    <col min="5634" max="5634" width="18.75" style="141" customWidth="1"/>
    <col min="5635" max="5635" width="14.25" style="141" bestFit="1" customWidth="1"/>
    <col min="5636" max="5875" width="9" style="141"/>
    <col min="5876" max="5876" width="5" style="141" customWidth="1"/>
    <col min="5877" max="5877" width="3.875" style="141" customWidth="1"/>
    <col min="5878" max="5878" width="5" style="141" customWidth="1"/>
    <col min="5879" max="5879" width="6.25" style="141" customWidth="1"/>
    <col min="5880" max="5880" width="2.875" style="141" customWidth="1"/>
    <col min="5881" max="5881" width="4" style="141" customWidth="1"/>
    <col min="5882" max="5882" width="4.75" style="141" customWidth="1"/>
    <col min="5883" max="5883" width="5.5" style="141" customWidth="1"/>
    <col min="5884" max="5884" width="5.375" style="141" customWidth="1"/>
    <col min="5885" max="5885" width="1.25" style="141" customWidth="1"/>
    <col min="5886" max="5886" width="4.375" style="141" customWidth="1"/>
    <col min="5887" max="5887" width="10.375" style="141" customWidth="1"/>
    <col min="5888" max="5888" width="16.625" style="141" customWidth="1"/>
    <col min="5889" max="5889" width="10.875" style="141" customWidth="1"/>
    <col min="5890" max="5890" width="18.75" style="141" customWidth="1"/>
    <col min="5891" max="5891" width="14.25" style="141" bestFit="1" customWidth="1"/>
    <col min="5892" max="6131" width="9" style="141"/>
    <col min="6132" max="6132" width="5" style="141" customWidth="1"/>
    <col min="6133" max="6133" width="3.875" style="141" customWidth="1"/>
    <col min="6134" max="6134" width="5" style="141" customWidth="1"/>
    <col min="6135" max="6135" width="6.25" style="141" customWidth="1"/>
    <col min="6136" max="6136" width="2.875" style="141" customWidth="1"/>
    <col min="6137" max="6137" width="4" style="141" customWidth="1"/>
    <col min="6138" max="6138" width="4.75" style="141" customWidth="1"/>
    <col min="6139" max="6139" width="5.5" style="141" customWidth="1"/>
    <col min="6140" max="6140" width="5.375" style="141" customWidth="1"/>
    <col min="6141" max="6141" width="1.25" style="141" customWidth="1"/>
    <col min="6142" max="6142" width="4.375" style="141" customWidth="1"/>
    <col min="6143" max="6143" width="10.375" style="141" customWidth="1"/>
    <col min="6144" max="6144" width="16.625" style="141" customWidth="1"/>
    <col min="6145" max="6145" width="10.875" style="141" customWidth="1"/>
    <col min="6146" max="6146" width="18.75" style="141" customWidth="1"/>
    <col min="6147" max="6147" width="14.25" style="141" bestFit="1" customWidth="1"/>
    <col min="6148" max="6387" width="9" style="141"/>
    <col min="6388" max="6388" width="5" style="141" customWidth="1"/>
    <col min="6389" max="6389" width="3.875" style="141" customWidth="1"/>
    <col min="6390" max="6390" width="5" style="141" customWidth="1"/>
    <col min="6391" max="6391" width="6.25" style="141" customWidth="1"/>
    <col min="6392" max="6392" width="2.875" style="141" customWidth="1"/>
    <col min="6393" max="6393" width="4" style="141" customWidth="1"/>
    <col min="6394" max="6394" width="4.75" style="141" customWidth="1"/>
    <col min="6395" max="6395" width="5.5" style="141" customWidth="1"/>
    <col min="6396" max="6396" width="5.375" style="141" customWidth="1"/>
    <col min="6397" max="6397" width="1.25" style="141" customWidth="1"/>
    <col min="6398" max="6398" width="4.375" style="141" customWidth="1"/>
    <col min="6399" max="6399" width="10.375" style="141" customWidth="1"/>
    <col min="6400" max="6400" width="16.625" style="141" customWidth="1"/>
    <col min="6401" max="6401" width="10.875" style="141" customWidth="1"/>
    <col min="6402" max="6402" width="18.75" style="141" customWidth="1"/>
    <col min="6403" max="6403" width="14.25" style="141" bestFit="1" customWidth="1"/>
    <col min="6404" max="6643" width="9" style="141"/>
    <col min="6644" max="6644" width="5" style="141" customWidth="1"/>
    <col min="6645" max="6645" width="3.875" style="141" customWidth="1"/>
    <col min="6646" max="6646" width="5" style="141" customWidth="1"/>
    <col min="6647" max="6647" width="6.25" style="141" customWidth="1"/>
    <col min="6648" max="6648" width="2.875" style="141" customWidth="1"/>
    <col min="6649" max="6649" width="4" style="141" customWidth="1"/>
    <col min="6650" max="6650" width="4.75" style="141" customWidth="1"/>
    <col min="6651" max="6651" width="5.5" style="141" customWidth="1"/>
    <col min="6652" max="6652" width="5.375" style="141" customWidth="1"/>
    <col min="6653" max="6653" width="1.25" style="141" customWidth="1"/>
    <col min="6654" max="6654" width="4.375" style="141" customWidth="1"/>
    <col min="6655" max="6655" width="10.375" style="141" customWidth="1"/>
    <col min="6656" max="6656" width="16.625" style="141" customWidth="1"/>
    <col min="6657" max="6657" width="10.875" style="141" customWidth="1"/>
    <col min="6658" max="6658" width="18.75" style="141" customWidth="1"/>
    <col min="6659" max="6659" width="14.25" style="141" bestFit="1" customWidth="1"/>
    <col min="6660" max="6899" width="9" style="141"/>
    <col min="6900" max="6900" width="5" style="141" customWidth="1"/>
    <col min="6901" max="6901" width="3.875" style="141" customWidth="1"/>
    <col min="6902" max="6902" width="5" style="141" customWidth="1"/>
    <col min="6903" max="6903" width="6.25" style="141" customWidth="1"/>
    <col min="6904" max="6904" width="2.875" style="141" customWidth="1"/>
    <col min="6905" max="6905" width="4" style="141" customWidth="1"/>
    <col min="6906" max="6906" width="4.75" style="141" customWidth="1"/>
    <col min="6907" max="6907" width="5.5" style="141" customWidth="1"/>
    <col min="6908" max="6908" width="5.375" style="141" customWidth="1"/>
    <col min="6909" max="6909" width="1.25" style="141" customWidth="1"/>
    <col min="6910" max="6910" width="4.375" style="141" customWidth="1"/>
    <col min="6911" max="6911" width="10.375" style="141" customWidth="1"/>
    <col min="6912" max="6912" width="16.625" style="141" customWidth="1"/>
    <col min="6913" max="6913" width="10.875" style="141" customWidth="1"/>
    <col min="6914" max="6914" width="18.75" style="141" customWidth="1"/>
    <col min="6915" max="6915" width="14.25" style="141" bestFit="1" customWidth="1"/>
    <col min="6916" max="7155" width="9" style="141"/>
    <col min="7156" max="7156" width="5" style="141" customWidth="1"/>
    <col min="7157" max="7157" width="3.875" style="141" customWidth="1"/>
    <col min="7158" max="7158" width="5" style="141" customWidth="1"/>
    <col min="7159" max="7159" width="6.25" style="141" customWidth="1"/>
    <col min="7160" max="7160" width="2.875" style="141" customWidth="1"/>
    <col min="7161" max="7161" width="4" style="141" customWidth="1"/>
    <col min="7162" max="7162" width="4.75" style="141" customWidth="1"/>
    <col min="7163" max="7163" width="5.5" style="141" customWidth="1"/>
    <col min="7164" max="7164" width="5.375" style="141" customWidth="1"/>
    <col min="7165" max="7165" width="1.25" style="141" customWidth="1"/>
    <col min="7166" max="7166" width="4.375" style="141" customWidth="1"/>
    <col min="7167" max="7167" width="10.375" style="141" customWidth="1"/>
    <col min="7168" max="7168" width="16.625" style="141" customWidth="1"/>
    <col min="7169" max="7169" width="10.875" style="141" customWidth="1"/>
    <col min="7170" max="7170" width="18.75" style="141" customWidth="1"/>
    <col min="7171" max="7171" width="14.25" style="141" bestFit="1" customWidth="1"/>
    <col min="7172" max="7411" width="9" style="141"/>
    <col min="7412" max="7412" width="5" style="141" customWidth="1"/>
    <col min="7413" max="7413" width="3.875" style="141" customWidth="1"/>
    <col min="7414" max="7414" width="5" style="141" customWidth="1"/>
    <col min="7415" max="7415" width="6.25" style="141" customWidth="1"/>
    <col min="7416" max="7416" width="2.875" style="141" customWidth="1"/>
    <col min="7417" max="7417" width="4" style="141" customWidth="1"/>
    <col min="7418" max="7418" width="4.75" style="141" customWidth="1"/>
    <col min="7419" max="7419" width="5.5" style="141" customWidth="1"/>
    <col min="7420" max="7420" width="5.375" style="141" customWidth="1"/>
    <col min="7421" max="7421" width="1.25" style="141" customWidth="1"/>
    <col min="7422" max="7422" width="4.375" style="141" customWidth="1"/>
    <col min="7423" max="7423" width="10.375" style="141" customWidth="1"/>
    <col min="7424" max="7424" width="16.625" style="141" customWidth="1"/>
    <col min="7425" max="7425" width="10.875" style="141" customWidth="1"/>
    <col min="7426" max="7426" width="18.75" style="141" customWidth="1"/>
    <col min="7427" max="7427" width="14.25" style="141" bestFit="1" customWidth="1"/>
    <col min="7428" max="7667" width="9" style="141"/>
    <col min="7668" max="7668" width="5" style="141" customWidth="1"/>
    <col min="7669" max="7669" width="3.875" style="141" customWidth="1"/>
    <col min="7670" max="7670" width="5" style="141" customWidth="1"/>
    <col min="7671" max="7671" width="6.25" style="141" customWidth="1"/>
    <col min="7672" max="7672" width="2.875" style="141" customWidth="1"/>
    <col min="7673" max="7673" width="4" style="141" customWidth="1"/>
    <col min="7674" max="7674" width="4.75" style="141" customWidth="1"/>
    <col min="7675" max="7675" width="5.5" style="141" customWidth="1"/>
    <col min="7676" max="7676" width="5.375" style="141" customWidth="1"/>
    <col min="7677" max="7677" width="1.25" style="141" customWidth="1"/>
    <col min="7678" max="7678" width="4.375" style="141" customWidth="1"/>
    <col min="7679" max="7679" width="10.375" style="141" customWidth="1"/>
    <col min="7680" max="7680" width="16.625" style="141" customWidth="1"/>
    <col min="7681" max="7681" width="10.875" style="141" customWidth="1"/>
    <col min="7682" max="7682" width="18.75" style="141" customWidth="1"/>
    <col min="7683" max="7683" width="14.25" style="141" bestFit="1" customWidth="1"/>
    <col min="7684" max="7923" width="9" style="141"/>
    <col min="7924" max="7924" width="5" style="141" customWidth="1"/>
    <col min="7925" max="7925" width="3.875" style="141" customWidth="1"/>
    <col min="7926" max="7926" width="5" style="141" customWidth="1"/>
    <col min="7927" max="7927" width="6.25" style="141" customWidth="1"/>
    <col min="7928" max="7928" width="2.875" style="141" customWidth="1"/>
    <col min="7929" max="7929" width="4" style="141" customWidth="1"/>
    <col min="7930" max="7930" width="4.75" style="141" customWidth="1"/>
    <col min="7931" max="7931" width="5.5" style="141" customWidth="1"/>
    <col min="7932" max="7932" width="5.375" style="141" customWidth="1"/>
    <col min="7933" max="7933" width="1.25" style="141" customWidth="1"/>
    <col min="7934" max="7934" width="4.375" style="141" customWidth="1"/>
    <col min="7935" max="7935" width="10.375" style="141" customWidth="1"/>
    <col min="7936" max="7936" width="16.625" style="141" customWidth="1"/>
    <col min="7937" max="7937" width="10.875" style="141" customWidth="1"/>
    <col min="7938" max="7938" width="18.75" style="141" customWidth="1"/>
    <col min="7939" max="7939" width="14.25" style="141" bestFit="1" customWidth="1"/>
    <col min="7940" max="8179" width="9" style="141"/>
    <col min="8180" max="8180" width="5" style="141" customWidth="1"/>
    <col min="8181" max="8181" width="3.875" style="141" customWidth="1"/>
    <col min="8182" max="8182" width="5" style="141" customWidth="1"/>
    <col min="8183" max="8183" width="6.25" style="141" customWidth="1"/>
    <col min="8184" max="8184" width="2.875" style="141" customWidth="1"/>
    <col min="8185" max="8185" width="4" style="141" customWidth="1"/>
    <col min="8186" max="8186" width="4.75" style="141" customWidth="1"/>
    <col min="8187" max="8187" width="5.5" style="141" customWidth="1"/>
    <col min="8188" max="8188" width="5.375" style="141" customWidth="1"/>
    <col min="8189" max="8189" width="1.25" style="141" customWidth="1"/>
    <col min="8190" max="8190" width="4.375" style="141" customWidth="1"/>
    <col min="8191" max="8191" width="10.375" style="141" customWidth="1"/>
    <col min="8192" max="8192" width="16.625" style="141" customWidth="1"/>
    <col min="8193" max="8193" width="10.875" style="141" customWidth="1"/>
    <col min="8194" max="8194" width="18.75" style="141" customWidth="1"/>
    <col min="8195" max="8195" width="14.25" style="141" bestFit="1" customWidth="1"/>
    <col min="8196" max="8435" width="9" style="141"/>
    <col min="8436" max="8436" width="5" style="141" customWidth="1"/>
    <col min="8437" max="8437" width="3.875" style="141" customWidth="1"/>
    <col min="8438" max="8438" width="5" style="141" customWidth="1"/>
    <col min="8439" max="8439" width="6.25" style="141" customWidth="1"/>
    <col min="8440" max="8440" width="2.875" style="141" customWidth="1"/>
    <col min="8441" max="8441" width="4" style="141" customWidth="1"/>
    <col min="8442" max="8442" width="4.75" style="141" customWidth="1"/>
    <col min="8443" max="8443" width="5.5" style="141" customWidth="1"/>
    <col min="8444" max="8444" width="5.375" style="141" customWidth="1"/>
    <col min="8445" max="8445" width="1.25" style="141" customWidth="1"/>
    <col min="8446" max="8446" width="4.375" style="141" customWidth="1"/>
    <col min="8447" max="8447" width="10.375" style="141" customWidth="1"/>
    <col min="8448" max="8448" width="16.625" style="141" customWidth="1"/>
    <col min="8449" max="8449" width="10.875" style="141" customWidth="1"/>
    <col min="8450" max="8450" width="18.75" style="141" customWidth="1"/>
    <col min="8451" max="8451" width="14.25" style="141" bestFit="1" customWidth="1"/>
    <col min="8452" max="8691" width="9" style="141"/>
    <col min="8692" max="8692" width="5" style="141" customWidth="1"/>
    <col min="8693" max="8693" width="3.875" style="141" customWidth="1"/>
    <col min="8694" max="8694" width="5" style="141" customWidth="1"/>
    <col min="8695" max="8695" width="6.25" style="141" customWidth="1"/>
    <col min="8696" max="8696" width="2.875" style="141" customWidth="1"/>
    <col min="8697" max="8697" width="4" style="141" customWidth="1"/>
    <col min="8698" max="8698" width="4.75" style="141" customWidth="1"/>
    <col min="8699" max="8699" width="5.5" style="141" customWidth="1"/>
    <col min="8700" max="8700" width="5.375" style="141" customWidth="1"/>
    <col min="8701" max="8701" width="1.25" style="141" customWidth="1"/>
    <col min="8702" max="8702" width="4.375" style="141" customWidth="1"/>
    <col min="8703" max="8703" width="10.375" style="141" customWidth="1"/>
    <col min="8704" max="8704" width="16.625" style="141" customWidth="1"/>
    <col min="8705" max="8705" width="10.875" style="141" customWidth="1"/>
    <col min="8706" max="8706" width="18.75" style="141" customWidth="1"/>
    <col min="8707" max="8707" width="14.25" style="141" bestFit="1" customWidth="1"/>
    <col min="8708" max="8947" width="9" style="141"/>
    <col min="8948" max="8948" width="5" style="141" customWidth="1"/>
    <col min="8949" max="8949" width="3.875" style="141" customWidth="1"/>
    <col min="8950" max="8950" width="5" style="141" customWidth="1"/>
    <col min="8951" max="8951" width="6.25" style="141" customWidth="1"/>
    <col min="8952" max="8952" width="2.875" style="141" customWidth="1"/>
    <col min="8953" max="8953" width="4" style="141" customWidth="1"/>
    <col min="8954" max="8954" width="4.75" style="141" customWidth="1"/>
    <col min="8955" max="8955" width="5.5" style="141" customWidth="1"/>
    <col min="8956" max="8956" width="5.375" style="141" customWidth="1"/>
    <col min="8957" max="8957" width="1.25" style="141" customWidth="1"/>
    <col min="8958" max="8958" width="4.375" style="141" customWidth="1"/>
    <col min="8959" max="8959" width="10.375" style="141" customWidth="1"/>
    <col min="8960" max="8960" width="16.625" style="141" customWidth="1"/>
    <col min="8961" max="8961" width="10.875" style="141" customWidth="1"/>
    <col min="8962" max="8962" width="18.75" style="141" customWidth="1"/>
    <col min="8963" max="8963" width="14.25" style="141" bestFit="1" customWidth="1"/>
    <col min="8964" max="9203" width="9" style="141"/>
    <col min="9204" max="9204" width="5" style="141" customWidth="1"/>
    <col min="9205" max="9205" width="3.875" style="141" customWidth="1"/>
    <col min="9206" max="9206" width="5" style="141" customWidth="1"/>
    <col min="9207" max="9207" width="6.25" style="141" customWidth="1"/>
    <col min="9208" max="9208" width="2.875" style="141" customWidth="1"/>
    <col min="9209" max="9209" width="4" style="141" customWidth="1"/>
    <col min="9210" max="9210" width="4.75" style="141" customWidth="1"/>
    <col min="9211" max="9211" width="5.5" style="141" customWidth="1"/>
    <col min="9212" max="9212" width="5.375" style="141" customWidth="1"/>
    <col min="9213" max="9213" width="1.25" style="141" customWidth="1"/>
    <col min="9214" max="9214" width="4.375" style="141" customWidth="1"/>
    <col min="9215" max="9215" width="10.375" style="141" customWidth="1"/>
    <col min="9216" max="9216" width="16.625" style="141" customWidth="1"/>
    <col min="9217" max="9217" width="10.875" style="141" customWidth="1"/>
    <col min="9218" max="9218" width="18.75" style="141" customWidth="1"/>
    <col min="9219" max="9219" width="14.25" style="141" bestFit="1" customWidth="1"/>
    <col min="9220" max="9459" width="9" style="141"/>
    <col min="9460" max="9460" width="5" style="141" customWidth="1"/>
    <col min="9461" max="9461" width="3.875" style="141" customWidth="1"/>
    <col min="9462" max="9462" width="5" style="141" customWidth="1"/>
    <col min="9463" max="9463" width="6.25" style="141" customWidth="1"/>
    <col min="9464" max="9464" width="2.875" style="141" customWidth="1"/>
    <col min="9465" max="9465" width="4" style="141" customWidth="1"/>
    <col min="9466" max="9466" width="4.75" style="141" customWidth="1"/>
    <col min="9467" max="9467" width="5.5" style="141" customWidth="1"/>
    <col min="9468" max="9468" width="5.375" style="141" customWidth="1"/>
    <col min="9469" max="9469" width="1.25" style="141" customWidth="1"/>
    <col min="9470" max="9470" width="4.375" style="141" customWidth="1"/>
    <col min="9471" max="9471" width="10.375" style="141" customWidth="1"/>
    <col min="9472" max="9472" width="16.625" style="141" customWidth="1"/>
    <col min="9473" max="9473" width="10.875" style="141" customWidth="1"/>
    <col min="9474" max="9474" width="18.75" style="141" customWidth="1"/>
    <col min="9475" max="9475" width="14.25" style="141" bestFit="1" customWidth="1"/>
    <col min="9476" max="9715" width="9" style="141"/>
    <col min="9716" max="9716" width="5" style="141" customWidth="1"/>
    <col min="9717" max="9717" width="3.875" style="141" customWidth="1"/>
    <col min="9718" max="9718" width="5" style="141" customWidth="1"/>
    <col min="9719" max="9719" width="6.25" style="141" customWidth="1"/>
    <col min="9720" max="9720" width="2.875" style="141" customWidth="1"/>
    <col min="9721" max="9721" width="4" style="141" customWidth="1"/>
    <col min="9722" max="9722" width="4.75" style="141" customWidth="1"/>
    <col min="9723" max="9723" width="5.5" style="141" customWidth="1"/>
    <col min="9724" max="9724" width="5.375" style="141" customWidth="1"/>
    <col min="9725" max="9725" width="1.25" style="141" customWidth="1"/>
    <col min="9726" max="9726" width="4.375" style="141" customWidth="1"/>
    <col min="9727" max="9727" width="10.375" style="141" customWidth="1"/>
    <col min="9728" max="9728" width="16.625" style="141" customWidth="1"/>
    <col min="9729" max="9729" width="10.875" style="141" customWidth="1"/>
    <col min="9730" max="9730" width="18.75" style="141" customWidth="1"/>
    <col min="9731" max="9731" width="14.25" style="141" bestFit="1" customWidth="1"/>
    <col min="9732" max="9971" width="9" style="141"/>
    <col min="9972" max="9972" width="5" style="141" customWidth="1"/>
    <col min="9973" max="9973" width="3.875" style="141" customWidth="1"/>
    <col min="9974" max="9974" width="5" style="141" customWidth="1"/>
    <col min="9975" max="9975" width="6.25" style="141" customWidth="1"/>
    <col min="9976" max="9976" width="2.875" style="141" customWidth="1"/>
    <col min="9977" max="9977" width="4" style="141" customWidth="1"/>
    <col min="9978" max="9978" width="4.75" style="141" customWidth="1"/>
    <col min="9979" max="9979" width="5.5" style="141" customWidth="1"/>
    <col min="9980" max="9980" width="5.375" style="141" customWidth="1"/>
    <col min="9981" max="9981" width="1.25" style="141" customWidth="1"/>
    <col min="9982" max="9982" width="4.375" style="141" customWidth="1"/>
    <col min="9983" max="9983" width="10.375" style="141" customWidth="1"/>
    <col min="9984" max="9984" width="16.625" style="141" customWidth="1"/>
    <col min="9985" max="9985" width="10.875" style="141" customWidth="1"/>
    <col min="9986" max="9986" width="18.75" style="141" customWidth="1"/>
    <col min="9987" max="9987" width="14.25" style="141" bestFit="1" customWidth="1"/>
    <col min="9988" max="10227" width="9" style="141"/>
    <col min="10228" max="10228" width="5" style="141" customWidth="1"/>
    <col min="10229" max="10229" width="3.875" style="141" customWidth="1"/>
    <col min="10230" max="10230" width="5" style="141" customWidth="1"/>
    <col min="10231" max="10231" width="6.25" style="141" customWidth="1"/>
    <col min="10232" max="10232" width="2.875" style="141" customWidth="1"/>
    <col min="10233" max="10233" width="4" style="141" customWidth="1"/>
    <col min="10234" max="10234" width="4.75" style="141" customWidth="1"/>
    <col min="10235" max="10235" width="5.5" style="141" customWidth="1"/>
    <col min="10236" max="10236" width="5.375" style="141" customWidth="1"/>
    <col min="10237" max="10237" width="1.25" style="141" customWidth="1"/>
    <col min="10238" max="10238" width="4.375" style="141" customWidth="1"/>
    <col min="10239" max="10239" width="10.375" style="141" customWidth="1"/>
    <col min="10240" max="10240" width="16.625" style="141" customWidth="1"/>
    <col min="10241" max="10241" width="10.875" style="141" customWidth="1"/>
    <col min="10242" max="10242" width="18.75" style="141" customWidth="1"/>
    <col min="10243" max="10243" width="14.25" style="141" bestFit="1" customWidth="1"/>
    <col min="10244" max="10483" width="9" style="141"/>
    <col min="10484" max="10484" width="5" style="141" customWidth="1"/>
    <col min="10485" max="10485" width="3.875" style="141" customWidth="1"/>
    <col min="10486" max="10486" width="5" style="141" customWidth="1"/>
    <col min="10487" max="10487" width="6.25" style="141" customWidth="1"/>
    <col min="10488" max="10488" width="2.875" style="141" customWidth="1"/>
    <col min="10489" max="10489" width="4" style="141" customWidth="1"/>
    <col min="10490" max="10490" width="4.75" style="141" customWidth="1"/>
    <col min="10491" max="10491" width="5.5" style="141" customWidth="1"/>
    <col min="10492" max="10492" width="5.375" style="141" customWidth="1"/>
    <col min="10493" max="10493" width="1.25" style="141" customWidth="1"/>
    <col min="10494" max="10494" width="4.375" style="141" customWidth="1"/>
    <col min="10495" max="10495" width="10.375" style="141" customWidth="1"/>
    <col min="10496" max="10496" width="16.625" style="141" customWidth="1"/>
    <col min="10497" max="10497" width="10.875" style="141" customWidth="1"/>
    <col min="10498" max="10498" width="18.75" style="141" customWidth="1"/>
    <col min="10499" max="10499" width="14.25" style="141" bestFit="1" customWidth="1"/>
    <col min="10500" max="10739" width="9" style="141"/>
    <col min="10740" max="10740" width="5" style="141" customWidth="1"/>
    <col min="10741" max="10741" width="3.875" style="141" customWidth="1"/>
    <col min="10742" max="10742" width="5" style="141" customWidth="1"/>
    <col min="10743" max="10743" width="6.25" style="141" customWidth="1"/>
    <col min="10744" max="10744" width="2.875" style="141" customWidth="1"/>
    <col min="10745" max="10745" width="4" style="141" customWidth="1"/>
    <col min="10746" max="10746" width="4.75" style="141" customWidth="1"/>
    <col min="10747" max="10747" width="5.5" style="141" customWidth="1"/>
    <col min="10748" max="10748" width="5.375" style="141" customWidth="1"/>
    <col min="10749" max="10749" width="1.25" style="141" customWidth="1"/>
    <col min="10750" max="10750" width="4.375" style="141" customWidth="1"/>
    <col min="10751" max="10751" width="10.375" style="141" customWidth="1"/>
    <col min="10752" max="10752" width="16.625" style="141" customWidth="1"/>
    <col min="10753" max="10753" width="10.875" style="141" customWidth="1"/>
    <col min="10754" max="10754" width="18.75" style="141" customWidth="1"/>
    <col min="10755" max="10755" width="14.25" style="141" bestFit="1" customWidth="1"/>
    <col min="10756" max="10995" width="9" style="141"/>
    <col min="10996" max="10996" width="5" style="141" customWidth="1"/>
    <col min="10997" max="10997" width="3.875" style="141" customWidth="1"/>
    <col min="10998" max="10998" width="5" style="141" customWidth="1"/>
    <col min="10999" max="10999" width="6.25" style="141" customWidth="1"/>
    <col min="11000" max="11000" width="2.875" style="141" customWidth="1"/>
    <col min="11001" max="11001" width="4" style="141" customWidth="1"/>
    <col min="11002" max="11002" width="4.75" style="141" customWidth="1"/>
    <col min="11003" max="11003" width="5.5" style="141" customWidth="1"/>
    <col min="11004" max="11004" width="5.375" style="141" customWidth="1"/>
    <col min="11005" max="11005" width="1.25" style="141" customWidth="1"/>
    <col min="11006" max="11006" width="4.375" style="141" customWidth="1"/>
    <col min="11007" max="11007" width="10.375" style="141" customWidth="1"/>
    <col min="11008" max="11008" width="16.625" style="141" customWidth="1"/>
    <col min="11009" max="11009" width="10.875" style="141" customWidth="1"/>
    <col min="11010" max="11010" width="18.75" style="141" customWidth="1"/>
    <col min="11011" max="11011" width="14.25" style="141" bestFit="1" customWidth="1"/>
    <col min="11012" max="11251" width="9" style="141"/>
    <col min="11252" max="11252" width="5" style="141" customWidth="1"/>
    <col min="11253" max="11253" width="3.875" style="141" customWidth="1"/>
    <col min="11254" max="11254" width="5" style="141" customWidth="1"/>
    <col min="11255" max="11255" width="6.25" style="141" customWidth="1"/>
    <col min="11256" max="11256" width="2.875" style="141" customWidth="1"/>
    <col min="11257" max="11257" width="4" style="141" customWidth="1"/>
    <col min="11258" max="11258" width="4.75" style="141" customWidth="1"/>
    <col min="11259" max="11259" width="5.5" style="141" customWidth="1"/>
    <col min="11260" max="11260" width="5.375" style="141" customWidth="1"/>
    <col min="11261" max="11261" width="1.25" style="141" customWidth="1"/>
    <col min="11262" max="11262" width="4.375" style="141" customWidth="1"/>
    <col min="11263" max="11263" width="10.375" style="141" customWidth="1"/>
    <col min="11264" max="11264" width="16.625" style="141" customWidth="1"/>
    <col min="11265" max="11265" width="10.875" style="141" customWidth="1"/>
    <col min="11266" max="11266" width="18.75" style="141" customWidth="1"/>
    <col min="11267" max="11267" width="14.25" style="141" bestFit="1" customWidth="1"/>
    <col min="11268" max="11507" width="9" style="141"/>
    <col min="11508" max="11508" width="5" style="141" customWidth="1"/>
    <col min="11509" max="11509" width="3.875" style="141" customWidth="1"/>
    <col min="11510" max="11510" width="5" style="141" customWidth="1"/>
    <col min="11511" max="11511" width="6.25" style="141" customWidth="1"/>
    <col min="11512" max="11512" width="2.875" style="141" customWidth="1"/>
    <col min="11513" max="11513" width="4" style="141" customWidth="1"/>
    <col min="11514" max="11514" width="4.75" style="141" customWidth="1"/>
    <col min="11515" max="11515" width="5.5" style="141" customWidth="1"/>
    <col min="11516" max="11516" width="5.375" style="141" customWidth="1"/>
    <col min="11517" max="11517" width="1.25" style="141" customWidth="1"/>
    <col min="11518" max="11518" width="4.375" style="141" customWidth="1"/>
    <col min="11519" max="11519" width="10.375" style="141" customWidth="1"/>
    <col min="11520" max="11520" width="16.625" style="141" customWidth="1"/>
    <col min="11521" max="11521" width="10.875" style="141" customWidth="1"/>
    <col min="11522" max="11522" width="18.75" style="141" customWidth="1"/>
    <col min="11523" max="11523" width="14.25" style="141" bestFit="1" customWidth="1"/>
    <col min="11524" max="11763" width="9" style="141"/>
    <col min="11764" max="11764" width="5" style="141" customWidth="1"/>
    <col min="11765" max="11765" width="3.875" style="141" customWidth="1"/>
    <col min="11766" max="11766" width="5" style="141" customWidth="1"/>
    <col min="11767" max="11767" width="6.25" style="141" customWidth="1"/>
    <col min="11768" max="11768" width="2.875" style="141" customWidth="1"/>
    <col min="11769" max="11769" width="4" style="141" customWidth="1"/>
    <col min="11770" max="11770" width="4.75" style="141" customWidth="1"/>
    <col min="11771" max="11771" width="5.5" style="141" customWidth="1"/>
    <col min="11772" max="11772" width="5.375" style="141" customWidth="1"/>
    <col min="11773" max="11773" width="1.25" style="141" customWidth="1"/>
    <col min="11774" max="11774" width="4.375" style="141" customWidth="1"/>
    <col min="11775" max="11775" width="10.375" style="141" customWidth="1"/>
    <col min="11776" max="11776" width="16.625" style="141" customWidth="1"/>
    <col min="11777" max="11777" width="10.875" style="141" customWidth="1"/>
    <col min="11778" max="11778" width="18.75" style="141" customWidth="1"/>
    <col min="11779" max="11779" width="14.25" style="141" bestFit="1" customWidth="1"/>
    <col min="11780" max="12019" width="9" style="141"/>
    <col min="12020" max="12020" width="5" style="141" customWidth="1"/>
    <col min="12021" max="12021" width="3.875" style="141" customWidth="1"/>
    <col min="12022" max="12022" width="5" style="141" customWidth="1"/>
    <col min="12023" max="12023" width="6.25" style="141" customWidth="1"/>
    <col min="12024" max="12024" width="2.875" style="141" customWidth="1"/>
    <col min="12025" max="12025" width="4" style="141" customWidth="1"/>
    <col min="12026" max="12026" width="4.75" style="141" customWidth="1"/>
    <col min="12027" max="12027" width="5.5" style="141" customWidth="1"/>
    <col min="12028" max="12028" width="5.375" style="141" customWidth="1"/>
    <col min="12029" max="12029" width="1.25" style="141" customWidth="1"/>
    <col min="12030" max="12030" width="4.375" style="141" customWidth="1"/>
    <col min="12031" max="12031" width="10.375" style="141" customWidth="1"/>
    <col min="12032" max="12032" width="16.625" style="141" customWidth="1"/>
    <col min="12033" max="12033" width="10.875" style="141" customWidth="1"/>
    <col min="12034" max="12034" width="18.75" style="141" customWidth="1"/>
    <col min="12035" max="12035" width="14.25" style="141" bestFit="1" customWidth="1"/>
    <col min="12036" max="12275" width="9" style="141"/>
    <col min="12276" max="12276" width="5" style="141" customWidth="1"/>
    <col min="12277" max="12277" width="3.875" style="141" customWidth="1"/>
    <col min="12278" max="12278" width="5" style="141" customWidth="1"/>
    <col min="12279" max="12279" width="6.25" style="141" customWidth="1"/>
    <col min="12280" max="12280" width="2.875" style="141" customWidth="1"/>
    <col min="12281" max="12281" width="4" style="141" customWidth="1"/>
    <col min="12282" max="12282" width="4.75" style="141" customWidth="1"/>
    <col min="12283" max="12283" width="5.5" style="141" customWidth="1"/>
    <col min="12284" max="12284" width="5.375" style="141" customWidth="1"/>
    <col min="12285" max="12285" width="1.25" style="141" customWidth="1"/>
    <col min="12286" max="12286" width="4.375" style="141" customWidth="1"/>
    <col min="12287" max="12287" width="10.375" style="141" customWidth="1"/>
    <col min="12288" max="12288" width="16.625" style="141" customWidth="1"/>
    <col min="12289" max="12289" width="10.875" style="141" customWidth="1"/>
    <col min="12290" max="12290" width="18.75" style="141" customWidth="1"/>
    <col min="12291" max="12291" width="14.25" style="141" bestFit="1" customWidth="1"/>
    <col min="12292" max="12531" width="9" style="141"/>
    <col min="12532" max="12532" width="5" style="141" customWidth="1"/>
    <col min="12533" max="12533" width="3.875" style="141" customWidth="1"/>
    <col min="12534" max="12534" width="5" style="141" customWidth="1"/>
    <col min="12535" max="12535" width="6.25" style="141" customWidth="1"/>
    <col min="12536" max="12536" width="2.875" style="141" customWidth="1"/>
    <col min="12537" max="12537" width="4" style="141" customWidth="1"/>
    <col min="12538" max="12538" width="4.75" style="141" customWidth="1"/>
    <col min="12539" max="12539" width="5.5" style="141" customWidth="1"/>
    <col min="12540" max="12540" width="5.375" style="141" customWidth="1"/>
    <col min="12541" max="12541" width="1.25" style="141" customWidth="1"/>
    <col min="12542" max="12542" width="4.375" style="141" customWidth="1"/>
    <col min="12543" max="12543" width="10.375" style="141" customWidth="1"/>
    <col min="12544" max="12544" width="16.625" style="141" customWidth="1"/>
    <col min="12545" max="12545" width="10.875" style="141" customWidth="1"/>
    <col min="12546" max="12546" width="18.75" style="141" customWidth="1"/>
    <col min="12547" max="12547" width="14.25" style="141" bestFit="1" customWidth="1"/>
    <col min="12548" max="12787" width="9" style="141"/>
    <col min="12788" max="12788" width="5" style="141" customWidth="1"/>
    <col min="12789" max="12789" width="3.875" style="141" customWidth="1"/>
    <col min="12790" max="12790" width="5" style="141" customWidth="1"/>
    <col min="12791" max="12791" width="6.25" style="141" customWidth="1"/>
    <col min="12792" max="12792" width="2.875" style="141" customWidth="1"/>
    <col min="12793" max="12793" width="4" style="141" customWidth="1"/>
    <col min="12794" max="12794" width="4.75" style="141" customWidth="1"/>
    <col min="12795" max="12795" width="5.5" style="141" customWidth="1"/>
    <col min="12796" max="12796" width="5.375" style="141" customWidth="1"/>
    <col min="12797" max="12797" width="1.25" style="141" customWidth="1"/>
    <col min="12798" max="12798" width="4.375" style="141" customWidth="1"/>
    <col min="12799" max="12799" width="10.375" style="141" customWidth="1"/>
    <col min="12800" max="12800" width="16.625" style="141" customWidth="1"/>
    <col min="12801" max="12801" width="10.875" style="141" customWidth="1"/>
    <col min="12802" max="12802" width="18.75" style="141" customWidth="1"/>
    <col min="12803" max="12803" width="14.25" style="141" bestFit="1" customWidth="1"/>
    <col min="12804" max="13043" width="9" style="141"/>
    <col min="13044" max="13044" width="5" style="141" customWidth="1"/>
    <col min="13045" max="13045" width="3.875" style="141" customWidth="1"/>
    <col min="13046" max="13046" width="5" style="141" customWidth="1"/>
    <col min="13047" max="13047" width="6.25" style="141" customWidth="1"/>
    <col min="13048" max="13048" width="2.875" style="141" customWidth="1"/>
    <col min="13049" max="13049" width="4" style="141" customWidth="1"/>
    <col min="13050" max="13050" width="4.75" style="141" customWidth="1"/>
    <col min="13051" max="13051" width="5.5" style="141" customWidth="1"/>
    <col min="13052" max="13052" width="5.375" style="141" customWidth="1"/>
    <col min="13053" max="13053" width="1.25" style="141" customWidth="1"/>
    <col min="13054" max="13054" width="4.375" style="141" customWidth="1"/>
    <col min="13055" max="13055" width="10.375" style="141" customWidth="1"/>
    <col min="13056" max="13056" width="16.625" style="141" customWidth="1"/>
    <col min="13057" max="13057" width="10.875" style="141" customWidth="1"/>
    <col min="13058" max="13058" width="18.75" style="141" customWidth="1"/>
    <col min="13059" max="13059" width="14.25" style="141" bestFit="1" customWidth="1"/>
    <col min="13060" max="13299" width="9" style="141"/>
    <col min="13300" max="13300" width="5" style="141" customWidth="1"/>
    <col min="13301" max="13301" width="3.875" style="141" customWidth="1"/>
    <col min="13302" max="13302" width="5" style="141" customWidth="1"/>
    <col min="13303" max="13303" width="6.25" style="141" customWidth="1"/>
    <col min="13304" max="13304" width="2.875" style="141" customWidth="1"/>
    <col min="13305" max="13305" width="4" style="141" customWidth="1"/>
    <col min="13306" max="13306" width="4.75" style="141" customWidth="1"/>
    <col min="13307" max="13307" width="5.5" style="141" customWidth="1"/>
    <col min="13308" max="13308" width="5.375" style="141" customWidth="1"/>
    <col min="13309" max="13309" width="1.25" style="141" customWidth="1"/>
    <col min="13310" max="13310" width="4.375" style="141" customWidth="1"/>
    <col min="13311" max="13311" width="10.375" style="141" customWidth="1"/>
    <col min="13312" max="13312" width="16.625" style="141" customWidth="1"/>
    <col min="13313" max="13313" width="10.875" style="141" customWidth="1"/>
    <col min="13314" max="13314" width="18.75" style="141" customWidth="1"/>
    <col min="13315" max="13315" width="14.25" style="141" bestFit="1" customWidth="1"/>
    <col min="13316" max="13555" width="9" style="141"/>
    <col min="13556" max="13556" width="5" style="141" customWidth="1"/>
    <col min="13557" max="13557" width="3.875" style="141" customWidth="1"/>
    <col min="13558" max="13558" width="5" style="141" customWidth="1"/>
    <col min="13559" max="13559" width="6.25" style="141" customWidth="1"/>
    <col min="13560" max="13560" width="2.875" style="141" customWidth="1"/>
    <col min="13561" max="13561" width="4" style="141" customWidth="1"/>
    <col min="13562" max="13562" width="4.75" style="141" customWidth="1"/>
    <col min="13563" max="13563" width="5.5" style="141" customWidth="1"/>
    <col min="13564" max="13564" width="5.375" style="141" customWidth="1"/>
    <col min="13565" max="13565" width="1.25" style="141" customWidth="1"/>
    <col min="13566" max="13566" width="4.375" style="141" customWidth="1"/>
    <col min="13567" max="13567" width="10.375" style="141" customWidth="1"/>
    <col min="13568" max="13568" width="16.625" style="141" customWidth="1"/>
    <col min="13569" max="13569" width="10.875" style="141" customWidth="1"/>
    <col min="13570" max="13570" width="18.75" style="141" customWidth="1"/>
    <col min="13571" max="13571" width="14.25" style="141" bestFit="1" customWidth="1"/>
    <col min="13572" max="13811" width="9" style="141"/>
    <col min="13812" max="13812" width="5" style="141" customWidth="1"/>
    <col min="13813" max="13813" width="3.875" style="141" customWidth="1"/>
    <col min="13814" max="13814" width="5" style="141" customWidth="1"/>
    <col min="13815" max="13815" width="6.25" style="141" customWidth="1"/>
    <col min="13816" max="13816" width="2.875" style="141" customWidth="1"/>
    <col min="13817" max="13817" width="4" style="141" customWidth="1"/>
    <col min="13818" max="13818" width="4.75" style="141" customWidth="1"/>
    <col min="13819" max="13819" width="5.5" style="141" customWidth="1"/>
    <col min="13820" max="13820" width="5.375" style="141" customWidth="1"/>
    <col min="13821" max="13821" width="1.25" style="141" customWidth="1"/>
    <col min="13822" max="13822" width="4.375" style="141" customWidth="1"/>
    <col min="13823" max="13823" width="10.375" style="141" customWidth="1"/>
    <col min="13824" max="13824" width="16.625" style="141" customWidth="1"/>
    <col min="13825" max="13825" width="10.875" style="141" customWidth="1"/>
    <col min="13826" max="13826" width="18.75" style="141" customWidth="1"/>
    <col min="13827" max="13827" width="14.25" style="141" bestFit="1" customWidth="1"/>
    <col min="13828" max="14067" width="9" style="141"/>
    <col min="14068" max="14068" width="5" style="141" customWidth="1"/>
    <col min="14069" max="14069" width="3.875" style="141" customWidth="1"/>
    <col min="14070" max="14070" width="5" style="141" customWidth="1"/>
    <col min="14071" max="14071" width="6.25" style="141" customWidth="1"/>
    <col min="14072" max="14072" width="2.875" style="141" customWidth="1"/>
    <col min="14073" max="14073" width="4" style="141" customWidth="1"/>
    <col min="14074" max="14074" width="4.75" style="141" customWidth="1"/>
    <col min="14075" max="14075" width="5.5" style="141" customWidth="1"/>
    <col min="14076" max="14076" width="5.375" style="141" customWidth="1"/>
    <col min="14077" max="14077" width="1.25" style="141" customWidth="1"/>
    <col min="14078" max="14078" width="4.375" style="141" customWidth="1"/>
    <col min="14079" max="14079" width="10.375" style="141" customWidth="1"/>
    <col min="14080" max="14080" width="16.625" style="141" customWidth="1"/>
    <col min="14081" max="14081" width="10.875" style="141" customWidth="1"/>
    <col min="14082" max="14082" width="18.75" style="141" customWidth="1"/>
    <col min="14083" max="14083" width="14.25" style="141" bestFit="1" customWidth="1"/>
    <col min="14084" max="14323" width="9" style="141"/>
    <col min="14324" max="14324" width="5" style="141" customWidth="1"/>
    <col min="14325" max="14325" width="3.875" style="141" customWidth="1"/>
    <col min="14326" max="14326" width="5" style="141" customWidth="1"/>
    <col min="14327" max="14327" width="6.25" style="141" customWidth="1"/>
    <col min="14328" max="14328" width="2.875" style="141" customWidth="1"/>
    <col min="14329" max="14329" width="4" style="141" customWidth="1"/>
    <col min="14330" max="14330" width="4.75" style="141" customWidth="1"/>
    <col min="14331" max="14331" width="5.5" style="141" customWidth="1"/>
    <col min="14332" max="14332" width="5.375" style="141" customWidth="1"/>
    <col min="14333" max="14333" width="1.25" style="141" customWidth="1"/>
    <col min="14334" max="14334" width="4.375" style="141" customWidth="1"/>
    <col min="14335" max="14335" width="10.375" style="141" customWidth="1"/>
    <col min="14336" max="14336" width="16.625" style="141" customWidth="1"/>
    <col min="14337" max="14337" width="10.875" style="141" customWidth="1"/>
    <col min="14338" max="14338" width="18.75" style="141" customWidth="1"/>
    <col min="14339" max="14339" width="14.25" style="141" bestFit="1" customWidth="1"/>
    <col min="14340" max="14579" width="9" style="141"/>
    <col min="14580" max="14580" width="5" style="141" customWidth="1"/>
    <col min="14581" max="14581" width="3.875" style="141" customWidth="1"/>
    <col min="14582" max="14582" width="5" style="141" customWidth="1"/>
    <col min="14583" max="14583" width="6.25" style="141" customWidth="1"/>
    <col min="14584" max="14584" width="2.875" style="141" customWidth="1"/>
    <col min="14585" max="14585" width="4" style="141" customWidth="1"/>
    <col min="14586" max="14586" width="4.75" style="141" customWidth="1"/>
    <col min="14587" max="14587" width="5.5" style="141" customWidth="1"/>
    <col min="14588" max="14588" width="5.375" style="141" customWidth="1"/>
    <col min="14589" max="14589" width="1.25" style="141" customWidth="1"/>
    <col min="14590" max="14590" width="4.375" style="141" customWidth="1"/>
    <col min="14591" max="14591" width="10.375" style="141" customWidth="1"/>
    <col min="14592" max="14592" width="16.625" style="141" customWidth="1"/>
    <col min="14593" max="14593" width="10.875" style="141" customWidth="1"/>
    <col min="14594" max="14594" width="18.75" style="141" customWidth="1"/>
    <col min="14595" max="14595" width="14.25" style="141" bestFit="1" customWidth="1"/>
    <col min="14596" max="14835" width="9" style="141"/>
    <col min="14836" max="14836" width="5" style="141" customWidth="1"/>
    <col min="14837" max="14837" width="3.875" style="141" customWidth="1"/>
    <col min="14838" max="14838" width="5" style="141" customWidth="1"/>
    <col min="14839" max="14839" width="6.25" style="141" customWidth="1"/>
    <col min="14840" max="14840" width="2.875" style="141" customWidth="1"/>
    <col min="14841" max="14841" width="4" style="141" customWidth="1"/>
    <col min="14842" max="14842" width="4.75" style="141" customWidth="1"/>
    <col min="14843" max="14843" width="5.5" style="141" customWidth="1"/>
    <col min="14844" max="14844" width="5.375" style="141" customWidth="1"/>
    <col min="14845" max="14845" width="1.25" style="141" customWidth="1"/>
    <col min="14846" max="14846" width="4.375" style="141" customWidth="1"/>
    <col min="14847" max="14847" width="10.375" style="141" customWidth="1"/>
    <col min="14848" max="14848" width="16.625" style="141" customWidth="1"/>
    <col min="14849" max="14849" width="10.875" style="141" customWidth="1"/>
    <col min="14850" max="14850" width="18.75" style="141" customWidth="1"/>
    <col min="14851" max="14851" width="14.25" style="141" bestFit="1" customWidth="1"/>
    <col min="14852" max="15091" width="9" style="141"/>
    <col min="15092" max="15092" width="5" style="141" customWidth="1"/>
    <col min="15093" max="15093" width="3.875" style="141" customWidth="1"/>
    <col min="15094" max="15094" width="5" style="141" customWidth="1"/>
    <col min="15095" max="15095" width="6.25" style="141" customWidth="1"/>
    <col min="15096" max="15096" width="2.875" style="141" customWidth="1"/>
    <col min="15097" max="15097" width="4" style="141" customWidth="1"/>
    <col min="15098" max="15098" width="4.75" style="141" customWidth="1"/>
    <col min="15099" max="15099" width="5.5" style="141" customWidth="1"/>
    <col min="15100" max="15100" width="5.375" style="141" customWidth="1"/>
    <col min="15101" max="15101" width="1.25" style="141" customWidth="1"/>
    <col min="15102" max="15102" width="4.375" style="141" customWidth="1"/>
    <col min="15103" max="15103" width="10.375" style="141" customWidth="1"/>
    <col min="15104" max="15104" width="16.625" style="141" customWidth="1"/>
    <col min="15105" max="15105" width="10.875" style="141" customWidth="1"/>
    <col min="15106" max="15106" width="18.75" style="141" customWidth="1"/>
    <col min="15107" max="15107" width="14.25" style="141" bestFit="1" customWidth="1"/>
    <col min="15108" max="15347" width="9" style="141"/>
    <col min="15348" max="15348" width="5" style="141" customWidth="1"/>
    <col min="15349" max="15349" width="3.875" style="141" customWidth="1"/>
    <col min="15350" max="15350" width="5" style="141" customWidth="1"/>
    <col min="15351" max="15351" width="6.25" style="141" customWidth="1"/>
    <col min="15352" max="15352" width="2.875" style="141" customWidth="1"/>
    <col min="15353" max="15353" width="4" style="141" customWidth="1"/>
    <col min="15354" max="15354" width="4.75" style="141" customWidth="1"/>
    <col min="15355" max="15355" width="5.5" style="141" customWidth="1"/>
    <col min="15356" max="15356" width="5.375" style="141" customWidth="1"/>
    <col min="15357" max="15357" width="1.25" style="141" customWidth="1"/>
    <col min="15358" max="15358" width="4.375" style="141" customWidth="1"/>
    <col min="15359" max="15359" width="10.375" style="141" customWidth="1"/>
    <col min="15360" max="15360" width="16.625" style="141" customWidth="1"/>
    <col min="15361" max="15361" width="10.875" style="141" customWidth="1"/>
    <col min="15362" max="15362" width="18.75" style="141" customWidth="1"/>
    <col min="15363" max="15363" width="14.25" style="141" bestFit="1" customWidth="1"/>
    <col min="15364" max="15603" width="9" style="141"/>
    <col min="15604" max="15604" width="5" style="141" customWidth="1"/>
    <col min="15605" max="15605" width="3.875" style="141" customWidth="1"/>
    <col min="15606" max="15606" width="5" style="141" customWidth="1"/>
    <col min="15607" max="15607" width="6.25" style="141" customWidth="1"/>
    <col min="15608" max="15608" width="2.875" style="141" customWidth="1"/>
    <col min="15609" max="15609" width="4" style="141" customWidth="1"/>
    <col min="15610" max="15610" width="4.75" style="141" customWidth="1"/>
    <col min="15611" max="15611" width="5.5" style="141" customWidth="1"/>
    <col min="15612" max="15612" width="5.375" style="141" customWidth="1"/>
    <col min="15613" max="15613" width="1.25" style="141" customWidth="1"/>
    <col min="15614" max="15614" width="4.375" style="141" customWidth="1"/>
    <col min="15615" max="15615" width="10.375" style="141" customWidth="1"/>
    <col min="15616" max="15616" width="16.625" style="141" customWidth="1"/>
    <col min="15617" max="15617" width="10.875" style="141" customWidth="1"/>
    <col min="15618" max="15618" width="18.75" style="141" customWidth="1"/>
    <col min="15619" max="15619" width="14.25" style="141" bestFit="1" customWidth="1"/>
    <col min="15620" max="15859" width="9" style="141"/>
    <col min="15860" max="15860" width="5" style="141" customWidth="1"/>
    <col min="15861" max="15861" width="3.875" style="141" customWidth="1"/>
    <col min="15862" max="15862" width="5" style="141" customWidth="1"/>
    <col min="15863" max="15863" width="6.25" style="141" customWidth="1"/>
    <col min="15864" max="15864" width="2.875" style="141" customWidth="1"/>
    <col min="15865" max="15865" width="4" style="141" customWidth="1"/>
    <col min="15866" max="15866" width="4.75" style="141" customWidth="1"/>
    <col min="15867" max="15867" width="5.5" style="141" customWidth="1"/>
    <col min="15868" max="15868" width="5.375" style="141" customWidth="1"/>
    <col min="15869" max="15869" width="1.25" style="141" customWidth="1"/>
    <col min="15870" max="15870" width="4.375" style="141" customWidth="1"/>
    <col min="15871" max="15871" width="10.375" style="141" customWidth="1"/>
    <col min="15872" max="15872" width="16.625" style="141" customWidth="1"/>
    <col min="15873" max="15873" width="10.875" style="141" customWidth="1"/>
    <col min="15874" max="15874" width="18.75" style="141" customWidth="1"/>
    <col min="15875" max="15875" width="14.25" style="141" bestFit="1" customWidth="1"/>
    <col min="15876" max="16115" width="9" style="141"/>
    <col min="16116" max="16116" width="5" style="141" customWidth="1"/>
    <col min="16117" max="16117" width="3.875" style="141" customWidth="1"/>
    <col min="16118" max="16118" width="5" style="141" customWidth="1"/>
    <col min="16119" max="16119" width="6.25" style="141" customWidth="1"/>
    <col min="16120" max="16120" width="2.875" style="141" customWidth="1"/>
    <col min="16121" max="16121" width="4" style="141" customWidth="1"/>
    <col min="16122" max="16122" width="4.75" style="141" customWidth="1"/>
    <col min="16123" max="16123" width="5.5" style="141" customWidth="1"/>
    <col min="16124" max="16124" width="5.375" style="141" customWidth="1"/>
    <col min="16125" max="16125" width="1.25" style="141" customWidth="1"/>
    <col min="16126" max="16126" width="4.375" style="141" customWidth="1"/>
    <col min="16127" max="16127" width="10.375" style="141" customWidth="1"/>
    <col min="16128" max="16128" width="16.625" style="141" customWidth="1"/>
    <col min="16129" max="16129" width="10.875" style="141" customWidth="1"/>
    <col min="16130" max="16130" width="18.75" style="141" customWidth="1"/>
    <col min="16131" max="16131" width="14.25" style="141" bestFit="1" customWidth="1"/>
    <col min="16132" max="16384" width="9" style="141"/>
  </cols>
  <sheetData>
    <row r="1" spans="1:15" ht="9" customHeight="1">
      <c r="A1" s="213"/>
      <c r="B1" s="214"/>
      <c r="C1" s="214"/>
      <c r="D1" s="214"/>
      <c r="E1" s="214"/>
      <c r="F1" s="214"/>
      <c r="G1" s="214"/>
      <c r="H1" s="214"/>
      <c r="I1" s="214"/>
      <c r="J1" s="214"/>
      <c r="K1" s="214"/>
      <c r="L1" s="214"/>
      <c r="M1" s="214"/>
      <c r="N1" s="214"/>
      <c r="O1" s="215"/>
    </row>
    <row r="2" spans="1:15" ht="9.75" customHeight="1">
      <c r="A2" s="142"/>
      <c r="B2" s="143"/>
      <c r="C2" s="143"/>
      <c r="D2" s="143"/>
      <c r="E2" s="143"/>
      <c r="F2" s="143"/>
      <c r="G2" s="143"/>
      <c r="H2" s="143"/>
      <c r="I2" s="143"/>
      <c r="J2" s="143"/>
      <c r="K2" s="143"/>
      <c r="L2" s="143"/>
      <c r="M2" s="143"/>
      <c r="N2" s="143"/>
      <c r="O2" s="144"/>
    </row>
    <row r="3" spans="1:15" ht="45">
      <c r="A3" s="216" t="s">
        <v>241</v>
      </c>
      <c r="B3" s="217"/>
      <c r="C3" s="217"/>
      <c r="D3" s="217"/>
      <c r="E3" s="217"/>
      <c r="F3" s="217"/>
      <c r="G3" s="217"/>
      <c r="H3" s="217"/>
      <c r="I3" s="217"/>
      <c r="J3" s="217"/>
      <c r="K3" s="217"/>
      <c r="L3" s="217"/>
      <c r="M3" s="217"/>
      <c r="N3" s="217"/>
      <c r="O3" s="218"/>
    </row>
    <row r="4" spans="1:15" ht="16.5" customHeight="1">
      <c r="A4" s="145" t="s">
        <v>242</v>
      </c>
      <c r="B4" s="146"/>
      <c r="C4" s="146"/>
      <c r="D4" s="146"/>
      <c r="E4" s="146"/>
      <c r="F4" s="146"/>
      <c r="G4" s="146"/>
      <c r="H4" s="146"/>
      <c r="I4" s="147"/>
      <c r="J4" s="147"/>
      <c r="K4" s="148"/>
      <c r="L4" s="148"/>
      <c r="M4" s="148"/>
      <c r="N4" s="148"/>
      <c r="O4" s="149"/>
    </row>
    <row r="5" spans="1:15" ht="21" customHeight="1">
      <c r="A5" s="150"/>
      <c r="B5" s="206" t="s">
        <v>306</v>
      </c>
      <c r="C5" s="206"/>
      <c r="D5" s="206"/>
      <c r="E5" s="206"/>
      <c r="F5" s="206"/>
      <c r="G5" s="151"/>
      <c r="H5" s="151"/>
      <c r="I5" s="151"/>
      <c r="J5" s="151"/>
      <c r="K5" s="151"/>
      <c r="L5" s="151"/>
      <c r="M5" s="152"/>
      <c r="N5" s="152"/>
      <c r="O5" s="153"/>
    </row>
    <row r="6" spans="1:15" ht="12" customHeight="1" thickBot="1">
      <c r="A6" s="154"/>
      <c r="B6" s="155"/>
      <c r="C6" s="155"/>
      <c r="D6" s="155"/>
      <c r="E6" s="155"/>
      <c r="F6" s="155"/>
      <c r="G6" s="155"/>
      <c r="H6" s="155"/>
      <c r="I6" s="155"/>
      <c r="J6" s="155"/>
      <c r="K6" s="156"/>
      <c r="L6" s="156"/>
      <c r="M6" s="156"/>
      <c r="N6" s="156"/>
      <c r="O6" s="157"/>
    </row>
    <row r="7" spans="1:15" ht="23.25" customHeight="1">
      <c r="A7" s="219" t="s">
        <v>243</v>
      </c>
      <c r="B7" s="220"/>
      <c r="C7" s="221"/>
      <c r="D7" s="207">
        <v>2026</v>
      </c>
      <c r="E7" s="158" t="s">
        <v>244</v>
      </c>
      <c r="F7" s="158">
        <v>8</v>
      </c>
      <c r="G7" s="158" t="s">
        <v>245</v>
      </c>
      <c r="H7" s="158">
        <v>20</v>
      </c>
      <c r="I7" s="158" t="s">
        <v>246</v>
      </c>
      <c r="J7" s="159"/>
      <c r="K7" s="222" t="s">
        <v>247</v>
      </c>
      <c r="L7" s="160" t="s">
        <v>248</v>
      </c>
      <c r="M7" s="160" t="s">
        <v>249</v>
      </c>
      <c r="N7" s="160" t="s">
        <v>250</v>
      </c>
      <c r="O7" s="161" t="s">
        <v>251</v>
      </c>
    </row>
    <row r="8" spans="1:15" ht="23.25" customHeight="1">
      <c r="A8" s="225" t="s">
        <v>252</v>
      </c>
      <c r="B8" s="226"/>
      <c r="C8" s="227"/>
      <c r="D8" s="228" t="s">
        <v>253</v>
      </c>
      <c r="E8" s="229"/>
      <c r="F8" s="229"/>
      <c r="G8" s="230"/>
      <c r="H8" s="231" t="s">
        <v>254</v>
      </c>
      <c r="I8" s="229"/>
      <c r="J8" s="232"/>
      <c r="K8" s="223"/>
      <c r="L8" s="162" t="s">
        <v>255</v>
      </c>
      <c r="M8" s="162" t="s">
        <v>256</v>
      </c>
      <c r="N8" s="162" t="s">
        <v>257</v>
      </c>
      <c r="O8" s="163" t="s">
        <v>258</v>
      </c>
    </row>
    <row r="9" spans="1:15" ht="23.25" customHeight="1">
      <c r="A9" s="225" t="s">
        <v>259</v>
      </c>
      <c r="B9" s="226"/>
      <c r="C9" s="227"/>
      <c r="D9" s="233" t="s">
        <v>260</v>
      </c>
      <c r="E9" s="234"/>
      <c r="F9" s="234"/>
      <c r="G9" s="234"/>
      <c r="H9" s="234"/>
      <c r="I9" s="234"/>
      <c r="J9" s="235"/>
      <c r="K9" s="223"/>
      <c r="L9" s="162" t="s">
        <v>261</v>
      </c>
      <c r="M9" s="236" t="s">
        <v>262</v>
      </c>
      <c r="N9" s="226"/>
      <c r="O9" s="227"/>
    </row>
    <row r="10" spans="1:15" ht="23.25" customHeight="1" thickBot="1">
      <c r="A10" s="237" t="s">
        <v>263</v>
      </c>
      <c r="B10" s="238"/>
      <c r="C10" s="239"/>
      <c r="D10" s="240" t="s">
        <v>264</v>
      </c>
      <c r="E10" s="241"/>
      <c r="F10" s="241"/>
      <c r="G10" s="241"/>
      <c r="H10" s="241"/>
      <c r="I10" s="241"/>
      <c r="J10" s="242"/>
      <c r="K10" s="224"/>
      <c r="L10" s="164" t="s">
        <v>265</v>
      </c>
      <c r="M10" s="164" t="s">
        <v>266</v>
      </c>
      <c r="N10" s="164" t="s">
        <v>267</v>
      </c>
      <c r="O10" s="165" t="s">
        <v>268</v>
      </c>
    </row>
    <row r="11" spans="1:15" ht="21.75" customHeight="1">
      <c r="A11" s="166"/>
      <c r="B11" s="167"/>
      <c r="C11" s="167"/>
      <c r="D11" s="168"/>
      <c r="E11" s="168"/>
      <c r="F11" s="168"/>
      <c r="G11" s="168"/>
      <c r="H11" s="168"/>
      <c r="I11" s="168"/>
      <c r="J11" s="168"/>
      <c r="K11" s="169"/>
      <c r="L11" s="169"/>
      <c r="M11" s="169"/>
      <c r="N11" s="169"/>
      <c r="O11" s="149"/>
    </row>
    <row r="12" spans="1:15" ht="21.75" customHeight="1">
      <c r="A12" s="170"/>
      <c r="B12" s="152"/>
      <c r="C12" s="152"/>
      <c r="D12" s="152"/>
      <c r="E12" s="152"/>
      <c r="F12" s="152"/>
      <c r="G12" s="152"/>
      <c r="H12" s="152"/>
      <c r="I12" s="169"/>
      <c r="J12" s="169"/>
      <c r="K12" s="169"/>
      <c r="L12" s="169"/>
      <c r="M12" s="169"/>
      <c r="N12" s="169"/>
      <c r="O12" s="171"/>
    </row>
    <row r="13" spans="1:15" ht="24" customHeight="1">
      <c r="A13" s="172"/>
      <c r="B13" s="212" t="s">
        <v>305</v>
      </c>
      <c r="C13" s="212"/>
      <c r="D13" s="212"/>
      <c r="E13" s="212"/>
      <c r="F13" s="212"/>
      <c r="G13" s="212"/>
      <c r="H13" s="212"/>
      <c r="I13" s="212"/>
      <c r="J13" s="212"/>
      <c r="K13" s="212"/>
      <c r="L13" s="212"/>
      <c r="M13" s="212"/>
      <c r="N13" s="173" t="s">
        <v>269</v>
      </c>
      <c r="O13" s="171"/>
    </row>
    <row r="14" spans="1:15" ht="9" customHeight="1">
      <c r="A14" s="172"/>
      <c r="B14" s="152"/>
      <c r="C14" s="152"/>
      <c r="D14" s="152"/>
      <c r="E14" s="152"/>
      <c r="F14" s="152"/>
      <c r="G14" s="152"/>
      <c r="H14" s="152"/>
      <c r="I14" s="169"/>
      <c r="J14" s="169"/>
      <c r="K14" s="169"/>
      <c r="L14" s="169"/>
      <c r="M14" s="169"/>
      <c r="N14" s="169"/>
      <c r="O14" s="171"/>
    </row>
    <row r="15" spans="1:15" ht="25.5" customHeight="1">
      <c r="A15" s="172"/>
      <c r="B15" s="243" t="str">
        <f>"견 적 금 액 : 一金"&amp;NUMBERSTRING(M32,1) &amp; "원정""(\"&amp; TEXT(M32,"#,###")&amp;"원) [VAT 별도]"</f>
        <v>견 적 금 액 : 一金구백칠십구만오천사백원정"(\9,795,400원) [VAT 별도]</v>
      </c>
      <c r="C15" s="243"/>
      <c r="D15" s="243"/>
      <c r="E15" s="243"/>
      <c r="F15" s="243"/>
      <c r="G15" s="243"/>
      <c r="H15" s="243"/>
      <c r="I15" s="243"/>
      <c r="J15" s="243"/>
      <c r="K15" s="243"/>
      <c r="L15" s="243"/>
      <c r="M15" s="243"/>
      <c r="N15" s="243"/>
      <c r="O15" s="244"/>
    </row>
    <row r="16" spans="1:15" ht="15" thickBot="1">
      <c r="A16" s="170"/>
      <c r="B16" s="169"/>
      <c r="C16" s="169"/>
      <c r="D16" s="169"/>
      <c r="E16" s="169"/>
      <c r="F16" s="169"/>
      <c r="G16" s="169"/>
      <c r="H16" s="169"/>
      <c r="I16" s="152"/>
      <c r="J16" s="152"/>
      <c r="K16" s="245"/>
      <c r="L16" s="245"/>
      <c r="M16" s="245"/>
      <c r="N16" s="245"/>
      <c r="O16" s="246"/>
    </row>
    <row r="17" spans="1:17" ht="27.75" customHeight="1" thickBot="1">
      <c r="A17" s="174" t="s">
        <v>270</v>
      </c>
      <c r="B17" s="253" t="s">
        <v>271</v>
      </c>
      <c r="C17" s="254"/>
      <c r="D17" s="254"/>
      <c r="E17" s="254"/>
      <c r="F17" s="254"/>
      <c r="G17" s="255"/>
      <c r="H17" s="175" t="s">
        <v>272</v>
      </c>
      <c r="I17" s="176" t="s">
        <v>273</v>
      </c>
      <c r="J17" s="256" t="s">
        <v>274</v>
      </c>
      <c r="K17" s="257"/>
      <c r="L17" s="257"/>
      <c r="M17" s="258"/>
      <c r="N17" s="253" t="s">
        <v>275</v>
      </c>
      <c r="O17" s="259"/>
    </row>
    <row r="18" spans="1:17" ht="28.5" customHeight="1">
      <c r="A18" s="177">
        <v>1</v>
      </c>
      <c r="B18" s="247" t="s">
        <v>6</v>
      </c>
      <c r="C18" s="248"/>
      <c r="D18" s="248"/>
      <c r="E18" s="248"/>
      <c r="F18" s="248"/>
      <c r="G18" s="249"/>
      <c r="H18" s="208">
        <v>1</v>
      </c>
      <c r="I18" s="209" t="s">
        <v>1</v>
      </c>
      <c r="J18" s="250">
        <f>IFERROR(LOOKUP(2, 1/(TRIM('내역서(표준단가)'!K4:K100)&lt;&gt;""), '내역서(표준단가)'!K4:K100), "-")</f>
        <v>53222.9</v>
      </c>
      <c r="K18" s="250"/>
      <c r="L18" s="250"/>
      <c r="M18" s="250"/>
      <c r="N18" s="251"/>
      <c r="O18" s="252"/>
    </row>
    <row r="19" spans="1:17" ht="28.5" customHeight="1">
      <c r="A19" s="178">
        <v>2</v>
      </c>
      <c r="B19" s="260" t="s">
        <v>7</v>
      </c>
      <c r="C19" s="261"/>
      <c r="D19" s="261"/>
      <c r="E19" s="261"/>
      <c r="F19" s="261"/>
      <c r="G19" s="262"/>
      <c r="H19" s="210">
        <v>1</v>
      </c>
      <c r="I19" s="210" t="s">
        <v>1</v>
      </c>
      <c r="J19" s="263">
        <f>IFERROR(LOOKUP(2, 1/(TRIM('내역서(표준단가)'!M4:M100)&lt;&gt;""), '내역서(표준단가)'!M4:M100), "-")</f>
        <v>7408170</v>
      </c>
      <c r="K19" s="264"/>
      <c r="L19" s="264"/>
      <c r="M19" s="265"/>
      <c r="N19" s="266"/>
      <c r="O19" s="267"/>
    </row>
    <row r="20" spans="1:17" ht="28.5" customHeight="1">
      <c r="A20" s="178">
        <v>3</v>
      </c>
      <c r="B20" s="260" t="s">
        <v>276</v>
      </c>
      <c r="C20" s="261"/>
      <c r="D20" s="261"/>
      <c r="E20" s="261"/>
      <c r="F20" s="261"/>
      <c r="G20" s="262"/>
      <c r="H20" s="179">
        <v>1</v>
      </c>
      <c r="I20" s="179" t="s">
        <v>1</v>
      </c>
      <c r="J20" s="268">
        <f>IFERROR(SUM(J21:M29),"-")</f>
        <v>1223809.4103811001</v>
      </c>
      <c r="K20" s="269"/>
      <c r="L20" s="269"/>
      <c r="M20" s="270"/>
      <c r="N20" s="271"/>
      <c r="O20" s="272"/>
      <c r="P20" s="180"/>
    </row>
    <row r="21" spans="1:17" ht="28.5" customHeight="1">
      <c r="A21" s="177"/>
      <c r="B21" s="181"/>
      <c r="C21" s="273" t="s">
        <v>277</v>
      </c>
      <c r="D21" s="274"/>
      <c r="E21" s="274"/>
      <c r="F21" s="274"/>
      <c r="G21" s="275"/>
      <c r="H21" s="211">
        <v>1</v>
      </c>
      <c r="I21" s="211" t="s">
        <v>1</v>
      </c>
      <c r="J21" s="276">
        <f>IFERROR(LOOKUP(2, 1/(TRIM('내역서(표준단가)'!O4:O100)&lt;&gt;""), '내역서(표준단가)'!O4:O100) + LOOKUP(2, 1/(TRIM('내역서(표준단가)'!Q4:Q100)&lt;&gt;""), '내역서(표준단가)'!Q4:Q100), "-")</f>
        <v>0</v>
      </c>
      <c r="K21" s="277"/>
      <c r="L21" s="277"/>
      <c r="M21" s="278"/>
      <c r="N21" s="279" t="s">
        <v>278</v>
      </c>
      <c r="O21" s="280"/>
    </row>
    <row r="22" spans="1:17" ht="28.5" customHeight="1">
      <c r="A22" s="177"/>
      <c r="B22" s="181"/>
      <c r="C22" s="281" t="s">
        <v>279</v>
      </c>
      <c r="D22" s="282"/>
      <c r="E22" s="282"/>
      <c r="F22" s="282"/>
      <c r="G22" s="283"/>
      <c r="H22" s="182">
        <v>3.11</v>
      </c>
      <c r="I22" s="182" t="s">
        <v>280</v>
      </c>
      <c r="J22" s="284">
        <f>IFERROR((J18+J19)*H22%,"-")</f>
        <v>232049.31919000001</v>
      </c>
      <c r="K22" s="285"/>
      <c r="L22" s="285"/>
      <c r="M22" s="286"/>
      <c r="N22" s="287" t="s">
        <v>281</v>
      </c>
      <c r="O22" s="288"/>
    </row>
    <row r="23" spans="1:17" ht="28.5" customHeight="1">
      <c r="A23" s="177"/>
      <c r="B23" s="181"/>
      <c r="C23" s="281" t="s">
        <v>282</v>
      </c>
      <c r="D23" s="282"/>
      <c r="E23" s="282"/>
      <c r="F23" s="282"/>
      <c r="G23" s="283"/>
      <c r="H23" s="182">
        <v>3.56</v>
      </c>
      <c r="I23" s="182" t="s">
        <v>283</v>
      </c>
      <c r="J23" s="284">
        <f>IFERROR(J19*H23%,"-")</f>
        <v>263730.85200000001</v>
      </c>
      <c r="K23" s="285"/>
      <c r="L23" s="285"/>
      <c r="M23" s="286"/>
      <c r="N23" s="287" t="s">
        <v>284</v>
      </c>
      <c r="O23" s="288"/>
    </row>
    <row r="24" spans="1:17" ht="28.5" customHeight="1">
      <c r="A24" s="177"/>
      <c r="B24" s="181"/>
      <c r="C24" s="281" t="s">
        <v>285</v>
      </c>
      <c r="D24" s="282"/>
      <c r="E24" s="282"/>
      <c r="F24" s="282"/>
      <c r="G24" s="283"/>
      <c r="H24" s="182">
        <v>1.01</v>
      </c>
      <c r="I24" s="182" t="s">
        <v>283</v>
      </c>
      <c r="J24" s="284">
        <f>IFERROR(J19*H24%,"-")</f>
        <v>74822.516999999993</v>
      </c>
      <c r="K24" s="285"/>
      <c r="L24" s="285"/>
      <c r="M24" s="286"/>
      <c r="N24" s="287" t="s">
        <v>286</v>
      </c>
      <c r="O24" s="288"/>
    </row>
    <row r="25" spans="1:17" ht="28.5" customHeight="1">
      <c r="A25" s="177"/>
      <c r="B25" s="181"/>
      <c r="C25" s="281" t="s">
        <v>287</v>
      </c>
      <c r="D25" s="282"/>
      <c r="E25" s="282"/>
      <c r="F25" s="282"/>
      <c r="G25" s="283"/>
      <c r="H25" s="183">
        <v>3.5950000000000002</v>
      </c>
      <c r="I25" s="182" t="s">
        <v>283</v>
      </c>
      <c r="J25" s="284">
        <f>IFERROR(J19*H25%,"-")</f>
        <v>266323.71150000003</v>
      </c>
      <c r="K25" s="285"/>
      <c r="L25" s="285"/>
      <c r="M25" s="286"/>
      <c r="N25" s="287" t="s">
        <v>288</v>
      </c>
      <c r="O25" s="288"/>
      <c r="Q25" s="180"/>
    </row>
    <row r="26" spans="1:17" ht="28.5" customHeight="1">
      <c r="A26" s="177"/>
      <c r="B26" s="181"/>
      <c r="C26" s="281" t="s">
        <v>289</v>
      </c>
      <c r="D26" s="282"/>
      <c r="E26" s="282"/>
      <c r="F26" s="282"/>
      <c r="G26" s="283"/>
      <c r="H26" s="182">
        <v>4.75</v>
      </c>
      <c r="I26" s="182" t="s">
        <v>283</v>
      </c>
      <c r="J26" s="284">
        <f>IFERROR(J19*H26%,"-")</f>
        <v>351888.07500000001</v>
      </c>
      <c r="K26" s="285"/>
      <c r="L26" s="285"/>
      <c r="M26" s="286"/>
      <c r="N26" s="287" t="s">
        <v>290</v>
      </c>
      <c r="O26" s="288"/>
      <c r="Q26" s="184"/>
    </row>
    <row r="27" spans="1:17" ht="28.5" customHeight="1">
      <c r="A27" s="177"/>
      <c r="B27" s="181"/>
      <c r="C27" s="289" t="s">
        <v>291</v>
      </c>
      <c r="D27" s="290"/>
      <c r="E27" s="290"/>
      <c r="F27" s="290"/>
      <c r="G27" s="291"/>
      <c r="H27" s="185">
        <v>13.14</v>
      </c>
      <c r="I27" s="186" t="s">
        <v>283</v>
      </c>
      <c r="J27" s="292">
        <f>IFERROR($H$27*J25%,"-")</f>
        <v>34994.935691100007</v>
      </c>
      <c r="K27" s="293"/>
      <c r="L27" s="293"/>
      <c r="M27" s="294"/>
      <c r="N27" s="287" t="s">
        <v>292</v>
      </c>
      <c r="O27" s="288"/>
    </row>
    <row r="28" spans="1:17" ht="28.5" customHeight="1">
      <c r="A28" s="177"/>
      <c r="B28" s="181"/>
      <c r="C28" s="289" t="s">
        <v>293</v>
      </c>
      <c r="D28" s="290"/>
      <c r="E28" s="290"/>
      <c r="F28" s="290"/>
      <c r="G28" s="291"/>
      <c r="H28" s="185">
        <v>8.1000000000000003E-2</v>
      </c>
      <c r="I28" s="186" t="s">
        <v>283</v>
      </c>
      <c r="J28" s="292" t="str">
        <f>IFERROR(IF(SUM(J21:J27,J18:J19)&gt;=10000000,SUM(J21:J27,J18:J19)*H28%,"-"),"-")</f>
        <v>-</v>
      </c>
      <c r="K28" s="293"/>
      <c r="L28" s="293"/>
      <c r="M28" s="294"/>
      <c r="N28" s="295" t="s">
        <v>294</v>
      </c>
      <c r="O28" s="296"/>
    </row>
    <row r="29" spans="1:17" ht="28.5" customHeight="1">
      <c r="A29" s="187"/>
      <c r="B29" s="188"/>
      <c r="C29" s="297" t="s">
        <v>295</v>
      </c>
      <c r="D29" s="298"/>
      <c r="E29" s="298"/>
      <c r="F29" s="298"/>
      <c r="G29" s="299"/>
      <c r="H29" s="189">
        <v>1</v>
      </c>
      <c r="I29" s="190" t="s">
        <v>296</v>
      </c>
      <c r="J29" s="300">
        <f>34*0</f>
        <v>0</v>
      </c>
      <c r="K29" s="301"/>
      <c r="L29" s="301"/>
      <c r="M29" s="302"/>
      <c r="N29" s="303" t="s">
        <v>297</v>
      </c>
      <c r="O29" s="304"/>
    </row>
    <row r="30" spans="1:17" ht="28.5" customHeight="1">
      <c r="A30" s="187">
        <v>4</v>
      </c>
      <c r="B30" s="188"/>
      <c r="C30" s="297" t="s">
        <v>298</v>
      </c>
      <c r="D30" s="298"/>
      <c r="E30" s="298"/>
      <c r="F30" s="298"/>
      <c r="G30" s="299"/>
      <c r="H30" s="190">
        <v>5</v>
      </c>
      <c r="I30" s="191" t="s">
        <v>299</v>
      </c>
      <c r="J30" s="310">
        <f>IFERROR(IF(ISNUMBER(H30), SUM(J18:M20) * (H30 / 100), "-"), "-")</f>
        <v>434260.11551905499</v>
      </c>
      <c r="K30" s="311"/>
      <c r="L30" s="311"/>
      <c r="M30" s="312"/>
      <c r="N30" s="313" t="s">
        <v>300</v>
      </c>
      <c r="O30" s="314"/>
    </row>
    <row r="31" spans="1:17" ht="28.5" customHeight="1" thickBot="1">
      <c r="A31" s="187">
        <v>5</v>
      </c>
      <c r="B31" s="188"/>
      <c r="C31" s="297" t="s">
        <v>301</v>
      </c>
      <c r="D31" s="298"/>
      <c r="E31" s="298"/>
      <c r="F31" s="298"/>
      <c r="G31" s="299"/>
      <c r="H31" s="190">
        <v>7.5</v>
      </c>
      <c r="I31" s="191" t="s">
        <v>283</v>
      </c>
      <c r="J31" s="300">
        <f>IFERROR(SUM(J18:M20, J30) * (H31 / 100), "-")+-8022</f>
        <v>675937.68194251147</v>
      </c>
      <c r="K31" s="301"/>
      <c r="L31" s="301"/>
      <c r="M31" s="302"/>
      <c r="N31" s="315" t="s">
        <v>302</v>
      </c>
      <c r="O31" s="316"/>
      <c r="Q31" s="192"/>
    </row>
    <row r="32" spans="1:17" ht="28.5" customHeight="1" thickBot="1">
      <c r="A32" s="305" t="s">
        <v>303</v>
      </c>
      <c r="B32" s="306"/>
      <c r="C32" s="306"/>
      <c r="D32" s="306"/>
      <c r="E32" s="306"/>
      <c r="F32" s="306"/>
      <c r="G32" s="306"/>
      <c r="H32" s="306"/>
      <c r="I32" s="307"/>
      <c r="J32" s="193"/>
      <c r="K32" s="194"/>
      <c r="L32" s="194"/>
      <c r="M32" s="195">
        <f>IFERROR(ROUNDDOWN(SUM(J18:M20)+J30+J31,0),"-")</f>
        <v>9795400</v>
      </c>
      <c r="N32" s="308"/>
      <c r="O32" s="309"/>
      <c r="P32" s="196"/>
    </row>
    <row r="33" spans="1:15">
      <c r="A33" s="197" t="s">
        <v>304</v>
      </c>
      <c r="B33" s="198"/>
      <c r="C33" s="198"/>
      <c r="D33" s="198"/>
      <c r="E33" s="198"/>
      <c r="F33" s="198"/>
      <c r="G33" s="198"/>
      <c r="H33" s="198"/>
      <c r="I33" s="198"/>
      <c r="J33" s="198"/>
      <c r="K33" s="198"/>
      <c r="L33" s="198"/>
      <c r="M33" s="198"/>
      <c r="N33" s="198"/>
      <c r="O33" s="199"/>
    </row>
    <row r="34" spans="1:15">
      <c r="A34" s="200"/>
      <c r="B34" s="198"/>
      <c r="C34" s="198"/>
      <c r="D34" s="198"/>
      <c r="E34" s="198"/>
      <c r="F34" s="198"/>
      <c r="G34" s="198"/>
      <c r="H34" s="198"/>
      <c r="I34" s="198"/>
      <c r="J34" s="198"/>
      <c r="K34" s="198"/>
      <c r="L34" s="198"/>
      <c r="M34" s="198"/>
      <c r="N34" s="198"/>
      <c r="O34" s="199"/>
    </row>
    <row r="35" spans="1:15">
      <c r="A35" s="200"/>
      <c r="B35" s="198"/>
      <c r="C35" s="198"/>
      <c r="D35" s="198"/>
      <c r="E35" s="198"/>
      <c r="F35" s="198"/>
      <c r="G35" s="198"/>
      <c r="H35" s="198"/>
      <c r="I35" s="198"/>
      <c r="J35" s="198"/>
      <c r="K35" s="198"/>
      <c r="L35" s="198"/>
      <c r="M35" s="198"/>
      <c r="N35" s="198"/>
      <c r="O35" s="199"/>
    </row>
    <row r="36" spans="1:15">
      <c r="A36" s="200"/>
      <c r="B36" s="198"/>
      <c r="C36" s="198"/>
      <c r="D36" s="198"/>
      <c r="E36" s="198"/>
      <c r="F36" s="198"/>
      <c r="G36" s="198"/>
      <c r="H36" s="198"/>
      <c r="I36" s="198"/>
      <c r="J36" s="198"/>
      <c r="K36" s="198"/>
      <c r="L36" s="198"/>
      <c r="M36" s="198"/>
      <c r="N36" s="198"/>
      <c r="O36" s="199"/>
    </row>
    <row r="37" spans="1:15" ht="15.75">
      <c r="A37" s="200"/>
      <c r="B37" s="201"/>
      <c r="C37" s="201"/>
      <c r="D37" s="201"/>
      <c r="E37" s="201"/>
      <c r="F37" s="201"/>
      <c r="G37" s="201"/>
      <c r="H37" s="201"/>
      <c r="I37" s="201"/>
      <c r="J37" s="201"/>
      <c r="K37" s="201"/>
      <c r="L37" s="201"/>
      <c r="M37" s="201"/>
      <c r="N37" s="201"/>
      <c r="O37" s="202"/>
    </row>
    <row r="38" spans="1:15" ht="15.75">
      <c r="A38" s="200"/>
      <c r="B38" s="201"/>
      <c r="C38" s="201"/>
      <c r="D38" s="201"/>
      <c r="E38" s="201"/>
      <c r="F38" s="201"/>
      <c r="G38" s="201"/>
      <c r="H38" s="201"/>
      <c r="I38" s="201"/>
      <c r="J38" s="201"/>
      <c r="K38" s="201"/>
      <c r="L38" s="201"/>
      <c r="M38" s="201"/>
      <c r="N38" s="201"/>
      <c r="O38" s="202"/>
    </row>
    <row r="39" spans="1:15" ht="15.75">
      <c r="A39" s="200"/>
      <c r="B39" s="201"/>
      <c r="C39" s="201"/>
      <c r="D39" s="201"/>
      <c r="E39" s="201"/>
      <c r="F39" s="201"/>
      <c r="G39" s="201"/>
      <c r="H39" s="201"/>
      <c r="I39" s="201"/>
      <c r="J39" s="201"/>
      <c r="K39" s="201"/>
      <c r="L39" s="201"/>
      <c r="M39" s="201"/>
      <c r="N39" s="201"/>
      <c r="O39" s="202"/>
    </row>
    <row r="40" spans="1:15" ht="15" thickBot="1">
      <c r="A40" s="203"/>
      <c r="B40" s="204"/>
      <c r="C40" s="204"/>
      <c r="D40" s="204"/>
      <c r="E40" s="204"/>
      <c r="F40" s="204"/>
      <c r="G40" s="204"/>
      <c r="H40" s="204"/>
      <c r="I40" s="204"/>
      <c r="J40" s="204"/>
      <c r="K40" s="204"/>
      <c r="L40" s="204"/>
      <c r="M40" s="204"/>
      <c r="N40" s="204"/>
      <c r="O40" s="205"/>
    </row>
    <row r="42" spans="1:15">
      <c r="M42" s="192"/>
    </row>
    <row r="43" spans="1:15">
      <c r="M43" s="192"/>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0"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tabColor rgb="FF0000FF"/>
    <pageSetUpPr fitToPage="1"/>
  </sheetPr>
  <dimension ref="B1:V11"/>
  <sheetViews>
    <sheetView showGridLines="0" view="pageBreakPreview" topLeftCell="C1" zoomScale="85" zoomScaleNormal="86" zoomScaleSheetLayoutView="85" workbookViewId="0">
      <selection activeCell="M5" sqref="M5"/>
    </sheetView>
  </sheetViews>
  <sheetFormatPr defaultColWidth="9" defaultRowHeight="38.1" customHeight="1"/>
  <cols>
    <col min="1" max="1" width="0" style="19" hidden="1" customWidth="1"/>
    <col min="2" max="2" width="9" style="19" hidden="1" customWidth="1"/>
    <col min="3" max="3" width="19.5" style="28" bestFit="1" customWidth="1"/>
    <col min="4" max="4" width="16.875" style="19" customWidth="1"/>
    <col min="5" max="5" width="9.875" style="19" customWidth="1"/>
    <col min="6" max="6" width="8.875" style="15" bestFit="1" customWidth="1"/>
    <col min="7" max="7" width="23.875" style="15" bestFit="1" customWidth="1"/>
    <col min="8" max="8" width="5" style="19" bestFit="1" customWidth="1"/>
    <col min="9" max="9" width="5.375" style="19" customWidth="1"/>
    <col min="10" max="10" width="10.5" style="19" bestFit="1" customWidth="1"/>
    <col min="11" max="11" width="13" style="19" bestFit="1" customWidth="1"/>
    <col min="12" max="12" width="8.125" style="19" bestFit="1" customWidth="1"/>
    <col min="13" max="13" width="17.25" style="19" bestFit="1" customWidth="1"/>
    <col min="14" max="14" width="6.25" style="19" hidden="1" customWidth="1"/>
    <col min="15" max="15" width="8.75" style="19" hidden="1" customWidth="1"/>
    <col min="16" max="16" width="10.5" style="19" hidden="1" customWidth="1"/>
    <col min="17" max="17" width="8.75" style="19" hidden="1" customWidth="1"/>
    <col min="18" max="18" width="17.25" style="19" bestFit="1" customWidth="1"/>
    <col min="19" max="19" width="10.625" style="1" customWidth="1"/>
    <col min="20" max="20" width="23.5" style="19" bestFit="1" customWidth="1"/>
    <col min="21" max="16384" width="9" style="19"/>
  </cols>
  <sheetData>
    <row r="1" spans="3:22" ht="19.899999999999999" customHeight="1">
      <c r="C1" s="319"/>
      <c r="D1" s="319"/>
      <c r="E1" s="319"/>
      <c r="J1" s="1"/>
      <c r="K1" s="18" t="s">
        <v>4</v>
      </c>
      <c r="M1" s="18" t="s">
        <v>4</v>
      </c>
      <c r="O1" s="18" t="s">
        <v>4</v>
      </c>
      <c r="Q1" s="18" t="s">
        <v>4</v>
      </c>
    </row>
    <row r="2" spans="3:22" ht="19.899999999999999" customHeight="1" thickBot="1">
      <c r="C2" s="319"/>
      <c r="D2" s="319"/>
      <c r="E2" s="319"/>
      <c r="J2" s="2"/>
      <c r="K2" s="3">
        <v>0.83499999999999996</v>
      </c>
      <c r="M2" s="3">
        <v>0.83499999999999996</v>
      </c>
      <c r="O2" s="3">
        <v>0.83499999999999996</v>
      </c>
      <c r="Q2" s="3">
        <v>0.83499999999999996</v>
      </c>
    </row>
    <row r="3" spans="3:22" ht="19.899999999999999" customHeight="1">
      <c r="C3" s="20"/>
      <c r="D3" s="21"/>
      <c r="E3" s="21"/>
      <c r="F3" s="320" t="s">
        <v>5</v>
      </c>
      <c r="G3" s="320"/>
      <c r="H3" s="321" t="s">
        <v>3</v>
      </c>
      <c r="I3" s="321" t="s">
        <v>0</v>
      </c>
      <c r="J3" s="323" t="s">
        <v>6</v>
      </c>
      <c r="K3" s="323"/>
      <c r="L3" s="323" t="s">
        <v>7</v>
      </c>
      <c r="M3" s="323"/>
      <c r="N3" s="324" t="s">
        <v>8</v>
      </c>
      <c r="O3" s="324"/>
      <c r="P3" s="324" t="s">
        <v>9</v>
      </c>
      <c r="Q3" s="324"/>
      <c r="R3" s="325" t="s">
        <v>10</v>
      </c>
      <c r="S3" s="327" t="s">
        <v>11</v>
      </c>
      <c r="T3" s="317" t="s">
        <v>2</v>
      </c>
    </row>
    <row r="4" spans="3:22" ht="19.899999999999999" customHeight="1">
      <c r="C4" s="4" t="s">
        <v>12</v>
      </c>
      <c r="D4" s="5" t="s">
        <v>13</v>
      </c>
      <c r="E4" s="5" t="s">
        <v>14</v>
      </c>
      <c r="F4" s="16" t="s">
        <v>15</v>
      </c>
      <c r="G4" s="16" t="s">
        <v>16</v>
      </c>
      <c r="H4" s="322"/>
      <c r="I4" s="322"/>
      <c r="J4" s="80" t="s">
        <v>17</v>
      </c>
      <c r="K4" s="6" t="s">
        <v>18</v>
      </c>
      <c r="L4" s="80" t="s">
        <v>19</v>
      </c>
      <c r="M4" s="6" t="s">
        <v>18</v>
      </c>
      <c r="N4" s="6" t="s">
        <v>20</v>
      </c>
      <c r="O4" s="6" t="s">
        <v>18</v>
      </c>
      <c r="P4" s="6" t="s">
        <v>20</v>
      </c>
      <c r="Q4" s="6" t="s">
        <v>18</v>
      </c>
      <c r="R4" s="326"/>
      <c r="S4" s="328"/>
      <c r="T4" s="318"/>
    </row>
    <row r="5" spans="3:22" s="22" customFormat="1" ht="38.1" customHeight="1">
      <c r="C5" s="7" t="s">
        <v>46</v>
      </c>
      <c r="D5" s="67"/>
      <c r="E5" s="66" t="s">
        <v>46</v>
      </c>
      <c r="F5" s="68" t="s">
        <v>239</v>
      </c>
      <c r="G5" s="68" t="s">
        <v>60</v>
      </c>
      <c r="H5" s="69" t="s">
        <v>47</v>
      </c>
      <c r="I5" s="138">
        <v>33</v>
      </c>
      <c r="J5" s="70"/>
      <c r="K5" s="14">
        <f>SUM(J5:J5)*I5*$K$2</f>
        <v>0</v>
      </c>
      <c r="L5" s="13">
        <v>224490</v>
      </c>
      <c r="M5" s="8">
        <f>I5*L5</f>
        <v>7408170</v>
      </c>
      <c r="N5" s="9"/>
      <c r="O5" s="8">
        <f>N5*I5*$O$2</f>
        <v>0</v>
      </c>
      <c r="P5" s="9"/>
      <c r="Q5" s="8">
        <f>P5*I5*$Q$2</f>
        <v>0</v>
      </c>
      <c r="R5" s="9">
        <f t="shared" ref="R5:R8" si="0">SUM(K5+M5)+O5+Q5</f>
        <v>7408170</v>
      </c>
      <c r="S5" s="12"/>
      <c r="T5" s="10"/>
    </row>
    <row r="6" spans="3:22" s="22" customFormat="1" ht="38.1" customHeight="1">
      <c r="C6" s="7" t="s">
        <v>240</v>
      </c>
      <c r="D6" s="67"/>
      <c r="E6" s="66" t="s">
        <v>158</v>
      </c>
      <c r="F6" s="68" t="s">
        <v>239</v>
      </c>
      <c r="G6" s="68" t="s">
        <v>153</v>
      </c>
      <c r="H6" s="69" t="s">
        <v>47</v>
      </c>
      <c r="I6" s="138"/>
      <c r="J6" s="70"/>
      <c r="K6" s="14"/>
      <c r="L6" s="13">
        <v>258362</v>
      </c>
      <c r="M6" s="8">
        <f>I6*L6</f>
        <v>0</v>
      </c>
      <c r="N6" s="9"/>
      <c r="O6" s="8"/>
      <c r="P6" s="9"/>
      <c r="Q6" s="8"/>
      <c r="R6" s="9">
        <f t="shared" si="0"/>
        <v>0</v>
      </c>
      <c r="S6" s="12"/>
      <c r="T6" s="10"/>
    </row>
    <row r="7" spans="3:22" s="22" customFormat="1" ht="35.25" customHeight="1">
      <c r="C7" s="7" t="s">
        <v>160</v>
      </c>
      <c r="D7" s="94" t="s">
        <v>160</v>
      </c>
      <c r="E7" s="66"/>
      <c r="F7" s="68" t="s">
        <v>61</v>
      </c>
      <c r="G7" s="68" t="s">
        <v>159</v>
      </c>
      <c r="H7" s="69" t="s">
        <v>48</v>
      </c>
      <c r="I7" s="139">
        <v>1.56</v>
      </c>
      <c r="J7" s="70">
        <v>36500</v>
      </c>
      <c r="K7" s="14">
        <f>SUM(J7:J7)*I7*$K$2</f>
        <v>47544.9</v>
      </c>
      <c r="L7" s="13"/>
      <c r="M7" s="8">
        <f>(L7*I7)*$M$2</f>
        <v>0</v>
      </c>
      <c r="N7" s="9"/>
      <c r="O7" s="8">
        <f>N7*I7*$O$2</f>
        <v>0</v>
      </c>
      <c r="P7" s="9"/>
      <c r="Q7" s="8">
        <f>P7*I7*$Q$2</f>
        <v>0</v>
      </c>
      <c r="R7" s="9">
        <f t="shared" si="0"/>
        <v>47544.9</v>
      </c>
      <c r="S7" s="12"/>
      <c r="T7" s="91" t="s">
        <v>27</v>
      </c>
      <c r="U7" s="81"/>
      <c r="V7" s="82"/>
    </row>
    <row r="8" spans="3:22" s="22" customFormat="1" ht="38.1" customHeight="1">
      <c r="C8" s="7" t="s">
        <v>162</v>
      </c>
      <c r="D8" s="95" t="s">
        <v>162</v>
      </c>
      <c r="E8" s="29"/>
      <c r="F8" s="30" t="s">
        <v>49</v>
      </c>
      <c r="G8" s="30" t="s">
        <v>161</v>
      </c>
      <c r="H8" s="30" t="s">
        <v>50</v>
      </c>
      <c r="I8" s="139">
        <v>2</v>
      </c>
      <c r="J8" s="96">
        <v>3400</v>
      </c>
      <c r="K8" s="14">
        <f>SUM(J8:J8)*I8*$K$2</f>
        <v>5678</v>
      </c>
      <c r="L8" s="13"/>
      <c r="M8" s="8">
        <f>(L8*I8)*$M$2</f>
        <v>0</v>
      </c>
      <c r="N8" s="9"/>
      <c r="O8" s="8">
        <f>N8*I8*$O$2</f>
        <v>0</v>
      </c>
      <c r="P8" s="9"/>
      <c r="Q8" s="8">
        <f>P8*I8*$Q$2</f>
        <v>0</v>
      </c>
      <c r="R8" s="9">
        <f t="shared" si="0"/>
        <v>5678</v>
      </c>
      <c r="S8" s="12"/>
      <c r="T8" s="87" t="s">
        <v>27</v>
      </c>
    </row>
    <row r="9" spans="3:22" s="27" customFormat="1" ht="38.1" customHeight="1">
      <c r="C9" s="23"/>
      <c r="D9" s="24"/>
      <c r="E9" s="24"/>
      <c r="F9" s="17"/>
      <c r="G9" s="17" t="s">
        <v>27</v>
      </c>
      <c r="H9" s="24"/>
      <c r="I9" s="24"/>
      <c r="J9" s="24"/>
      <c r="K9" s="140">
        <f>SUM(K5:K8)</f>
        <v>53222.9</v>
      </c>
      <c r="L9" s="83"/>
      <c r="M9" s="140">
        <f>SUM(M5:M8)</f>
        <v>7408170</v>
      </c>
      <c r="N9" s="26"/>
      <c r="O9" s="25">
        <f>SUM(O5:O7)</f>
        <v>0</v>
      </c>
      <c r="P9" s="26"/>
      <c r="Q9" s="25">
        <f>SUM(Q5:Q7)</f>
        <v>0</v>
      </c>
      <c r="R9" s="84">
        <f>SUM(R5:S8)</f>
        <v>7461392.9000000004</v>
      </c>
      <c r="S9" s="11"/>
      <c r="T9" s="24"/>
    </row>
    <row r="10" spans="3:22" ht="38.1" customHeight="1">
      <c r="G10" s="15" t="s">
        <v>27</v>
      </c>
      <c r="K10" s="19" t="s">
        <v>27</v>
      </c>
    </row>
    <row r="11" spans="3:22" ht="38.1" customHeight="1">
      <c r="G11" s="15" t="s">
        <v>27</v>
      </c>
      <c r="K11" s="85" t="s">
        <v>27</v>
      </c>
      <c r="M11" s="86" t="s">
        <v>27</v>
      </c>
    </row>
  </sheetData>
  <mergeCells count="12">
    <mergeCell ref="T3:T4"/>
    <mergeCell ref="C1:E1"/>
    <mergeCell ref="C2:E2"/>
    <mergeCell ref="F3:G3"/>
    <mergeCell ref="H3:H4"/>
    <mergeCell ref="I3:I4"/>
    <mergeCell ref="J3:K3"/>
    <mergeCell ref="L3:M3"/>
    <mergeCell ref="N3:O3"/>
    <mergeCell ref="P3:Q3"/>
    <mergeCell ref="R3:R4"/>
    <mergeCell ref="S3:S4"/>
  </mergeCells>
  <phoneticPr fontId="10" type="noConversion"/>
  <pageMargins left="0.7" right="0.7" top="0.75" bottom="0.75" header="0.3" footer="0.3"/>
  <pageSetup paperSize="9" scale="64"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pageSetUpPr fitToPage="1"/>
  </sheetPr>
  <dimension ref="B1:W74"/>
  <sheetViews>
    <sheetView showZeros="0" zoomScale="62" zoomScaleNormal="62" workbookViewId="0">
      <pane ySplit="4" topLeftCell="A66" activePane="bottomLeft" state="frozen"/>
      <selection pane="bottomLeft" activeCell="B41" sqref="B41"/>
    </sheetView>
  </sheetViews>
  <sheetFormatPr defaultRowHeight="16.5"/>
  <cols>
    <col min="1" max="1" width="1.625" customWidth="1"/>
    <col min="2" max="2" width="7.75" style="40" bestFit="1" customWidth="1"/>
    <col min="3" max="3" width="11.375" style="40" bestFit="1" customWidth="1"/>
    <col min="4" max="4" width="15.25" style="40" customWidth="1"/>
    <col min="5" max="5" width="12.75" style="40" customWidth="1"/>
    <col min="6" max="6" width="11.125" style="40" bestFit="1" customWidth="1"/>
    <col min="7" max="7" width="12.75" style="40" customWidth="1"/>
    <col min="8" max="8" width="11.125" style="40" bestFit="1" customWidth="1"/>
    <col min="9" max="9" width="22" style="40" bestFit="1" customWidth="1"/>
    <col min="10" max="10" width="23.5" style="40" bestFit="1" customWidth="1"/>
    <col min="11" max="11" width="9.75" style="40" bestFit="1" customWidth="1"/>
    <col min="12" max="12" width="9.75" style="40" customWidth="1"/>
    <col min="13" max="13" width="11.75" style="40" bestFit="1" customWidth="1"/>
    <col min="14" max="14" width="61.125" style="40" customWidth="1"/>
    <col min="15" max="15" width="16.5" style="40" customWidth="1"/>
    <col min="16" max="17" width="13.125" style="40" bestFit="1" customWidth="1"/>
    <col min="18" max="18" width="12.75" style="40" bestFit="1" customWidth="1"/>
    <col min="19" max="19" width="16" style="40" bestFit="1" customWidth="1"/>
    <col min="20" max="21" width="16" style="40" customWidth="1"/>
    <col min="22" max="22" width="16" style="40" bestFit="1" customWidth="1"/>
    <col min="23" max="23" width="25.875" customWidth="1"/>
    <col min="24" max="24" width="1.625" customWidth="1"/>
  </cols>
  <sheetData>
    <row r="1" spans="2:23" s="31" customFormat="1" ht="9.9499999999999993" customHeight="1" thickBot="1"/>
    <row r="2" spans="2:23" s="31" customFormat="1" ht="39" customHeight="1">
      <c r="B2" s="338" t="s">
        <v>28</v>
      </c>
      <c r="C2" s="331" t="s">
        <v>29</v>
      </c>
      <c r="D2" s="341" t="s">
        <v>35</v>
      </c>
      <c r="E2" s="343" t="s">
        <v>21</v>
      </c>
      <c r="F2" s="343"/>
      <c r="G2" s="343" t="s">
        <v>22</v>
      </c>
      <c r="H2" s="343"/>
      <c r="I2" s="32" t="s">
        <v>38</v>
      </c>
      <c r="J2" s="32" t="s">
        <v>39</v>
      </c>
      <c r="K2" s="331" t="s">
        <v>23</v>
      </c>
      <c r="L2" s="331" t="s">
        <v>24</v>
      </c>
      <c r="M2" s="331" t="s">
        <v>25</v>
      </c>
      <c r="N2" s="331" t="s">
        <v>26</v>
      </c>
      <c r="O2" s="344" t="s">
        <v>37</v>
      </c>
      <c r="P2" s="331" t="s">
        <v>36</v>
      </c>
      <c r="Q2" s="331"/>
      <c r="R2" s="331"/>
      <c r="S2" s="332"/>
      <c r="T2" s="332"/>
      <c r="U2" s="332"/>
      <c r="V2" s="333"/>
      <c r="W2" s="336" t="s">
        <v>34</v>
      </c>
    </row>
    <row r="3" spans="2:23" s="31" customFormat="1" ht="39" customHeight="1" thickBot="1">
      <c r="B3" s="339"/>
      <c r="C3" s="340"/>
      <c r="D3" s="342"/>
      <c r="E3" s="33" t="s">
        <v>30</v>
      </c>
      <c r="F3" s="34" t="s">
        <v>31</v>
      </c>
      <c r="G3" s="33" t="s">
        <v>30</v>
      </c>
      <c r="H3" s="34" t="s">
        <v>31</v>
      </c>
      <c r="I3" s="35" t="s">
        <v>32</v>
      </c>
      <c r="J3" s="35" t="s">
        <v>33</v>
      </c>
      <c r="K3" s="340"/>
      <c r="L3" s="340"/>
      <c r="M3" s="340"/>
      <c r="N3" s="340"/>
      <c r="O3" s="345"/>
      <c r="P3" s="36" t="s">
        <v>40</v>
      </c>
      <c r="Q3" s="36" t="s">
        <v>41</v>
      </c>
      <c r="R3" s="36" t="s">
        <v>42</v>
      </c>
      <c r="S3" s="71" t="s">
        <v>43</v>
      </c>
      <c r="T3" s="71" t="s">
        <v>54</v>
      </c>
      <c r="U3" s="71" t="s">
        <v>51</v>
      </c>
      <c r="V3" s="71" t="s">
        <v>52</v>
      </c>
      <c r="W3" s="337"/>
    </row>
    <row r="4" spans="2:23" s="40" customFormat="1" ht="31.5">
      <c r="B4" s="65" t="s">
        <v>167</v>
      </c>
      <c r="C4" s="63"/>
      <c r="D4" s="64"/>
      <c r="E4" s="38"/>
      <c r="F4" s="38"/>
      <c r="G4" s="38"/>
      <c r="H4" s="38"/>
      <c r="I4" s="38"/>
      <c r="J4" s="38"/>
      <c r="K4" s="37"/>
      <c r="L4" s="37"/>
      <c r="M4" s="37"/>
      <c r="N4" s="37"/>
      <c r="O4" s="37"/>
      <c r="P4" s="37"/>
      <c r="Q4" s="37"/>
      <c r="R4" s="37"/>
      <c r="S4" s="37"/>
      <c r="T4" s="37"/>
      <c r="U4" s="37"/>
      <c r="V4" s="37"/>
      <c r="W4" s="39"/>
    </row>
    <row r="5" spans="2:23" s="53" customFormat="1" ht="72" customHeight="1">
      <c r="B5" s="103">
        <v>87</v>
      </c>
      <c r="C5" s="104" t="s">
        <v>44</v>
      </c>
      <c r="D5" s="105">
        <v>2</v>
      </c>
      <c r="E5" s="106">
        <v>46003</v>
      </c>
      <c r="F5" s="107">
        <v>0.375</v>
      </c>
      <c r="G5" s="106">
        <v>46003</v>
      </c>
      <c r="H5" s="107">
        <v>0.5625</v>
      </c>
      <c r="I5" s="108">
        <f t="shared" ref="I5:I6" si="0">H5-F5</f>
        <v>0.1875</v>
      </c>
      <c r="J5" s="109">
        <f t="shared" ref="J5:J7" si="1">I5*D5</f>
        <v>0.375</v>
      </c>
      <c r="K5" s="110" t="s">
        <v>87</v>
      </c>
      <c r="L5" s="110" t="s">
        <v>88</v>
      </c>
      <c r="M5" s="111" t="s">
        <v>45</v>
      </c>
      <c r="N5" s="112" t="s">
        <v>89</v>
      </c>
      <c r="O5" s="113">
        <v>2</v>
      </c>
      <c r="P5" s="114"/>
      <c r="Q5" s="114"/>
      <c r="R5" s="114"/>
      <c r="S5" s="114"/>
      <c r="T5" s="114"/>
      <c r="U5" s="114"/>
      <c r="V5" s="115"/>
      <c r="W5" s="116"/>
    </row>
    <row r="6" spans="2:23" s="53" customFormat="1" ht="72" customHeight="1">
      <c r="B6" s="103" t="s">
        <v>27</v>
      </c>
      <c r="C6" s="104" t="s">
        <v>44</v>
      </c>
      <c r="D6" s="105">
        <v>1</v>
      </c>
      <c r="E6" s="106">
        <v>46021</v>
      </c>
      <c r="F6" s="107">
        <v>0.58333333333333337</v>
      </c>
      <c r="G6" s="106">
        <v>46021</v>
      </c>
      <c r="H6" s="107">
        <v>0.60416666666666663</v>
      </c>
      <c r="I6" s="108">
        <f t="shared" si="0"/>
        <v>2.0833333333333259E-2</v>
      </c>
      <c r="J6" s="109">
        <f t="shared" si="1"/>
        <v>2.0833333333333259E-2</v>
      </c>
      <c r="K6" s="117">
        <v>9</v>
      </c>
      <c r="L6" s="117">
        <v>502</v>
      </c>
      <c r="M6" s="111" t="s">
        <v>45</v>
      </c>
      <c r="N6" s="112" t="s">
        <v>90</v>
      </c>
      <c r="O6" s="113" t="s">
        <v>27</v>
      </c>
      <c r="P6" s="118"/>
      <c r="Q6" s="118"/>
      <c r="R6" s="118"/>
      <c r="S6" s="118"/>
      <c r="T6" s="118"/>
      <c r="U6" s="118"/>
      <c r="V6" s="118"/>
      <c r="W6" s="116" t="s">
        <v>148</v>
      </c>
    </row>
    <row r="7" spans="2:23" s="53" customFormat="1" ht="120">
      <c r="B7" s="119">
        <v>1</v>
      </c>
      <c r="C7" s="104" t="s">
        <v>44</v>
      </c>
      <c r="D7" s="105">
        <v>2</v>
      </c>
      <c r="E7" s="106">
        <v>46041</v>
      </c>
      <c r="F7" s="107">
        <v>0.375</v>
      </c>
      <c r="G7" s="106">
        <v>46041</v>
      </c>
      <c r="H7" s="107">
        <v>0.68055555555555558</v>
      </c>
      <c r="I7" s="108">
        <f t="shared" ref="I7" si="2">H7-F7</f>
        <v>0.30555555555555558</v>
      </c>
      <c r="J7" s="109">
        <f t="shared" si="1"/>
        <v>0.61111111111111116</v>
      </c>
      <c r="K7" s="120" t="s">
        <v>75</v>
      </c>
      <c r="L7" s="120" t="s">
        <v>76</v>
      </c>
      <c r="M7" s="111" t="s">
        <v>45</v>
      </c>
      <c r="N7" s="121" t="s">
        <v>74</v>
      </c>
      <c r="O7" s="113">
        <v>2</v>
      </c>
      <c r="P7" s="122">
        <v>3</v>
      </c>
      <c r="Q7" s="123">
        <v>3</v>
      </c>
      <c r="R7" s="123">
        <v>6</v>
      </c>
      <c r="S7" s="124"/>
      <c r="T7" s="122"/>
      <c r="U7" s="122"/>
      <c r="V7" s="122"/>
      <c r="W7" s="125"/>
    </row>
    <row r="8" spans="2:23" s="53" customFormat="1" ht="198.75" customHeight="1">
      <c r="B8" s="119">
        <v>2</v>
      </c>
      <c r="C8" s="104" t="s">
        <v>44</v>
      </c>
      <c r="D8" s="105">
        <v>2</v>
      </c>
      <c r="E8" s="106">
        <v>46042</v>
      </c>
      <c r="F8" s="107">
        <v>0.375</v>
      </c>
      <c r="G8" s="106">
        <v>46042</v>
      </c>
      <c r="H8" s="107">
        <v>0.68055555555555558</v>
      </c>
      <c r="I8" s="108">
        <f t="shared" ref="I8:I13" si="3">H8-F8</f>
        <v>0.30555555555555558</v>
      </c>
      <c r="J8" s="109">
        <f t="shared" ref="J8:J13" si="4">I8*D8</f>
        <v>0.61111111111111116</v>
      </c>
      <c r="K8" s="120" t="s">
        <v>78</v>
      </c>
      <c r="L8" s="120" t="s">
        <v>154</v>
      </c>
      <c r="M8" s="111" t="s">
        <v>45</v>
      </c>
      <c r="N8" s="121" t="s">
        <v>77</v>
      </c>
      <c r="O8" s="113">
        <v>2</v>
      </c>
      <c r="P8" s="122">
        <v>3</v>
      </c>
      <c r="Q8" s="123">
        <v>5</v>
      </c>
      <c r="R8" s="123">
        <v>18</v>
      </c>
      <c r="S8" s="124"/>
      <c r="T8" s="122"/>
      <c r="U8" s="122"/>
      <c r="V8" s="122"/>
      <c r="W8" s="125"/>
    </row>
    <row r="9" spans="2:23" s="53" customFormat="1" ht="120">
      <c r="B9" s="119">
        <v>3</v>
      </c>
      <c r="C9" s="104" t="s">
        <v>44</v>
      </c>
      <c r="D9" s="105">
        <v>2</v>
      </c>
      <c r="E9" s="106">
        <v>46043</v>
      </c>
      <c r="F9" s="107">
        <v>0.375</v>
      </c>
      <c r="G9" s="106">
        <v>46043</v>
      </c>
      <c r="H9" s="107">
        <v>0.68055555555555558</v>
      </c>
      <c r="I9" s="108">
        <f t="shared" si="3"/>
        <v>0.30555555555555558</v>
      </c>
      <c r="J9" s="109">
        <f t="shared" si="4"/>
        <v>0.61111111111111116</v>
      </c>
      <c r="K9" s="120">
        <v>102</v>
      </c>
      <c r="L9" s="120">
        <v>504</v>
      </c>
      <c r="M9" s="111" t="s">
        <v>45</v>
      </c>
      <c r="N9" s="121" t="s">
        <v>79</v>
      </c>
      <c r="O9" s="113">
        <v>2</v>
      </c>
      <c r="P9" s="122">
        <v>3</v>
      </c>
      <c r="Q9" s="123">
        <v>2</v>
      </c>
      <c r="R9" s="123" t="s">
        <v>27</v>
      </c>
      <c r="S9" s="124" t="s">
        <v>27</v>
      </c>
      <c r="T9" s="122"/>
      <c r="U9" s="122"/>
      <c r="V9" s="122"/>
      <c r="W9" s="125"/>
    </row>
    <row r="10" spans="2:23" s="53" customFormat="1" ht="120">
      <c r="B10" s="119">
        <v>4</v>
      </c>
      <c r="C10" s="104" t="s">
        <v>44</v>
      </c>
      <c r="D10" s="105">
        <v>2</v>
      </c>
      <c r="E10" s="106">
        <v>46044</v>
      </c>
      <c r="F10" s="107">
        <v>0.375</v>
      </c>
      <c r="G10" s="106">
        <v>46044</v>
      </c>
      <c r="H10" s="107">
        <v>0.6875</v>
      </c>
      <c r="I10" s="108">
        <f t="shared" si="3"/>
        <v>0.3125</v>
      </c>
      <c r="J10" s="109">
        <f t="shared" si="4"/>
        <v>0.625</v>
      </c>
      <c r="K10" s="120" t="s">
        <v>80</v>
      </c>
      <c r="L10" s="120" t="s">
        <v>81</v>
      </c>
      <c r="M10" s="111" t="s">
        <v>45</v>
      </c>
      <c r="N10" s="121" t="s">
        <v>82</v>
      </c>
      <c r="O10" s="113">
        <v>2</v>
      </c>
      <c r="P10" s="122">
        <v>2</v>
      </c>
      <c r="Q10" s="123">
        <v>2</v>
      </c>
      <c r="R10" s="123"/>
      <c r="S10" s="124" t="s">
        <v>27</v>
      </c>
      <c r="T10" s="122"/>
      <c r="U10" s="122"/>
      <c r="V10" s="124" t="s">
        <v>27</v>
      </c>
      <c r="W10" s="125" t="s">
        <v>27</v>
      </c>
    </row>
    <row r="11" spans="2:23" s="53" customFormat="1" ht="96">
      <c r="B11" s="119">
        <v>5</v>
      </c>
      <c r="C11" s="104" t="s">
        <v>44</v>
      </c>
      <c r="D11" s="105">
        <v>2</v>
      </c>
      <c r="E11" s="106">
        <v>46045</v>
      </c>
      <c r="F11" s="107">
        <v>0.375</v>
      </c>
      <c r="G11" s="106">
        <v>46045</v>
      </c>
      <c r="H11" s="107">
        <v>0.66666666666666663</v>
      </c>
      <c r="I11" s="108">
        <f t="shared" ref="I11" si="5">H11-F11</f>
        <v>0.29166666666666663</v>
      </c>
      <c r="J11" s="109">
        <f t="shared" ref="J11" si="6">I11*D11</f>
        <v>0.58333333333333326</v>
      </c>
      <c r="K11" s="120" t="s">
        <v>83</v>
      </c>
      <c r="L11" s="120" t="s">
        <v>84</v>
      </c>
      <c r="M11" s="111" t="s">
        <v>45</v>
      </c>
      <c r="N11" s="121" t="s">
        <v>85</v>
      </c>
      <c r="O11" s="113" t="s">
        <v>27</v>
      </c>
      <c r="P11" s="122">
        <v>19</v>
      </c>
      <c r="Q11" s="124"/>
      <c r="R11" s="124"/>
      <c r="S11" s="124" t="s">
        <v>27</v>
      </c>
      <c r="T11" s="122"/>
      <c r="U11" s="122"/>
      <c r="V11" s="122"/>
      <c r="W11" s="125"/>
    </row>
    <row r="12" spans="2:23" s="53" customFormat="1" ht="120">
      <c r="B12" s="119">
        <v>6</v>
      </c>
      <c r="C12" s="104" t="s">
        <v>44</v>
      </c>
      <c r="D12" s="105">
        <v>2</v>
      </c>
      <c r="E12" s="106">
        <v>46048</v>
      </c>
      <c r="F12" s="107">
        <v>0.375</v>
      </c>
      <c r="G12" s="106">
        <v>46048</v>
      </c>
      <c r="H12" s="107">
        <v>0.6875</v>
      </c>
      <c r="I12" s="108">
        <f t="shared" si="3"/>
        <v>0.3125</v>
      </c>
      <c r="J12" s="109">
        <f t="shared" si="4"/>
        <v>0.625</v>
      </c>
      <c r="K12" s="120">
        <v>102</v>
      </c>
      <c r="L12" s="120">
        <v>502</v>
      </c>
      <c r="M12" s="111" t="s">
        <v>45</v>
      </c>
      <c r="N12" s="121" t="s">
        <v>86</v>
      </c>
      <c r="O12" s="113">
        <v>2</v>
      </c>
      <c r="P12" s="122">
        <v>3</v>
      </c>
      <c r="Q12" s="123">
        <v>3</v>
      </c>
      <c r="R12" s="123">
        <v>16</v>
      </c>
      <c r="S12" s="124"/>
      <c r="T12" s="122"/>
      <c r="U12" s="122"/>
      <c r="V12" s="122"/>
      <c r="W12" s="126"/>
    </row>
    <row r="13" spans="2:23" s="53" customFormat="1" ht="72" customHeight="1">
      <c r="B13" s="103">
        <v>7</v>
      </c>
      <c r="C13" s="104" t="s">
        <v>44</v>
      </c>
      <c r="D13" s="105">
        <v>1</v>
      </c>
      <c r="E13" s="106">
        <v>46052</v>
      </c>
      <c r="F13" s="107">
        <v>0.375</v>
      </c>
      <c r="G13" s="106">
        <v>46052</v>
      </c>
      <c r="H13" s="107">
        <v>0.66666666666666663</v>
      </c>
      <c r="I13" s="108">
        <f t="shared" si="3"/>
        <v>0.29166666666666663</v>
      </c>
      <c r="J13" s="109">
        <f t="shared" si="4"/>
        <v>0.29166666666666663</v>
      </c>
      <c r="K13" s="110" t="s">
        <v>91</v>
      </c>
      <c r="L13" s="110" t="s">
        <v>92</v>
      </c>
      <c r="M13" s="111" t="s">
        <v>45</v>
      </c>
      <c r="N13" s="112" t="s">
        <v>93</v>
      </c>
      <c r="O13" s="113" t="s">
        <v>27</v>
      </c>
      <c r="P13" s="122">
        <v>12</v>
      </c>
      <c r="Q13" s="122"/>
      <c r="R13" s="122"/>
      <c r="S13" s="122"/>
      <c r="T13" s="122"/>
      <c r="U13" s="122"/>
      <c r="V13" s="127"/>
      <c r="W13" s="116"/>
    </row>
    <row r="14" spans="2:23" s="53" customFormat="1" ht="120">
      <c r="B14" s="119">
        <v>8</v>
      </c>
      <c r="C14" s="104" t="s">
        <v>44</v>
      </c>
      <c r="D14" s="105">
        <v>2</v>
      </c>
      <c r="E14" s="106">
        <v>46055</v>
      </c>
      <c r="F14" s="107">
        <v>0.375</v>
      </c>
      <c r="G14" s="106">
        <v>46055</v>
      </c>
      <c r="H14" s="107">
        <v>0.68055555555555558</v>
      </c>
      <c r="I14" s="108">
        <f t="shared" ref="I14" si="7">H14-F14</f>
        <v>0.30555555555555558</v>
      </c>
      <c r="J14" s="109">
        <f t="shared" ref="J14" si="8">I14*D14</f>
        <v>0.61111111111111116</v>
      </c>
      <c r="K14" s="120" t="s">
        <v>94</v>
      </c>
      <c r="L14" s="120" t="s">
        <v>95</v>
      </c>
      <c r="M14" s="111" t="s">
        <v>45</v>
      </c>
      <c r="N14" s="121" t="s">
        <v>149</v>
      </c>
      <c r="O14" s="113">
        <v>2</v>
      </c>
      <c r="P14" s="113"/>
      <c r="Q14" s="123">
        <v>3</v>
      </c>
      <c r="R14" s="123">
        <v>12</v>
      </c>
      <c r="S14" s="124"/>
      <c r="T14" s="122"/>
      <c r="U14" s="122"/>
      <c r="V14" s="122"/>
      <c r="W14" s="126"/>
    </row>
    <row r="15" spans="2:23" s="53" customFormat="1" ht="72" customHeight="1">
      <c r="B15" s="119">
        <v>9</v>
      </c>
      <c r="C15" s="104" t="s">
        <v>44</v>
      </c>
      <c r="D15" s="105">
        <v>2</v>
      </c>
      <c r="E15" s="106">
        <v>46065</v>
      </c>
      <c r="F15" s="107">
        <v>0.375</v>
      </c>
      <c r="G15" s="106">
        <v>46065</v>
      </c>
      <c r="H15" s="107">
        <v>0.68055555555555558</v>
      </c>
      <c r="I15" s="108">
        <f t="shared" ref="I15:I18" si="9">H15-F15</f>
        <v>0.30555555555555558</v>
      </c>
      <c r="J15" s="109">
        <f t="shared" ref="J15:J18" si="10">I15*D15</f>
        <v>0.61111111111111116</v>
      </c>
      <c r="K15" s="110">
        <v>103</v>
      </c>
      <c r="L15" s="110" t="s">
        <v>96</v>
      </c>
      <c r="M15" s="111" t="s">
        <v>45</v>
      </c>
      <c r="N15" s="112" t="s">
        <v>97</v>
      </c>
      <c r="O15" s="113">
        <v>2</v>
      </c>
      <c r="P15" s="122"/>
      <c r="Q15" s="123"/>
      <c r="R15" s="123"/>
      <c r="S15" s="122"/>
      <c r="T15" s="122"/>
      <c r="U15" s="122"/>
      <c r="V15" s="127"/>
      <c r="W15" s="116"/>
    </row>
    <row r="16" spans="2:23" s="53" customFormat="1" ht="120">
      <c r="B16" s="119">
        <v>10</v>
      </c>
      <c r="C16" s="104" t="s">
        <v>44</v>
      </c>
      <c r="D16" s="105">
        <v>2</v>
      </c>
      <c r="E16" s="106">
        <v>46066</v>
      </c>
      <c r="F16" s="107">
        <v>0.375</v>
      </c>
      <c r="G16" s="106">
        <v>46066</v>
      </c>
      <c r="H16" s="107">
        <v>0.67361111111111116</v>
      </c>
      <c r="I16" s="108">
        <f t="shared" si="9"/>
        <v>0.29861111111111116</v>
      </c>
      <c r="J16" s="109">
        <f t="shared" si="10"/>
        <v>0.59722222222222232</v>
      </c>
      <c r="K16" s="120" t="s">
        <v>98</v>
      </c>
      <c r="L16" s="120" t="s">
        <v>99</v>
      </c>
      <c r="M16" s="111" t="s">
        <v>45</v>
      </c>
      <c r="N16" s="121" t="s">
        <v>150</v>
      </c>
      <c r="O16" s="113">
        <v>2</v>
      </c>
      <c r="P16" s="113"/>
      <c r="Q16" s="123">
        <v>1</v>
      </c>
      <c r="R16" s="123">
        <v>9</v>
      </c>
      <c r="S16" s="124"/>
      <c r="T16" s="122"/>
      <c r="U16" s="122"/>
      <c r="V16" s="122"/>
      <c r="W16" s="126"/>
    </row>
    <row r="17" spans="2:23" s="53" customFormat="1" ht="72" customHeight="1">
      <c r="B17" s="103">
        <v>11</v>
      </c>
      <c r="C17" s="104" t="s">
        <v>44</v>
      </c>
      <c r="D17" s="105">
        <v>1</v>
      </c>
      <c r="E17" s="106">
        <v>46076</v>
      </c>
      <c r="F17" s="107">
        <v>0.375</v>
      </c>
      <c r="G17" s="106">
        <v>46076</v>
      </c>
      <c r="H17" s="107">
        <v>0.68055555555555558</v>
      </c>
      <c r="I17" s="108">
        <f t="shared" si="9"/>
        <v>0.30555555555555558</v>
      </c>
      <c r="J17" s="109">
        <f t="shared" si="10"/>
        <v>0.30555555555555558</v>
      </c>
      <c r="K17" s="110" t="s">
        <v>101</v>
      </c>
      <c r="L17" s="110" t="s">
        <v>100</v>
      </c>
      <c r="M17" s="111" t="s">
        <v>45</v>
      </c>
      <c r="N17" s="112" t="s">
        <v>102</v>
      </c>
      <c r="O17" s="113">
        <v>1</v>
      </c>
      <c r="P17" s="122"/>
      <c r="Q17" s="123">
        <v>3</v>
      </c>
      <c r="R17" s="123">
        <v>18</v>
      </c>
      <c r="S17" s="122"/>
      <c r="T17" s="122">
        <v>4</v>
      </c>
      <c r="U17" s="122"/>
      <c r="V17" s="127"/>
      <c r="W17" s="116"/>
    </row>
    <row r="18" spans="2:23" s="53" customFormat="1" ht="96">
      <c r="B18" s="119">
        <v>12</v>
      </c>
      <c r="C18" s="104" t="s">
        <v>44</v>
      </c>
      <c r="D18" s="105">
        <v>1</v>
      </c>
      <c r="E18" s="106">
        <v>46077</v>
      </c>
      <c r="F18" s="107">
        <v>0.375</v>
      </c>
      <c r="G18" s="106">
        <v>46077</v>
      </c>
      <c r="H18" s="107">
        <v>0.67708333333333337</v>
      </c>
      <c r="I18" s="108">
        <f t="shared" si="9"/>
        <v>0.30208333333333337</v>
      </c>
      <c r="J18" s="109">
        <f t="shared" si="10"/>
        <v>0.30208333333333337</v>
      </c>
      <c r="K18" s="120" t="s">
        <v>110</v>
      </c>
      <c r="L18" s="120" t="s">
        <v>103</v>
      </c>
      <c r="M18" s="111" t="s">
        <v>45</v>
      </c>
      <c r="N18" s="121" t="s">
        <v>104</v>
      </c>
      <c r="O18" s="113" t="s">
        <v>27</v>
      </c>
      <c r="P18" s="122"/>
      <c r="Q18" s="124"/>
      <c r="R18" s="124"/>
      <c r="S18" s="123">
        <v>3</v>
      </c>
      <c r="T18" s="122"/>
      <c r="U18" s="122"/>
      <c r="V18" s="122"/>
      <c r="W18" s="125"/>
    </row>
    <row r="19" spans="2:23" s="53" customFormat="1" ht="144">
      <c r="B19" s="119">
        <v>13</v>
      </c>
      <c r="C19" s="104" t="s">
        <v>44</v>
      </c>
      <c r="D19" s="105">
        <v>3</v>
      </c>
      <c r="E19" s="106">
        <v>46078</v>
      </c>
      <c r="F19" s="107">
        <v>0.375</v>
      </c>
      <c r="G19" s="106">
        <v>46078</v>
      </c>
      <c r="H19" s="107">
        <v>0.68055555555555558</v>
      </c>
      <c r="I19" s="108">
        <f t="shared" ref="I19" si="11">H19-F19</f>
        <v>0.30555555555555558</v>
      </c>
      <c r="J19" s="109">
        <f t="shared" ref="J19" si="12">I19*D19</f>
        <v>0.91666666666666674</v>
      </c>
      <c r="K19" s="120" t="s">
        <v>105</v>
      </c>
      <c r="L19" s="120" t="s">
        <v>107</v>
      </c>
      <c r="M19" s="111" t="s">
        <v>45</v>
      </c>
      <c r="N19" s="121" t="s">
        <v>106</v>
      </c>
      <c r="O19" s="113">
        <v>3</v>
      </c>
      <c r="P19" s="113"/>
      <c r="Q19" s="124" t="s">
        <v>27</v>
      </c>
      <c r="R19" s="124" t="s">
        <v>27</v>
      </c>
      <c r="S19" s="124"/>
      <c r="T19" s="122">
        <v>4</v>
      </c>
      <c r="U19" s="122"/>
      <c r="V19" s="122"/>
      <c r="W19" s="126"/>
    </row>
    <row r="20" spans="2:23" s="53" customFormat="1" ht="168">
      <c r="B20" s="119">
        <v>14</v>
      </c>
      <c r="C20" s="104" t="s">
        <v>44</v>
      </c>
      <c r="D20" s="105">
        <v>3</v>
      </c>
      <c r="E20" s="106">
        <v>46079</v>
      </c>
      <c r="F20" s="107">
        <v>0.375</v>
      </c>
      <c r="G20" s="106">
        <v>46079</v>
      </c>
      <c r="H20" s="107">
        <v>0.68055555555555558</v>
      </c>
      <c r="I20" s="108">
        <f t="shared" ref="I20" si="13">H20-F20</f>
        <v>0.30555555555555558</v>
      </c>
      <c r="J20" s="109">
        <f t="shared" ref="J20" si="14">I20*D20</f>
        <v>0.91666666666666674</v>
      </c>
      <c r="K20" s="120" t="s">
        <v>109</v>
      </c>
      <c r="L20" s="120" t="s">
        <v>108</v>
      </c>
      <c r="M20" s="111" t="s">
        <v>45</v>
      </c>
      <c r="N20" s="121" t="s">
        <v>111</v>
      </c>
      <c r="O20" s="113">
        <v>3</v>
      </c>
      <c r="P20" s="122">
        <v>3</v>
      </c>
      <c r="Q20" s="124" t="s">
        <v>27</v>
      </c>
      <c r="R20" s="124" t="s">
        <v>27</v>
      </c>
      <c r="S20" s="124"/>
      <c r="T20" s="122"/>
      <c r="U20" s="122"/>
      <c r="V20" s="122"/>
      <c r="W20" s="126"/>
    </row>
    <row r="21" spans="2:23" s="53" customFormat="1" ht="192">
      <c r="B21" s="119">
        <v>15</v>
      </c>
      <c r="C21" s="104" t="s">
        <v>44</v>
      </c>
      <c r="D21" s="105">
        <v>3</v>
      </c>
      <c r="E21" s="106">
        <v>46084</v>
      </c>
      <c r="F21" s="107">
        <v>0.375</v>
      </c>
      <c r="G21" s="106">
        <v>46084</v>
      </c>
      <c r="H21" s="107">
        <v>0.68055555555555558</v>
      </c>
      <c r="I21" s="108">
        <f t="shared" ref="I21:I22" si="15">H21-F21</f>
        <v>0.30555555555555558</v>
      </c>
      <c r="J21" s="109">
        <f t="shared" ref="J21:J22" si="16">I21*D21</f>
        <v>0.91666666666666674</v>
      </c>
      <c r="K21" s="120" t="s">
        <v>114</v>
      </c>
      <c r="L21" s="120" t="s">
        <v>113</v>
      </c>
      <c r="M21" s="111" t="s">
        <v>45</v>
      </c>
      <c r="N21" s="121" t="s">
        <v>112</v>
      </c>
      <c r="O21" s="113">
        <v>3</v>
      </c>
      <c r="P21" s="113"/>
      <c r="Q21" s="122">
        <v>3</v>
      </c>
      <c r="R21" s="124" t="s">
        <v>27</v>
      </c>
      <c r="S21" s="124"/>
      <c r="T21" s="122"/>
      <c r="U21" s="122"/>
      <c r="V21" s="122"/>
      <c r="W21" s="126"/>
    </row>
    <row r="22" spans="2:23" s="53" customFormat="1" ht="48">
      <c r="B22" s="119">
        <v>16</v>
      </c>
      <c r="C22" s="104" t="s">
        <v>44</v>
      </c>
      <c r="D22" s="105">
        <v>1</v>
      </c>
      <c r="E22" s="106">
        <v>46085</v>
      </c>
      <c r="F22" s="107">
        <v>0.375</v>
      </c>
      <c r="G22" s="106">
        <v>46085</v>
      </c>
      <c r="H22" s="107">
        <v>0.68055555555555558</v>
      </c>
      <c r="I22" s="108">
        <f t="shared" si="15"/>
        <v>0.30555555555555558</v>
      </c>
      <c r="J22" s="109">
        <f t="shared" si="16"/>
        <v>0.30555555555555558</v>
      </c>
      <c r="K22" s="120" t="s">
        <v>136</v>
      </c>
      <c r="L22" s="120" t="s">
        <v>165</v>
      </c>
      <c r="M22" s="111" t="s">
        <v>45</v>
      </c>
      <c r="N22" s="121" t="s">
        <v>166</v>
      </c>
      <c r="O22" s="128">
        <v>1</v>
      </c>
      <c r="P22" s="113"/>
      <c r="Q22" s="122" t="s">
        <v>27</v>
      </c>
      <c r="R22" s="124" t="s">
        <v>27</v>
      </c>
      <c r="S22" s="124" t="s">
        <v>27</v>
      </c>
      <c r="T22" s="122"/>
      <c r="U22" s="122"/>
      <c r="V22" s="122"/>
      <c r="W22" s="126"/>
    </row>
    <row r="23" spans="2:23" s="53" customFormat="1" ht="199.5" customHeight="1">
      <c r="B23" s="119" t="s">
        <v>27</v>
      </c>
      <c r="C23" s="104" t="s">
        <v>44</v>
      </c>
      <c r="D23" s="105">
        <v>3</v>
      </c>
      <c r="E23" s="106">
        <v>46085</v>
      </c>
      <c r="F23" s="107">
        <v>0.54166666666666663</v>
      </c>
      <c r="G23" s="106">
        <v>46085</v>
      </c>
      <c r="H23" s="107">
        <v>0.68055555555555558</v>
      </c>
      <c r="I23" s="108">
        <f t="shared" ref="I23:I27" si="17">H23-F23</f>
        <v>0.13888888888888895</v>
      </c>
      <c r="J23" s="109">
        <f t="shared" ref="J23:J27" si="18">I23*D23</f>
        <v>0.41666666666666685</v>
      </c>
      <c r="K23" s="120" t="s">
        <v>120</v>
      </c>
      <c r="L23" s="120" t="s">
        <v>121</v>
      </c>
      <c r="M23" s="111" t="s">
        <v>45</v>
      </c>
      <c r="N23" s="121" t="s">
        <v>122</v>
      </c>
      <c r="O23" s="113" t="s">
        <v>27</v>
      </c>
      <c r="P23" s="113"/>
      <c r="Q23" s="124" t="s">
        <v>27</v>
      </c>
      <c r="R23" s="124" t="s">
        <v>27</v>
      </c>
      <c r="S23" s="123">
        <v>8</v>
      </c>
      <c r="T23" s="122"/>
      <c r="U23" s="122"/>
      <c r="V23" s="122"/>
      <c r="W23" s="126"/>
    </row>
    <row r="24" spans="2:23" s="53" customFormat="1" ht="72" customHeight="1">
      <c r="B24" s="119">
        <v>17</v>
      </c>
      <c r="C24" s="104" t="s">
        <v>44</v>
      </c>
      <c r="D24" s="105">
        <v>2</v>
      </c>
      <c r="E24" s="106">
        <v>46086</v>
      </c>
      <c r="F24" s="107">
        <v>0.54166666666666663</v>
      </c>
      <c r="G24" s="106">
        <v>46086</v>
      </c>
      <c r="H24" s="107">
        <v>0.68055555555555558</v>
      </c>
      <c r="I24" s="108">
        <f t="shared" si="17"/>
        <v>0.13888888888888895</v>
      </c>
      <c r="J24" s="109">
        <f t="shared" si="18"/>
        <v>0.2777777777777779</v>
      </c>
      <c r="K24" s="110" t="s">
        <v>115</v>
      </c>
      <c r="L24" s="110" t="s">
        <v>116</v>
      </c>
      <c r="M24" s="111" t="s">
        <v>45</v>
      </c>
      <c r="N24" s="112" t="s">
        <v>117</v>
      </c>
      <c r="O24" s="113">
        <v>1</v>
      </c>
      <c r="P24" s="122"/>
      <c r="Q24" s="122"/>
      <c r="R24" s="122"/>
      <c r="S24" s="122"/>
      <c r="T24" s="122"/>
      <c r="U24" s="122"/>
      <c r="V24" s="127"/>
      <c r="W24" s="116"/>
    </row>
    <row r="25" spans="2:23" s="53" customFormat="1" ht="120">
      <c r="B25" s="119">
        <v>18</v>
      </c>
      <c r="C25" s="104" t="s">
        <v>44</v>
      </c>
      <c r="D25" s="105">
        <v>3</v>
      </c>
      <c r="E25" s="106">
        <v>46087</v>
      </c>
      <c r="F25" s="107">
        <v>0.375</v>
      </c>
      <c r="G25" s="106">
        <v>46087</v>
      </c>
      <c r="H25" s="107">
        <v>0.67361111111111116</v>
      </c>
      <c r="I25" s="108">
        <f t="shared" si="17"/>
        <v>0.29861111111111116</v>
      </c>
      <c r="J25" s="109">
        <f t="shared" si="18"/>
        <v>0.89583333333333348</v>
      </c>
      <c r="K25" s="120" t="s">
        <v>118</v>
      </c>
      <c r="L25" s="120" t="s">
        <v>119</v>
      </c>
      <c r="M25" s="111" t="s">
        <v>45</v>
      </c>
      <c r="N25" s="121" t="s">
        <v>157</v>
      </c>
      <c r="O25" s="113">
        <v>3</v>
      </c>
      <c r="P25" s="113"/>
      <c r="Q25" s="122">
        <v>7</v>
      </c>
      <c r="R25" s="124" t="s">
        <v>27</v>
      </c>
      <c r="S25" s="124"/>
      <c r="T25" s="122"/>
      <c r="U25" s="122"/>
      <c r="V25" s="122"/>
      <c r="W25" s="126"/>
    </row>
    <row r="26" spans="2:23" s="53" customFormat="1" ht="72" customHeight="1">
      <c r="B26" s="103">
        <v>19</v>
      </c>
      <c r="C26" s="104" t="s">
        <v>44</v>
      </c>
      <c r="D26" s="105">
        <v>2</v>
      </c>
      <c r="E26" s="106">
        <v>46091</v>
      </c>
      <c r="F26" s="107">
        <v>0.54166666666666663</v>
      </c>
      <c r="G26" s="106">
        <v>46091</v>
      </c>
      <c r="H26" s="107">
        <v>0.68055555555555558</v>
      </c>
      <c r="I26" s="108">
        <f t="shared" si="17"/>
        <v>0.13888888888888895</v>
      </c>
      <c r="J26" s="109">
        <f t="shared" si="18"/>
        <v>0.2777777777777779</v>
      </c>
      <c r="K26" s="110" t="s">
        <v>123</v>
      </c>
      <c r="L26" s="110" t="s">
        <v>124</v>
      </c>
      <c r="M26" s="111" t="s">
        <v>45</v>
      </c>
      <c r="N26" s="112" t="s">
        <v>125</v>
      </c>
      <c r="O26" s="113" t="s">
        <v>27</v>
      </c>
      <c r="P26" s="122">
        <v>12</v>
      </c>
      <c r="Q26" s="122"/>
      <c r="R26" s="122"/>
      <c r="S26" s="122"/>
      <c r="T26" s="122"/>
      <c r="U26" s="122"/>
      <c r="V26" s="127"/>
      <c r="W26" s="116"/>
    </row>
    <row r="27" spans="2:23" s="53" customFormat="1" ht="96">
      <c r="B27" s="119">
        <v>20</v>
      </c>
      <c r="C27" s="104" t="s">
        <v>44</v>
      </c>
      <c r="D27" s="105">
        <v>2</v>
      </c>
      <c r="E27" s="106">
        <v>46092</v>
      </c>
      <c r="F27" s="107">
        <v>0.375</v>
      </c>
      <c r="G27" s="106">
        <v>46092</v>
      </c>
      <c r="H27" s="107">
        <v>0.66666666666666663</v>
      </c>
      <c r="I27" s="108">
        <f t="shared" si="17"/>
        <v>0.29166666666666663</v>
      </c>
      <c r="J27" s="109">
        <f t="shared" si="18"/>
        <v>0.58333333333333326</v>
      </c>
      <c r="K27" s="120" t="s">
        <v>126</v>
      </c>
      <c r="L27" s="120" t="s">
        <v>127</v>
      </c>
      <c r="M27" s="111" t="s">
        <v>45</v>
      </c>
      <c r="N27" s="121" t="s">
        <v>128</v>
      </c>
      <c r="O27" s="113" t="s">
        <v>27</v>
      </c>
      <c r="P27" s="122">
        <v>17</v>
      </c>
      <c r="Q27" s="124"/>
      <c r="R27" s="124"/>
      <c r="S27" s="124" t="s">
        <v>27</v>
      </c>
      <c r="T27" s="122"/>
      <c r="U27" s="122"/>
      <c r="V27" s="122"/>
      <c r="W27" s="125"/>
    </row>
    <row r="28" spans="2:23" s="53" customFormat="1" ht="249" customHeight="1">
      <c r="B28" s="119">
        <v>21</v>
      </c>
      <c r="C28" s="104" t="s">
        <v>44</v>
      </c>
      <c r="D28" s="105">
        <v>3</v>
      </c>
      <c r="E28" s="106">
        <v>46093</v>
      </c>
      <c r="F28" s="107">
        <v>0.375</v>
      </c>
      <c r="G28" s="106">
        <v>46093</v>
      </c>
      <c r="H28" s="107">
        <v>0.68055555555555558</v>
      </c>
      <c r="I28" s="108">
        <f t="shared" ref="I28:I34" si="19">H28-F28</f>
        <v>0.30555555555555558</v>
      </c>
      <c r="J28" s="109">
        <f t="shared" ref="J28:J34" si="20">I28*D28</f>
        <v>0.91666666666666674</v>
      </c>
      <c r="K28" s="120" t="s">
        <v>129</v>
      </c>
      <c r="L28" s="120" t="s">
        <v>130</v>
      </c>
      <c r="M28" s="111" t="s">
        <v>45</v>
      </c>
      <c r="N28" s="121" t="s">
        <v>131</v>
      </c>
      <c r="O28" s="113">
        <v>3</v>
      </c>
      <c r="P28" s="113"/>
      <c r="Q28" s="123">
        <v>2</v>
      </c>
      <c r="R28" s="124" t="s">
        <v>27</v>
      </c>
      <c r="S28" s="124" t="s">
        <v>27</v>
      </c>
      <c r="T28" s="122"/>
      <c r="U28" s="122"/>
      <c r="V28" s="122"/>
      <c r="W28" s="126"/>
    </row>
    <row r="29" spans="2:23" s="53" customFormat="1" ht="144">
      <c r="B29" s="129">
        <v>22</v>
      </c>
      <c r="C29" s="104" t="s">
        <v>44</v>
      </c>
      <c r="D29" s="105">
        <v>3</v>
      </c>
      <c r="E29" s="106">
        <v>46097</v>
      </c>
      <c r="F29" s="107">
        <v>0.375</v>
      </c>
      <c r="G29" s="106">
        <v>46097</v>
      </c>
      <c r="H29" s="107">
        <v>0.68055555555555558</v>
      </c>
      <c r="I29" s="108">
        <f t="shared" si="19"/>
        <v>0.30555555555555558</v>
      </c>
      <c r="J29" s="109">
        <f t="shared" si="20"/>
        <v>0.91666666666666674</v>
      </c>
      <c r="K29" s="120" t="s">
        <v>132</v>
      </c>
      <c r="L29" s="120" t="s">
        <v>133</v>
      </c>
      <c r="M29" s="111" t="s">
        <v>45</v>
      </c>
      <c r="N29" s="121" t="s">
        <v>163</v>
      </c>
      <c r="O29" s="113">
        <v>3</v>
      </c>
      <c r="P29" s="122">
        <v>3</v>
      </c>
      <c r="Q29" s="123">
        <v>6</v>
      </c>
      <c r="R29" s="124" t="s">
        <v>27</v>
      </c>
      <c r="S29" s="124"/>
      <c r="T29" s="122"/>
      <c r="U29" s="122"/>
      <c r="V29" s="122"/>
      <c r="W29" s="130" t="s">
        <v>164</v>
      </c>
    </row>
    <row r="30" spans="2:23" s="53" customFormat="1" ht="96">
      <c r="B30" s="119">
        <v>23</v>
      </c>
      <c r="C30" s="104" t="s">
        <v>44</v>
      </c>
      <c r="D30" s="105">
        <v>1</v>
      </c>
      <c r="E30" s="106">
        <v>46098</v>
      </c>
      <c r="F30" s="107">
        <v>0.375</v>
      </c>
      <c r="G30" s="106">
        <v>46098</v>
      </c>
      <c r="H30" s="107">
        <v>0.68055555555555558</v>
      </c>
      <c r="I30" s="108">
        <f t="shared" si="19"/>
        <v>0.30555555555555558</v>
      </c>
      <c r="J30" s="109">
        <f t="shared" si="20"/>
        <v>0.30555555555555558</v>
      </c>
      <c r="K30" s="120" t="s">
        <v>53</v>
      </c>
      <c r="L30" s="120" t="s">
        <v>134</v>
      </c>
      <c r="M30" s="111" t="s">
        <v>45</v>
      </c>
      <c r="N30" s="121" t="s">
        <v>135</v>
      </c>
      <c r="O30" s="113">
        <v>1</v>
      </c>
      <c r="P30" s="122">
        <v>1</v>
      </c>
      <c r="Q30" s="123">
        <v>3</v>
      </c>
      <c r="R30" s="124"/>
      <c r="S30" s="124" t="s">
        <v>27</v>
      </c>
      <c r="T30" s="122">
        <v>4</v>
      </c>
      <c r="U30" s="122"/>
      <c r="V30" s="122"/>
      <c r="W30" s="125"/>
    </row>
    <row r="31" spans="2:23" s="53" customFormat="1" ht="72" customHeight="1">
      <c r="B31" s="119">
        <v>23</v>
      </c>
      <c r="C31" s="104" t="s">
        <v>44</v>
      </c>
      <c r="D31" s="105">
        <v>1</v>
      </c>
      <c r="E31" s="106">
        <v>46098</v>
      </c>
      <c r="F31" s="107">
        <v>0.375</v>
      </c>
      <c r="G31" s="106">
        <v>46098</v>
      </c>
      <c r="H31" s="107">
        <v>0.6875</v>
      </c>
      <c r="I31" s="108">
        <f t="shared" si="19"/>
        <v>0.3125</v>
      </c>
      <c r="J31" s="109">
        <f t="shared" si="20"/>
        <v>0.3125</v>
      </c>
      <c r="K31" s="110" t="s">
        <v>136</v>
      </c>
      <c r="L31" s="110" t="s">
        <v>137</v>
      </c>
      <c r="M31" s="111" t="s">
        <v>45</v>
      </c>
      <c r="N31" s="112" t="s">
        <v>138</v>
      </c>
      <c r="O31" s="128">
        <v>1</v>
      </c>
      <c r="P31" s="122"/>
      <c r="Q31" s="122"/>
      <c r="R31" s="122"/>
      <c r="S31" s="122"/>
      <c r="T31" s="122" t="s">
        <v>27</v>
      </c>
      <c r="U31" s="122"/>
      <c r="V31" s="127"/>
      <c r="W31" s="116"/>
    </row>
    <row r="32" spans="2:23" s="53" customFormat="1" ht="72" customHeight="1">
      <c r="B32" s="103" t="s">
        <v>27</v>
      </c>
      <c r="C32" s="104" t="s">
        <v>44</v>
      </c>
      <c r="D32" s="105">
        <v>1</v>
      </c>
      <c r="E32" s="106">
        <v>46091</v>
      </c>
      <c r="F32" s="107">
        <v>0.54166666666666663</v>
      </c>
      <c r="G32" s="106">
        <v>46091</v>
      </c>
      <c r="H32" s="107">
        <v>0.68055555555555558</v>
      </c>
      <c r="I32" s="108">
        <f t="shared" si="19"/>
        <v>0.13888888888888895</v>
      </c>
      <c r="J32" s="109">
        <f t="shared" si="20"/>
        <v>0.13888888888888895</v>
      </c>
      <c r="K32" s="110">
        <v>103</v>
      </c>
      <c r="L32" s="110" t="s">
        <v>139</v>
      </c>
      <c r="M32" s="111" t="s">
        <v>45</v>
      </c>
      <c r="N32" s="112" t="s">
        <v>155</v>
      </c>
      <c r="O32" s="113">
        <v>1</v>
      </c>
      <c r="P32" s="122">
        <v>3</v>
      </c>
      <c r="Q32" s="122">
        <v>3</v>
      </c>
      <c r="R32" s="122">
        <v>18</v>
      </c>
      <c r="S32" s="122"/>
      <c r="T32" s="122"/>
      <c r="U32" s="122"/>
      <c r="V32" s="127"/>
      <c r="W32" s="116"/>
    </row>
    <row r="33" spans="2:23" s="53" customFormat="1" ht="72" customHeight="1">
      <c r="B33" s="103">
        <v>24</v>
      </c>
      <c r="C33" s="104" t="s">
        <v>44</v>
      </c>
      <c r="D33" s="105">
        <v>1</v>
      </c>
      <c r="E33" s="106">
        <v>46091</v>
      </c>
      <c r="F33" s="107">
        <v>0.54166666666666663</v>
      </c>
      <c r="G33" s="106">
        <v>46091</v>
      </c>
      <c r="H33" s="107">
        <v>0.68055555555555558</v>
      </c>
      <c r="I33" s="108">
        <f t="shared" si="19"/>
        <v>0.13888888888888895</v>
      </c>
      <c r="J33" s="109">
        <f t="shared" si="20"/>
        <v>0.13888888888888895</v>
      </c>
      <c r="K33" s="110" t="s">
        <v>145</v>
      </c>
      <c r="L33" s="110" t="s">
        <v>140</v>
      </c>
      <c r="M33" s="111" t="s">
        <v>45</v>
      </c>
      <c r="N33" s="112" t="s">
        <v>156</v>
      </c>
      <c r="O33" s="113">
        <v>1</v>
      </c>
      <c r="P33" s="122">
        <v>3</v>
      </c>
      <c r="Q33" s="122">
        <v>2</v>
      </c>
      <c r="R33" s="122">
        <v>27</v>
      </c>
      <c r="S33" s="122"/>
      <c r="T33" s="122"/>
      <c r="U33" s="122"/>
      <c r="V33" s="127"/>
      <c r="W33" s="116"/>
    </row>
    <row r="34" spans="2:23" s="53" customFormat="1" ht="72" customHeight="1">
      <c r="B34" s="103">
        <v>25</v>
      </c>
      <c r="C34" s="104" t="s">
        <v>44</v>
      </c>
      <c r="D34" s="105">
        <v>1</v>
      </c>
      <c r="E34" s="106">
        <v>46091</v>
      </c>
      <c r="F34" s="107">
        <v>0.54166666666666663</v>
      </c>
      <c r="G34" s="106">
        <v>46091</v>
      </c>
      <c r="H34" s="107">
        <v>0.68055555555555558</v>
      </c>
      <c r="I34" s="108">
        <f t="shared" si="19"/>
        <v>0.13888888888888895</v>
      </c>
      <c r="J34" s="109">
        <f t="shared" si="20"/>
        <v>0.13888888888888895</v>
      </c>
      <c r="K34" s="110" t="s">
        <v>144</v>
      </c>
      <c r="L34" s="110" t="s">
        <v>141</v>
      </c>
      <c r="M34" s="111" t="s">
        <v>45</v>
      </c>
      <c r="N34" s="112" t="s">
        <v>146</v>
      </c>
      <c r="O34" s="113">
        <v>1</v>
      </c>
      <c r="P34" s="122"/>
      <c r="Q34" s="122">
        <v>3</v>
      </c>
      <c r="R34" s="122">
        <v>15</v>
      </c>
      <c r="S34" s="122"/>
      <c r="T34" s="122"/>
      <c r="U34" s="122"/>
      <c r="V34" s="127"/>
      <c r="W34" s="116"/>
    </row>
    <row r="35" spans="2:23" s="53" customFormat="1" ht="72" customHeight="1">
      <c r="B35" s="119">
        <v>26</v>
      </c>
      <c r="C35" s="104" t="s">
        <v>44</v>
      </c>
      <c r="D35" s="105">
        <v>1</v>
      </c>
      <c r="E35" s="106">
        <v>46098</v>
      </c>
      <c r="F35" s="107">
        <v>0.375</v>
      </c>
      <c r="G35" s="106">
        <v>46098</v>
      </c>
      <c r="H35" s="107">
        <v>0.6875</v>
      </c>
      <c r="I35" s="108">
        <f t="shared" ref="I35" si="21">H35-F35</f>
        <v>0.3125</v>
      </c>
      <c r="J35" s="109">
        <f t="shared" ref="J35" si="22">I35*D35</f>
        <v>0.3125</v>
      </c>
      <c r="K35" s="110" t="s">
        <v>143</v>
      </c>
      <c r="L35" s="110" t="s">
        <v>142</v>
      </c>
      <c r="M35" s="111" t="s">
        <v>45</v>
      </c>
      <c r="N35" s="112" t="s">
        <v>147</v>
      </c>
      <c r="O35" s="113" t="s">
        <v>27</v>
      </c>
      <c r="P35" s="122">
        <v>4</v>
      </c>
      <c r="Q35" s="122"/>
      <c r="R35" s="122"/>
      <c r="S35" s="122"/>
      <c r="T35" s="122"/>
      <c r="U35" s="122"/>
      <c r="V35" s="127"/>
      <c r="W35" s="116" t="s">
        <v>152</v>
      </c>
    </row>
    <row r="36" spans="2:23" s="62" customFormat="1" ht="54.95" customHeight="1" thickBot="1">
      <c r="B36" s="334" t="s">
        <v>151</v>
      </c>
      <c r="C36" s="335"/>
      <c r="D36" s="131">
        <f>SUM(D5:D35)</f>
        <v>58</v>
      </c>
      <c r="E36" s="132"/>
      <c r="F36" s="133"/>
      <c r="G36" s="132"/>
      <c r="H36" s="133"/>
      <c r="I36" s="134">
        <f>SUM(I7:I35)</f>
        <v>7.8298611111111134</v>
      </c>
      <c r="J36" s="134">
        <f>SUM(J7:J35)</f>
        <v>15.072916666666668</v>
      </c>
      <c r="K36" s="131"/>
      <c r="L36" s="135"/>
      <c r="M36" s="131"/>
      <c r="N36" s="136"/>
      <c r="O36" s="131">
        <f t="shared" ref="O36:V36" si="23">SUM(O5:O35)</f>
        <v>44</v>
      </c>
      <c r="P36" s="131">
        <f t="shared" si="23"/>
        <v>91</v>
      </c>
      <c r="Q36" s="131">
        <f t="shared" si="23"/>
        <v>51</v>
      </c>
      <c r="R36" s="131">
        <f t="shared" si="23"/>
        <v>139</v>
      </c>
      <c r="S36" s="131">
        <f t="shared" si="23"/>
        <v>11</v>
      </c>
      <c r="T36" s="131">
        <f t="shared" si="23"/>
        <v>12</v>
      </c>
      <c r="U36" s="131">
        <f t="shared" si="23"/>
        <v>0</v>
      </c>
      <c r="V36" s="131">
        <f t="shared" si="23"/>
        <v>0</v>
      </c>
      <c r="W36" s="137"/>
    </row>
    <row r="37" spans="2:23" ht="9.9499999999999993" customHeight="1"/>
    <row r="39" spans="2:23" ht="17.25" thickBot="1"/>
    <row r="40" spans="2:23" s="40" customFormat="1" ht="31.5">
      <c r="B40" s="97" t="s">
        <v>168</v>
      </c>
      <c r="C40" s="98"/>
      <c r="D40" s="99"/>
      <c r="E40" s="100"/>
      <c r="F40" s="100"/>
      <c r="G40" s="100"/>
      <c r="H40" s="100"/>
      <c r="I40" s="100"/>
      <c r="J40" s="100"/>
      <c r="K40" s="101"/>
      <c r="L40" s="101"/>
      <c r="M40" s="101"/>
      <c r="N40" s="101"/>
      <c r="O40" s="101"/>
      <c r="P40" s="101"/>
      <c r="Q40" s="101"/>
      <c r="R40" s="101"/>
      <c r="S40" s="101"/>
      <c r="T40" s="101"/>
      <c r="U40" s="101"/>
      <c r="V40" s="101"/>
      <c r="W40" s="102"/>
    </row>
    <row r="41" spans="2:23" s="53" customFormat="1" ht="144" customHeight="1">
      <c r="B41" s="54">
        <v>27</v>
      </c>
      <c r="C41" s="43" t="s">
        <v>44</v>
      </c>
      <c r="D41" s="44">
        <v>1</v>
      </c>
      <c r="E41" s="45">
        <v>46125</v>
      </c>
      <c r="F41" s="46">
        <v>0.375</v>
      </c>
      <c r="G41" s="45">
        <f>E41</f>
        <v>46125</v>
      </c>
      <c r="H41" s="46">
        <v>0.67361111111111116</v>
      </c>
      <c r="I41" s="47">
        <f t="shared" ref="I41:I42" si="24">H41-F41</f>
        <v>0.29861111111111116</v>
      </c>
      <c r="J41" s="41">
        <f t="shared" ref="J41:J42" si="25">I41*D41</f>
        <v>0.29861111111111116</v>
      </c>
      <c r="K41" s="88" t="s">
        <v>173</v>
      </c>
      <c r="L41" s="88" t="s">
        <v>172</v>
      </c>
      <c r="M41" s="49" t="s">
        <v>45</v>
      </c>
      <c r="N41" s="56" t="s">
        <v>169</v>
      </c>
      <c r="O41" s="78">
        <v>1</v>
      </c>
      <c r="P41" s="51">
        <v>1</v>
      </c>
      <c r="Q41" s="51">
        <v>3</v>
      </c>
      <c r="R41" s="51">
        <v>3</v>
      </c>
      <c r="S41" s="51"/>
      <c r="T41" s="51"/>
      <c r="U41" s="51"/>
      <c r="V41" s="89"/>
      <c r="W41" s="58"/>
    </row>
    <row r="42" spans="2:23" s="53" customFormat="1" ht="72" customHeight="1">
      <c r="B42" s="42">
        <v>28</v>
      </c>
      <c r="C42" s="43" t="s">
        <v>44</v>
      </c>
      <c r="D42" s="44">
        <v>1</v>
      </c>
      <c r="E42" s="45">
        <v>46126</v>
      </c>
      <c r="F42" s="46">
        <v>0.375</v>
      </c>
      <c r="G42" s="45">
        <f t="shared" ref="G42:G43" si="26">E42</f>
        <v>46126</v>
      </c>
      <c r="H42" s="46">
        <v>0.68055555555555558</v>
      </c>
      <c r="I42" s="47">
        <f t="shared" si="24"/>
        <v>0.30555555555555558</v>
      </c>
      <c r="J42" s="41">
        <f t="shared" si="25"/>
        <v>0.30555555555555558</v>
      </c>
      <c r="K42" s="88" t="s">
        <v>170</v>
      </c>
      <c r="L42" s="88" t="s">
        <v>171</v>
      </c>
      <c r="M42" s="49" t="s">
        <v>45</v>
      </c>
      <c r="N42" s="56" t="s">
        <v>230</v>
      </c>
      <c r="O42" s="78">
        <v>1</v>
      </c>
      <c r="P42" s="51">
        <v>3</v>
      </c>
      <c r="Q42" s="51">
        <v>4</v>
      </c>
      <c r="R42" s="51">
        <v>26</v>
      </c>
      <c r="S42" s="51"/>
      <c r="T42" s="51" t="s">
        <v>27</v>
      </c>
      <c r="U42" s="51"/>
      <c r="V42" s="89"/>
      <c r="W42" s="58"/>
    </row>
    <row r="43" spans="2:23" s="53" customFormat="1" ht="144" customHeight="1">
      <c r="B43" s="54">
        <v>29</v>
      </c>
      <c r="C43" s="43" t="s">
        <v>44</v>
      </c>
      <c r="D43" s="44">
        <v>2</v>
      </c>
      <c r="E43" s="45">
        <v>46127</v>
      </c>
      <c r="F43" s="46">
        <v>0.375</v>
      </c>
      <c r="G43" s="45">
        <f t="shared" si="26"/>
        <v>46127</v>
      </c>
      <c r="H43" s="46">
        <v>0.68055555555555558</v>
      </c>
      <c r="I43" s="47">
        <f t="shared" ref="I43" si="27">H43-F43</f>
        <v>0.30555555555555558</v>
      </c>
      <c r="J43" s="41">
        <f t="shared" ref="J43" si="28">I43*D43</f>
        <v>0.61111111111111116</v>
      </c>
      <c r="K43" s="88" t="s">
        <v>174</v>
      </c>
      <c r="L43" s="88" t="s">
        <v>175</v>
      </c>
      <c r="M43" s="49" t="s">
        <v>45</v>
      </c>
      <c r="N43" s="56" t="s">
        <v>176</v>
      </c>
      <c r="O43" s="78">
        <v>2</v>
      </c>
      <c r="P43" s="51">
        <v>1</v>
      </c>
      <c r="Q43" s="51">
        <v>5</v>
      </c>
      <c r="R43" s="51">
        <v>3</v>
      </c>
      <c r="S43" s="51"/>
      <c r="T43" s="51"/>
      <c r="U43" s="51"/>
      <c r="V43" s="89"/>
      <c r="W43" s="58"/>
    </row>
    <row r="44" spans="2:23" s="53" customFormat="1" ht="144" customHeight="1">
      <c r="B44" s="54">
        <v>30</v>
      </c>
      <c r="C44" s="43" t="s">
        <v>44</v>
      </c>
      <c r="D44" s="44">
        <v>3</v>
      </c>
      <c r="E44" s="45">
        <v>46128</v>
      </c>
      <c r="F44" s="46">
        <v>0.375</v>
      </c>
      <c r="G44" s="45">
        <f t="shared" ref="G44:G46" si="29">E44</f>
        <v>46128</v>
      </c>
      <c r="H44" s="46">
        <v>0.68055555555555558</v>
      </c>
      <c r="I44" s="47">
        <f t="shared" ref="I44:I46" si="30">H44-F44</f>
        <v>0.30555555555555558</v>
      </c>
      <c r="J44" s="41">
        <f t="shared" ref="J44:J46" si="31">I44*D44</f>
        <v>0.91666666666666674</v>
      </c>
      <c r="K44" s="88" t="s">
        <v>177</v>
      </c>
      <c r="L44" s="88" t="s">
        <v>178</v>
      </c>
      <c r="M44" s="49" t="s">
        <v>45</v>
      </c>
      <c r="N44" s="56" t="s">
        <v>179</v>
      </c>
      <c r="O44" s="78">
        <v>2.5</v>
      </c>
      <c r="P44" s="51">
        <v>3</v>
      </c>
      <c r="Q44" s="51">
        <v>3</v>
      </c>
      <c r="R44" s="51">
        <v>12</v>
      </c>
      <c r="S44" s="51"/>
      <c r="T44" s="51"/>
      <c r="U44" s="51"/>
      <c r="V44" s="89"/>
      <c r="W44" s="58"/>
    </row>
    <row r="45" spans="2:23" s="53" customFormat="1" ht="72" customHeight="1">
      <c r="B45" s="54">
        <v>31</v>
      </c>
      <c r="C45" s="43" t="s">
        <v>44</v>
      </c>
      <c r="D45" s="44">
        <v>2</v>
      </c>
      <c r="E45" s="45">
        <v>46129</v>
      </c>
      <c r="F45" s="46">
        <v>0.375</v>
      </c>
      <c r="G45" s="45">
        <f t="shared" si="29"/>
        <v>46129</v>
      </c>
      <c r="H45" s="46">
        <v>0.68055555555555558</v>
      </c>
      <c r="I45" s="47">
        <f t="shared" si="30"/>
        <v>0.30555555555555558</v>
      </c>
      <c r="J45" s="41">
        <f t="shared" si="31"/>
        <v>0.61111111111111116</v>
      </c>
      <c r="K45" s="88" t="s">
        <v>181</v>
      </c>
      <c r="L45" s="88" t="s">
        <v>182</v>
      </c>
      <c r="M45" s="49" t="s">
        <v>45</v>
      </c>
      <c r="N45" s="56" t="s">
        <v>180</v>
      </c>
      <c r="O45" s="90">
        <v>1</v>
      </c>
      <c r="P45" s="51">
        <v>4</v>
      </c>
      <c r="Q45" s="51" t="s">
        <v>27</v>
      </c>
      <c r="R45" s="51" t="s">
        <v>27</v>
      </c>
      <c r="S45" s="51"/>
      <c r="T45" s="51"/>
      <c r="U45" s="51"/>
      <c r="V45" s="89"/>
      <c r="W45" s="58"/>
    </row>
    <row r="46" spans="2:23" s="53" customFormat="1" ht="72" customHeight="1">
      <c r="B46" s="54">
        <v>32</v>
      </c>
      <c r="C46" s="43" t="s">
        <v>44</v>
      </c>
      <c r="D46" s="44">
        <v>1</v>
      </c>
      <c r="E46" s="45">
        <v>45789</v>
      </c>
      <c r="F46" s="46">
        <v>0.375</v>
      </c>
      <c r="G46" s="45">
        <f t="shared" si="29"/>
        <v>45789</v>
      </c>
      <c r="H46" s="46">
        <v>0.4375</v>
      </c>
      <c r="I46" s="47">
        <f t="shared" si="30"/>
        <v>6.25E-2</v>
      </c>
      <c r="J46" s="41">
        <f t="shared" si="31"/>
        <v>6.25E-2</v>
      </c>
      <c r="K46" s="55">
        <v>5</v>
      </c>
      <c r="L46" s="55">
        <v>505</v>
      </c>
      <c r="M46" s="49" t="s">
        <v>45</v>
      </c>
      <c r="N46" s="56" t="s">
        <v>183</v>
      </c>
      <c r="O46" s="78">
        <v>0.5</v>
      </c>
      <c r="P46" s="57"/>
      <c r="Q46" s="57"/>
      <c r="R46" s="57"/>
      <c r="S46" s="57"/>
      <c r="T46" s="57"/>
      <c r="U46" s="57"/>
      <c r="V46" s="57"/>
      <c r="W46" s="58" t="s">
        <v>27</v>
      </c>
    </row>
    <row r="47" spans="2:23" s="53" customFormat="1" ht="72" customHeight="1">
      <c r="B47" s="54">
        <v>33</v>
      </c>
      <c r="C47" s="43" t="s">
        <v>44</v>
      </c>
      <c r="D47" s="44">
        <v>2</v>
      </c>
      <c r="E47" s="45">
        <v>46160</v>
      </c>
      <c r="F47" s="46">
        <v>0.375</v>
      </c>
      <c r="G47" s="45">
        <f t="shared" ref="G47:G48" si="32">E47</f>
        <v>46160</v>
      </c>
      <c r="H47" s="46">
        <v>0.67361111111111116</v>
      </c>
      <c r="I47" s="47">
        <f t="shared" ref="I47:I48" si="33">H47-F47</f>
        <v>0.29861111111111116</v>
      </c>
      <c r="J47" s="41">
        <f t="shared" ref="J47:J48" si="34">I47*D47</f>
        <v>0.59722222222222232</v>
      </c>
      <c r="K47" s="88">
        <v>3</v>
      </c>
      <c r="L47" s="88" t="s">
        <v>185</v>
      </c>
      <c r="M47" s="49" t="s">
        <v>45</v>
      </c>
      <c r="N47" s="56" t="s">
        <v>184</v>
      </c>
      <c r="O47" s="78">
        <v>2</v>
      </c>
      <c r="P47" s="51" t="s">
        <v>27</v>
      </c>
      <c r="Q47" s="51" t="s">
        <v>27</v>
      </c>
      <c r="R47" s="51" t="s">
        <v>27</v>
      </c>
      <c r="S47" s="51"/>
      <c r="T47" s="51"/>
      <c r="U47" s="51"/>
      <c r="V47" s="89"/>
      <c r="W47" s="58" t="s">
        <v>232</v>
      </c>
    </row>
    <row r="48" spans="2:23" s="53" customFormat="1" ht="72" customHeight="1">
      <c r="B48" s="42">
        <v>34</v>
      </c>
      <c r="C48" s="43" t="s">
        <v>44</v>
      </c>
      <c r="D48" s="44">
        <v>2</v>
      </c>
      <c r="E48" s="45">
        <v>46161</v>
      </c>
      <c r="F48" s="46">
        <v>0.375</v>
      </c>
      <c r="G48" s="45">
        <f t="shared" si="32"/>
        <v>46161</v>
      </c>
      <c r="H48" s="46">
        <v>0.67361111111111116</v>
      </c>
      <c r="I48" s="47">
        <f t="shared" si="33"/>
        <v>0.29861111111111116</v>
      </c>
      <c r="J48" s="41">
        <f t="shared" si="34"/>
        <v>0.59722222222222232</v>
      </c>
      <c r="K48" s="88">
        <v>3</v>
      </c>
      <c r="L48" s="88" t="s">
        <v>185</v>
      </c>
      <c r="M48" s="49" t="s">
        <v>45</v>
      </c>
      <c r="N48" s="56" t="s">
        <v>186</v>
      </c>
      <c r="O48" s="78">
        <v>2</v>
      </c>
      <c r="P48" s="51" t="s">
        <v>27</v>
      </c>
      <c r="Q48" s="51" t="s">
        <v>27</v>
      </c>
      <c r="R48" s="51" t="s">
        <v>27</v>
      </c>
      <c r="S48" s="51"/>
      <c r="T48" s="51" t="s">
        <v>27</v>
      </c>
      <c r="U48" s="51"/>
      <c r="V48" s="89"/>
      <c r="W48" s="58" t="s">
        <v>233</v>
      </c>
    </row>
    <row r="49" spans="2:23" s="53" customFormat="1" ht="72" customHeight="1">
      <c r="B49" s="42">
        <v>35</v>
      </c>
      <c r="C49" s="43" t="s">
        <v>44</v>
      </c>
      <c r="D49" s="44">
        <v>2</v>
      </c>
      <c r="E49" s="45">
        <v>46161</v>
      </c>
      <c r="F49" s="46">
        <v>0.54166666666666663</v>
      </c>
      <c r="G49" s="45">
        <f t="shared" ref="G49:G50" si="35">E49</f>
        <v>46161</v>
      </c>
      <c r="H49" s="46">
        <v>0.63888888888888884</v>
      </c>
      <c r="I49" s="47">
        <f t="shared" ref="I49:I53" si="36">H49-F49</f>
        <v>9.722222222222221E-2</v>
      </c>
      <c r="J49" s="41">
        <f t="shared" ref="J49:J53" si="37">I49*D49</f>
        <v>0.19444444444444442</v>
      </c>
      <c r="K49" s="88">
        <v>3</v>
      </c>
      <c r="L49" s="88" t="s">
        <v>185</v>
      </c>
      <c r="M49" s="49" t="s">
        <v>45</v>
      </c>
      <c r="N49" s="56" t="s">
        <v>187</v>
      </c>
      <c r="O49" s="78">
        <v>1</v>
      </c>
      <c r="P49" s="51" t="s">
        <v>27</v>
      </c>
      <c r="Q49" s="51" t="s">
        <v>27</v>
      </c>
      <c r="R49" s="51" t="s">
        <v>27</v>
      </c>
      <c r="S49" s="51"/>
      <c r="T49" s="51" t="s">
        <v>27</v>
      </c>
      <c r="U49" s="51"/>
      <c r="V49" s="89"/>
      <c r="W49" s="58"/>
    </row>
    <row r="50" spans="2:23" s="53" customFormat="1" ht="96">
      <c r="B50" s="42">
        <v>36</v>
      </c>
      <c r="C50" s="43" t="s">
        <v>44</v>
      </c>
      <c r="D50" s="44">
        <v>2</v>
      </c>
      <c r="E50" s="45">
        <v>46162</v>
      </c>
      <c r="F50" s="46">
        <v>0.375</v>
      </c>
      <c r="G50" s="45">
        <f t="shared" si="35"/>
        <v>46162</v>
      </c>
      <c r="H50" s="46">
        <v>0.68055555555555558</v>
      </c>
      <c r="I50" s="47">
        <f t="shared" si="36"/>
        <v>0.30555555555555558</v>
      </c>
      <c r="J50" s="41">
        <f t="shared" si="37"/>
        <v>0.61111111111111116</v>
      </c>
      <c r="K50" s="48" t="s">
        <v>188</v>
      </c>
      <c r="L50" s="48" t="s">
        <v>189</v>
      </c>
      <c r="M50" s="49" t="s">
        <v>45</v>
      </c>
      <c r="N50" s="50" t="s">
        <v>190</v>
      </c>
      <c r="O50" s="78">
        <v>2</v>
      </c>
      <c r="P50" s="51">
        <v>1</v>
      </c>
      <c r="Q50" s="92">
        <v>3</v>
      </c>
      <c r="R50" s="93"/>
      <c r="S50" s="93" t="s">
        <v>27</v>
      </c>
      <c r="T50" s="51" t="s">
        <v>27</v>
      </c>
      <c r="U50" s="51"/>
      <c r="V50" s="51"/>
      <c r="W50" s="52" t="s">
        <v>234</v>
      </c>
    </row>
    <row r="51" spans="2:23" s="53" customFormat="1" ht="144" customHeight="1">
      <c r="B51" s="54">
        <v>37</v>
      </c>
      <c r="C51" s="43" t="s">
        <v>44</v>
      </c>
      <c r="D51" s="44">
        <v>2</v>
      </c>
      <c r="E51" s="45">
        <v>46168</v>
      </c>
      <c r="F51" s="46">
        <v>0.375</v>
      </c>
      <c r="G51" s="45">
        <f>E51</f>
        <v>46168</v>
      </c>
      <c r="H51" s="46">
        <v>0.6875</v>
      </c>
      <c r="I51" s="47">
        <f t="shared" si="36"/>
        <v>0.3125</v>
      </c>
      <c r="J51" s="41">
        <f t="shared" si="37"/>
        <v>0.625</v>
      </c>
      <c r="K51" s="88" t="s">
        <v>191</v>
      </c>
      <c r="L51" s="88" t="s">
        <v>192</v>
      </c>
      <c r="M51" s="49" t="s">
        <v>45</v>
      </c>
      <c r="N51" s="56" t="s">
        <v>193</v>
      </c>
      <c r="O51" s="78">
        <v>2</v>
      </c>
      <c r="P51" s="51">
        <v>3</v>
      </c>
      <c r="Q51" s="51">
        <v>3</v>
      </c>
      <c r="R51" s="51" t="s">
        <v>27</v>
      </c>
      <c r="S51" s="51"/>
      <c r="T51" s="51"/>
      <c r="U51" s="51"/>
      <c r="V51" s="89"/>
      <c r="W51" s="52" t="s">
        <v>235</v>
      </c>
    </row>
    <row r="52" spans="2:23" s="53" customFormat="1" ht="120">
      <c r="B52" s="42">
        <v>38</v>
      </c>
      <c r="C52" s="43" t="s">
        <v>44</v>
      </c>
      <c r="D52" s="44">
        <v>2</v>
      </c>
      <c r="E52" s="45">
        <v>46169</v>
      </c>
      <c r="F52" s="46">
        <v>0.375</v>
      </c>
      <c r="G52" s="45">
        <f>E52</f>
        <v>46169</v>
      </c>
      <c r="H52" s="46">
        <v>0.68055555555555558</v>
      </c>
      <c r="I52" s="47">
        <f t="shared" si="36"/>
        <v>0.30555555555555558</v>
      </c>
      <c r="J52" s="41">
        <f t="shared" si="37"/>
        <v>0.61111111111111116</v>
      </c>
      <c r="K52" s="48" t="s">
        <v>194</v>
      </c>
      <c r="L52" s="48" t="s">
        <v>195</v>
      </c>
      <c r="M52" s="49" t="s">
        <v>45</v>
      </c>
      <c r="N52" s="50" t="s">
        <v>196</v>
      </c>
      <c r="O52" s="78">
        <v>2</v>
      </c>
      <c r="P52" s="51">
        <v>1</v>
      </c>
      <c r="Q52" s="92">
        <v>3</v>
      </c>
      <c r="R52" s="92" t="s">
        <v>27</v>
      </c>
      <c r="S52" s="93"/>
      <c r="T52" s="51">
        <v>2</v>
      </c>
      <c r="U52" s="51">
        <v>2</v>
      </c>
      <c r="V52" s="51"/>
      <c r="W52" s="72"/>
    </row>
    <row r="53" spans="2:23" s="53" customFormat="1" ht="72" customHeight="1">
      <c r="B53" s="54">
        <v>39</v>
      </c>
      <c r="C53" s="43" t="s">
        <v>44</v>
      </c>
      <c r="D53" s="44">
        <v>2</v>
      </c>
      <c r="E53" s="45">
        <v>46170</v>
      </c>
      <c r="F53" s="46">
        <v>0.375</v>
      </c>
      <c r="G53" s="45">
        <f t="shared" ref="G53:G54" si="38">E53</f>
        <v>46170</v>
      </c>
      <c r="H53" s="46">
        <v>0.68055555555555558</v>
      </c>
      <c r="I53" s="47">
        <f t="shared" si="36"/>
        <v>0.30555555555555558</v>
      </c>
      <c r="J53" s="41">
        <f t="shared" si="37"/>
        <v>0.61111111111111116</v>
      </c>
      <c r="K53" s="55">
        <v>3</v>
      </c>
      <c r="L53" s="55" t="s">
        <v>185</v>
      </c>
      <c r="M53" s="49" t="s">
        <v>45</v>
      </c>
      <c r="N53" s="56" t="s">
        <v>197</v>
      </c>
      <c r="O53" s="78">
        <v>2</v>
      </c>
      <c r="P53" s="57"/>
      <c r="Q53" s="57"/>
      <c r="R53" s="57"/>
      <c r="S53" s="57"/>
      <c r="T53" s="57"/>
      <c r="U53" s="57"/>
      <c r="V53" s="57"/>
      <c r="W53" s="58" t="s">
        <v>27</v>
      </c>
    </row>
    <row r="54" spans="2:23" s="53" customFormat="1" ht="72" customHeight="1">
      <c r="B54" s="42">
        <v>40</v>
      </c>
      <c r="C54" s="43" t="s">
        <v>44</v>
      </c>
      <c r="D54" s="44">
        <v>2</v>
      </c>
      <c r="E54" s="45">
        <v>46171</v>
      </c>
      <c r="F54" s="46">
        <v>0.375</v>
      </c>
      <c r="G54" s="45">
        <f t="shared" si="38"/>
        <v>46171</v>
      </c>
      <c r="H54" s="46">
        <v>0.67361111111111116</v>
      </c>
      <c r="I54" s="47">
        <f t="shared" ref="I54:I55" si="39">H54-F54</f>
        <v>0.29861111111111116</v>
      </c>
      <c r="J54" s="41">
        <f t="shared" ref="J54:J55" si="40">I54*D54</f>
        <v>0.59722222222222232</v>
      </c>
      <c r="K54" s="88" t="s">
        <v>198</v>
      </c>
      <c r="L54" s="88" t="s">
        <v>199</v>
      </c>
      <c r="M54" s="49" t="s">
        <v>45</v>
      </c>
      <c r="N54" s="56" t="s">
        <v>200</v>
      </c>
      <c r="O54" s="78">
        <v>2</v>
      </c>
      <c r="P54" s="51">
        <v>4</v>
      </c>
      <c r="Q54" s="51" t="s">
        <v>27</v>
      </c>
      <c r="R54" s="51" t="s">
        <v>27</v>
      </c>
      <c r="S54" s="51"/>
      <c r="T54" s="51" t="s">
        <v>27</v>
      </c>
      <c r="U54" s="51"/>
      <c r="V54" s="89"/>
      <c r="W54" s="58"/>
    </row>
    <row r="55" spans="2:23" s="53" customFormat="1" ht="72" customHeight="1">
      <c r="B55" s="54">
        <v>41</v>
      </c>
      <c r="C55" s="43" t="s">
        <v>44</v>
      </c>
      <c r="D55" s="44">
        <v>2</v>
      </c>
      <c r="E55" s="45">
        <v>46174</v>
      </c>
      <c r="F55" s="46">
        <v>0.375</v>
      </c>
      <c r="G55" s="45">
        <f t="shared" ref="G55:G56" si="41">E55</f>
        <v>46174</v>
      </c>
      <c r="H55" s="46">
        <v>0.68055555555555558</v>
      </c>
      <c r="I55" s="47">
        <f t="shared" si="39"/>
        <v>0.30555555555555558</v>
      </c>
      <c r="J55" s="41">
        <f t="shared" si="40"/>
        <v>0.61111111111111116</v>
      </c>
      <c r="K55" s="55">
        <v>3</v>
      </c>
      <c r="L55" s="55" t="s">
        <v>185</v>
      </c>
      <c r="M55" s="49" t="s">
        <v>45</v>
      </c>
      <c r="N55" s="56" t="s">
        <v>197</v>
      </c>
      <c r="O55" s="78">
        <v>2</v>
      </c>
      <c r="P55" s="57"/>
      <c r="Q55" s="57"/>
      <c r="R55" s="57"/>
      <c r="S55" s="57"/>
      <c r="T55" s="57"/>
      <c r="U55" s="57"/>
      <c r="V55" s="57"/>
      <c r="W55" s="58" t="s">
        <v>27</v>
      </c>
    </row>
    <row r="56" spans="2:23" s="53" customFormat="1" ht="72" customHeight="1">
      <c r="B56" s="42">
        <v>42</v>
      </c>
      <c r="C56" s="43" t="s">
        <v>44</v>
      </c>
      <c r="D56" s="44">
        <v>2</v>
      </c>
      <c r="E56" s="45">
        <v>46184</v>
      </c>
      <c r="F56" s="46">
        <v>0.375</v>
      </c>
      <c r="G56" s="45">
        <f t="shared" si="41"/>
        <v>46184</v>
      </c>
      <c r="H56" s="46">
        <v>0.68055555555555558</v>
      </c>
      <c r="I56" s="47">
        <f t="shared" ref="I56" si="42">H56-F56</f>
        <v>0.30555555555555558</v>
      </c>
      <c r="J56" s="41">
        <f t="shared" ref="J56" si="43">I56*D56</f>
        <v>0.61111111111111116</v>
      </c>
      <c r="K56" s="88" t="s">
        <v>201</v>
      </c>
      <c r="L56" s="88" t="s">
        <v>202</v>
      </c>
      <c r="M56" s="49" t="s">
        <v>45</v>
      </c>
      <c r="N56" s="56" t="s">
        <v>203</v>
      </c>
      <c r="O56" s="78">
        <v>2</v>
      </c>
      <c r="P56" s="51" t="s">
        <v>27</v>
      </c>
      <c r="Q56" s="51" t="s">
        <v>27</v>
      </c>
      <c r="R56" s="51" t="s">
        <v>27</v>
      </c>
      <c r="S56" s="51"/>
      <c r="T56" s="51" t="s">
        <v>27</v>
      </c>
      <c r="U56" s="51"/>
      <c r="V56" s="89"/>
      <c r="W56" s="58"/>
    </row>
    <row r="57" spans="2:23" s="53" customFormat="1" ht="72" customHeight="1">
      <c r="B57" s="42">
        <v>43</v>
      </c>
      <c r="C57" s="43" t="s">
        <v>44</v>
      </c>
      <c r="D57" s="44">
        <v>1</v>
      </c>
      <c r="E57" s="45">
        <v>46185</v>
      </c>
      <c r="F57" s="46">
        <v>0.375</v>
      </c>
      <c r="G57" s="45">
        <f t="shared" ref="G57:G58" si="44">E57</f>
        <v>46185</v>
      </c>
      <c r="H57" s="46">
        <v>0.66666666666666663</v>
      </c>
      <c r="I57" s="47">
        <f t="shared" ref="I57:I58" si="45">H57-F57</f>
        <v>0.29166666666666663</v>
      </c>
      <c r="J57" s="41">
        <f t="shared" ref="J57:J58" si="46">I57*D57</f>
        <v>0.29166666666666663</v>
      </c>
      <c r="K57" s="88">
        <v>7</v>
      </c>
      <c r="L57" s="88">
        <v>303</v>
      </c>
      <c r="M57" s="49" t="s">
        <v>45</v>
      </c>
      <c r="N57" s="88" t="s">
        <v>228</v>
      </c>
      <c r="O57" s="90">
        <v>0.5</v>
      </c>
      <c r="P57" s="51" t="s">
        <v>27</v>
      </c>
      <c r="Q57" s="51" t="s">
        <v>27</v>
      </c>
      <c r="R57" s="51" t="s">
        <v>27</v>
      </c>
      <c r="S57" s="51"/>
      <c r="T57" s="51" t="s">
        <v>27</v>
      </c>
      <c r="U57" s="51"/>
      <c r="V57" s="89"/>
      <c r="W57" s="58"/>
    </row>
    <row r="58" spans="2:23" s="53" customFormat="1" ht="72" customHeight="1">
      <c r="B58" s="54">
        <v>44</v>
      </c>
      <c r="C58" s="43" t="s">
        <v>44</v>
      </c>
      <c r="D58" s="44">
        <v>3</v>
      </c>
      <c r="E58" s="45">
        <v>46188</v>
      </c>
      <c r="F58" s="46">
        <v>0.375</v>
      </c>
      <c r="G58" s="45">
        <f t="shared" si="44"/>
        <v>46188</v>
      </c>
      <c r="H58" s="46">
        <v>0.68055555555555558</v>
      </c>
      <c r="I58" s="47">
        <f t="shared" si="45"/>
        <v>0.30555555555555558</v>
      </c>
      <c r="J58" s="41">
        <f t="shared" si="46"/>
        <v>0.91666666666666674</v>
      </c>
      <c r="K58" s="55">
        <v>3</v>
      </c>
      <c r="L58" s="55" t="s">
        <v>204</v>
      </c>
      <c r="M58" s="49" t="s">
        <v>45</v>
      </c>
      <c r="N58" s="56" t="s">
        <v>205</v>
      </c>
      <c r="O58" s="78">
        <v>3</v>
      </c>
      <c r="P58" s="51" t="s">
        <v>27</v>
      </c>
      <c r="Q58" s="51" t="s">
        <v>27</v>
      </c>
      <c r="R58" s="51" t="s">
        <v>27</v>
      </c>
      <c r="S58" s="51"/>
      <c r="T58" s="51" t="s">
        <v>27</v>
      </c>
      <c r="U58" s="51"/>
      <c r="V58" s="89"/>
      <c r="W58" s="58"/>
    </row>
    <row r="59" spans="2:23" s="53" customFormat="1" ht="72" customHeight="1">
      <c r="B59" s="54">
        <v>45</v>
      </c>
      <c r="C59" s="43" t="s">
        <v>44</v>
      </c>
      <c r="D59" s="44">
        <v>3</v>
      </c>
      <c r="E59" s="45">
        <v>46189</v>
      </c>
      <c r="F59" s="46">
        <v>0.375</v>
      </c>
      <c r="G59" s="45">
        <f t="shared" ref="G59:G61" si="47">E59</f>
        <v>46189</v>
      </c>
      <c r="H59" s="46">
        <v>0.68055555555555558</v>
      </c>
      <c r="I59" s="47">
        <f t="shared" ref="I59:I61" si="48">H59-F59</f>
        <v>0.30555555555555558</v>
      </c>
      <c r="J59" s="41">
        <f t="shared" ref="J59:J61" si="49">I59*D59</f>
        <v>0.91666666666666674</v>
      </c>
      <c r="K59" s="55">
        <v>3</v>
      </c>
      <c r="L59" s="55" t="s">
        <v>204</v>
      </c>
      <c r="M59" s="49" t="s">
        <v>45</v>
      </c>
      <c r="N59" s="56" t="s">
        <v>206</v>
      </c>
      <c r="O59" s="78">
        <v>3</v>
      </c>
      <c r="P59" s="51" t="s">
        <v>27</v>
      </c>
      <c r="Q59" s="51" t="s">
        <v>27</v>
      </c>
      <c r="R59" s="51" t="s">
        <v>27</v>
      </c>
      <c r="S59" s="51"/>
      <c r="T59" s="51" t="s">
        <v>27</v>
      </c>
      <c r="U59" s="51"/>
      <c r="V59" s="89"/>
      <c r="W59" s="58"/>
    </row>
    <row r="60" spans="2:23" s="53" customFormat="1" ht="72" customHeight="1">
      <c r="B60" s="54">
        <v>46</v>
      </c>
      <c r="C60" s="43" t="s">
        <v>44</v>
      </c>
      <c r="D60" s="44">
        <v>3</v>
      </c>
      <c r="E60" s="45">
        <v>46190</v>
      </c>
      <c r="F60" s="46">
        <v>0.375</v>
      </c>
      <c r="G60" s="45">
        <f t="shared" si="47"/>
        <v>46190</v>
      </c>
      <c r="H60" s="46">
        <v>0.68055555555555558</v>
      </c>
      <c r="I60" s="47">
        <f t="shared" si="48"/>
        <v>0.30555555555555558</v>
      </c>
      <c r="J60" s="41">
        <f t="shared" si="49"/>
        <v>0.91666666666666674</v>
      </c>
      <c r="K60" s="55">
        <v>3</v>
      </c>
      <c r="L60" s="55" t="s">
        <v>204</v>
      </c>
      <c r="M60" s="49" t="s">
        <v>45</v>
      </c>
      <c r="N60" s="56" t="s">
        <v>207</v>
      </c>
      <c r="O60" s="78">
        <v>3</v>
      </c>
      <c r="P60" s="51" t="s">
        <v>27</v>
      </c>
      <c r="Q60" s="51" t="s">
        <v>27</v>
      </c>
      <c r="R60" s="51" t="s">
        <v>27</v>
      </c>
      <c r="S60" s="51"/>
      <c r="T60" s="51" t="s">
        <v>27</v>
      </c>
      <c r="U60" s="51"/>
      <c r="V60" s="89"/>
      <c r="W60" s="58"/>
    </row>
    <row r="61" spans="2:23" s="53" customFormat="1" ht="168">
      <c r="B61" s="42">
        <v>47</v>
      </c>
      <c r="C61" s="43" t="s">
        <v>44</v>
      </c>
      <c r="D61" s="44">
        <v>2</v>
      </c>
      <c r="E61" s="45">
        <v>46191</v>
      </c>
      <c r="F61" s="46">
        <v>0.375</v>
      </c>
      <c r="G61" s="45">
        <f t="shared" si="47"/>
        <v>46191</v>
      </c>
      <c r="H61" s="46">
        <v>0.68055555555555558</v>
      </c>
      <c r="I61" s="47">
        <f t="shared" si="48"/>
        <v>0.30555555555555558</v>
      </c>
      <c r="J61" s="41">
        <f t="shared" si="49"/>
        <v>0.61111111111111116</v>
      </c>
      <c r="K61" s="48" t="s">
        <v>209</v>
      </c>
      <c r="L61" s="48" t="s">
        <v>210</v>
      </c>
      <c r="M61" s="49" t="s">
        <v>45</v>
      </c>
      <c r="N61" s="50" t="s">
        <v>208</v>
      </c>
      <c r="O61" s="78">
        <v>2</v>
      </c>
      <c r="P61" s="51">
        <v>2</v>
      </c>
      <c r="Q61" s="51">
        <v>4</v>
      </c>
      <c r="R61" s="51">
        <v>25</v>
      </c>
      <c r="S61" s="93"/>
      <c r="T61" s="51"/>
      <c r="U61" s="51"/>
      <c r="V61" s="51"/>
      <c r="W61" s="72"/>
    </row>
    <row r="62" spans="2:23" s="53" customFormat="1" ht="72" customHeight="1">
      <c r="B62" s="54">
        <v>48</v>
      </c>
      <c r="C62" s="43" t="s">
        <v>44</v>
      </c>
      <c r="D62" s="44">
        <v>1</v>
      </c>
      <c r="E62" s="45">
        <v>46192</v>
      </c>
      <c r="F62" s="46">
        <v>0.375</v>
      </c>
      <c r="G62" s="45">
        <f t="shared" ref="G62:G65" si="50">E62</f>
        <v>46192</v>
      </c>
      <c r="H62" s="46">
        <v>0.68055555555555558</v>
      </c>
      <c r="I62" s="47">
        <f t="shared" ref="I62:I65" si="51">H62-F62</f>
        <v>0.30555555555555558</v>
      </c>
      <c r="J62" s="41">
        <f t="shared" ref="J62:J65" si="52">I62*D62</f>
        <v>0.30555555555555558</v>
      </c>
      <c r="K62" s="55">
        <v>5</v>
      </c>
      <c r="L62" s="55">
        <v>502</v>
      </c>
      <c r="M62" s="49" t="s">
        <v>45</v>
      </c>
      <c r="N62" s="56" t="s">
        <v>211</v>
      </c>
      <c r="O62" s="78" t="s">
        <v>27</v>
      </c>
      <c r="P62" s="51">
        <v>7</v>
      </c>
      <c r="Q62" s="51" t="s">
        <v>27</v>
      </c>
      <c r="R62" s="51" t="s">
        <v>27</v>
      </c>
      <c r="S62" s="51"/>
      <c r="T62" s="51" t="s">
        <v>27</v>
      </c>
      <c r="U62" s="51"/>
      <c r="V62" s="89"/>
      <c r="W62" s="58"/>
    </row>
    <row r="63" spans="2:23" s="53" customFormat="1" ht="72" customHeight="1">
      <c r="B63" s="54">
        <v>49</v>
      </c>
      <c r="C63" s="43" t="s">
        <v>44</v>
      </c>
      <c r="D63" s="44">
        <v>3</v>
      </c>
      <c r="E63" s="45">
        <v>46195</v>
      </c>
      <c r="F63" s="46">
        <v>0.375</v>
      </c>
      <c r="G63" s="45">
        <f t="shared" si="50"/>
        <v>46195</v>
      </c>
      <c r="H63" s="46">
        <v>0.66666666666666663</v>
      </c>
      <c r="I63" s="47">
        <f t="shared" si="51"/>
        <v>0.29166666666666663</v>
      </c>
      <c r="J63" s="41">
        <f t="shared" si="52"/>
        <v>0.87499999999999989</v>
      </c>
      <c r="K63" s="55">
        <v>3</v>
      </c>
      <c r="L63" s="55" t="s">
        <v>204</v>
      </c>
      <c r="M63" s="49" t="s">
        <v>45</v>
      </c>
      <c r="N63" s="56" t="s">
        <v>212</v>
      </c>
      <c r="O63" s="78">
        <v>3</v>
      </c>
      <c r="P63" s="51" t="s">
        <v>27</v>
      </c>
      <c r="Q63" s="51" t="s">
        <v>27</v>
      </c>
      <c r="R63" s="51" t="s">
        <v>27</v>
      </c>
      <c r="S63" s="51"/>
      <c r="T63" s="51" t="s">
        <v>27</v>
      </c>
      <c r="U63" s="51"/>
      <c r="V63" s="89"/>
      <c r="W63" s="58"/>
    </row>
    <row r="64" spans="2:23" s="53" customFormat="1" ht="168">
      <c r="B64" s="42">
        <v>50</v>
      </c>
      <c r="C64" s="43" t="s">
        <v>44</v>
      </c>
      <c r="D64" s="44">
        <v>1</v>
      </c>
      <c r="E64" s="45">
        <v>46196</v>
      </c>
      <c r="F64" s="46">
        <v>0.375</v>
      </c>
      <c r="G64" s="45">
        <f t="shared" si="50"/>
        <v>46196</v>
      </c>
      <c r="H64" s="46">
        <v>0.68055555555555558</v>
      </c>
      <c r="I64" s="47">
        <f t="shared" si="51"/>
        <v>0.30555555555555558</v>
      </c>
      <c r="J64" s="41">
        <f t="shared" si="52"/>
        <v>0.30555555555555558</v>
      </c>
      <c r="K64" s="48" t="s">
        <v>213</v>
      </c>
      <c r="L64" s="48" t="s">
        <v>214</v>
      </c>
      <c r="M64" s="49" t="s">
        <v>45</v>
      </c>
      <c r="N64" s="50" t="s">
        <v>215</v>
      </c>
      <c r="O64" s="78">
        <v>1</v>
      </c>
      <c r="P64" s="51" t="s">
        <v>27</v>
      </c>
      <c r="Q64" s="51">
        <v>3</v>
      </c>
      <c r="R64" s="93" t="s">
        <v>27</v>
      </c>
      <c r="S64" s="93"/>
      <c r="T64" s="51"/>
      <c r="U64" s="51"/>
      <c r="V64" s="51"/>
      <c r="W64" s="72"/>
    </row>
    <row r="65" spans="2:23" s="53" customFormat="1" ht="72" customHeight="1">
      <c r="B65" s="54">
        <v>51</v>
      </c>
      <c r="C65" s="43" t="s">
        <v>44</v>
      </c>
      <c r="D65" s="44">
        <v>2</v>
      </c>
      <c r="E65" s="45">
        <v>46197</v>
      </c>
      <c r="F65" s="46">
        <v>0.375</v>
      </c>
      <c r="G65" s="45">
        <f t="shared" si="50"/>
        <v>46197</v>
      </c>
      <c r="H65" s="46">
        <v>0.5625</v>
      </c>
      <c r="I65" s="47">
        <f t="shared" si="51"/>
        <v>0.1875</v>
      </c>
      <c r="J65" s="41">
        <f t="shared" si="52"/>
        <v>0.375</v>
      </c>
      <c r="K65" s="55">
        <v>3</v>
      </c>
      <c r="L65" s="55" t="s">
        <v>204</v>
      </c>
      <c r="M65" s="49" t="s">
        <v>45</v>
      </c>
      <c r="N65" s="56" t="s">
        <v>216</v>
      </c>
      <c r="O65" s="78">
        <v>1</v>
      </c>
      <c r="P65" s="51" t="s">
        <v>27</v>
      </c>
      <c r="Q65" s="51" t="s">
        <v>27</v>
      </c>
      <c r="R65" s="51" t="s">
        <v>27</v>
      </c>
      <c r="S65" s="51"/>
      <c r="T65" s="51" t="s">
        <v>27</v>
      </c>
      <c r="U65" s="51"/>
      <c r="V65" s="89"/>
      <c r="W65" s="58"/>
    </row>
    <row r="66" spans="2:23" s="53" customFormat="1" ht="72" customHeight="1">
      <c r="B66" s="54">
        <v>52</v>
      </c>
      <c r="C66" s="43" t="s">
        <v>44</v>
      </c>
      <c r="D66" s="44">
        <v>2</v>
      </c>
      <c r="E66" s="45">
        <v>46198</v>
      </c>
      <c r="F66" s="46">
        <v>0.375</v>
      </c>
      <c r="G66" s="45">
        <f t="shared" ref="G66:G67" si="53">E66</f>
        <v>46198</v>
      </c>
      <c r="H66" s="46">
        <v>0.68055555555555558</v>
      </c>
      <c r="I66" s="47">
        <f t="shared" ref="I66:I67" si="54">H66-F66</f>
        <v>0.30555555555555558</v>
      </c>
      <c r="J66" s="41">
        <f t="shared" ref="J66:J67" si="55">I66*D66</f>
        <v>0.61111111111111116</v>
      </c>
      <c r="K66" s="88" t="s">
        <v>218</v>
      </c>
      <c r="L66" s="88" t="s">
        <v>217</v>
      </c>
      <c r="M66" s="49" t="s">
        <v>45</v>
      </c>
      <c r="N66" s="56" t="s">
        <v>219</v>
      </c>
      <c r="O66" s="78">
        <v>2</v>
      </c>
      <c r="P66" s="51" t="s">
        <v>27</v>
      </c>
      <c r="Q66" s="51" t="s">
        <v>27</v>
      </c>
      <c r="R66" s="51" t="s">
        <v>27</v>
      </c>
      <c r="S66" s="51"/>
      <c r="T66" s="51" t="s">
        <v>27</v>
      </c>
      <c r="U66" s="51"/>
      <c r="V66" s="89"/>
      <c r="W66" s="58" t="s">
        <v>236</v>
      </c>
    </row>
    <row r="67" spans="2:23" s="53" customFormat="1" ht="72" customHeight="1">
      <c r="B67" s="54">
        <v>53</v>
      </c>
      <c r="C67" s="43" t="s">
        <v>44</v>
      </c>
      <c r="D67" s="44">
        <v>2</v>
      </c>
      <c r="E67" s="45">
        <v>46199</v>
      </c>
      <c r="F67" s="46">
        <v>0.375</v>
      </c>
      <c r="G67" s="45">
        <f t="shared" si="53"/>
        <v>46199</v>
      </c>
      <c r="H67" s="46">
        <v>0.67361111111111116</v>
      </c>
      <c r="I67" s="47">
        <f t="shared" si="54"/>
        <v>0.29861111111111116</v>
      </c>
      <c r="J67" s="41">
        <f t="shared" si="55"/>
        <v>0.59722222222222232</v>
      </c>
      <c r="K67" s="55">
        <v>1</v>
      </c>
      <c r="L67" s="55" t="s">
        <v>220</v>
      </c>
      <c r="M67" s="49" t="s">
        <v>45</v>
      </c>
      <c r="N67" s="56" t="s">
        <v>221</v>
      </c>
      <c r="O67" s="78">
        <v>2</v>
      </c>
      <c r="P67" s="51" t="s">
        <v>27</v>
      </c>
      <c r="Q67" s="51" t="s">
        <v>27</v>
      </c>
      <c r="R67" s="51" t="s">
        <v>27</v>
      </c>
      <c r="S67" s="51"/>
      <c r="T67" s="51" t="s">
        <v>27</v>
      </c>
      <c r="U67" s="51"/>
      <c r="V67" s="89"/>
      <c r="W67" s="58" t="s">
        <v>237</v>
      </c>
    </row>
    <row r="68" spans="2:23" s="53" customFormat="1" ht="72" customHeight="1">
      <c r="B68" s="54">
        <v>54</v>
      </c>
      <c r="C68" s="43" t="s">
        <v>44</v>
      </c>
      <c r="D68" s="44">
        <v>2</v>
      </c>
      <c r="E68" s="45">
        <v>46202</v>
      </c>
      <c r="F68" s="46">
        <v>0.375</v>
      </c>
      <c r="G68" s="45">
        <f t="shared" ref="G68:G70" si="56">E68</f>
        <v>46202</v>
      </c>
      <c r="H68" s="46">
        <v>0.67361111111111116</v>
      </c>
      <c r="I68" s="47">
        <f t="shared" ref="I68:I70" si="57">H68-F68</f>
        <v>0.29861111111111116</v>
      </c>
      <c r="J68" s="41">
        <f t="shared" ref="J68:J70" si="58">I68*D68</f>
        <v>0.59722222222222232</v>
      </c>
      <c r="K68" s="55">
        <v>1</v>
      </c>
      <c r="L68" s="55" t="s">
        <v>220</v>
      </c>
      <c r="M68" s="49" t="s">
        <v>45</v>
      </c>
      <c r="N68" s="56" t="s">
        <v>221</v>
      </c>
      <c r="O68" s="78">
        <v>2</v>
      </c>
      <c r="P68" s="51" t="s">
        <v>27</v>
      </c>
      <c r="Q68" s="51" t="s">
        <v>27</v>
      </c>
      <c r="R68" s="51" t="s">
        <v>27</v>
      </c>
      <c r="S68" s="51"/>
      <c r="T68" s="51" t="s">
        <v>27</v>
      </c>
      <c r="U68" s="51"/>
      <c r="V68" s="89"/>
      <c r="W68" s="58" t="s">
        <v>238</v>
      </c>
    </row>
    <row r="69" spans="2:23" s="53" customFormat="1" ht="72" customHeight="1">
      <c r="B69" s="42">
        <v>55</v>
      </c>
      <c r="C69" s="43" t="s">
        <v>44</v>
      </c>
      <c r="D69" s="44">
        <v>1</v>
      </c>
      <c r="E69" s="45">
        <v>46202</v>
      </c>
      <c r="F69" s="46">
        <v>0.375</v>
      </c>
      <c r="G69" s="45">
        <f t="shared" si="56"/>
        <v>46202</v>
      </c>
      <c r="H69" s="46">
        <v>0.67361111111111116</v>
      </c>
      <c r="I69" s="47">
        <f t="shared" si="57"/>
        <v>0.29861111111111116</v>
      </c>
      <c r="J69" s="41">
        <f t="shared" si="58"/>
        <v>0.29861111111111116</v>
      </c>
      <c r="K69" s="88" t="s">
        <v>136</v>
      </c>
      <c r="L69" s="88" t="s">
        <v>229</v>
      </c>
      <c r="M69" s="49" t="s">
        <v>45</v>
      </c>
      <c r="N69" s="56" t="s">
        <v>222</v>
      </c>
      <c r="O69" s="90">
        <v>1</v>
      </c>
      <c r="P69" s="51" t="s">
        <v>27</v>
      </c>
      <c r="Q69" s="51" t="s">
        <v>27</v>
      </c>
      <c r="R69" s="51" t="s">
        <v>27</v>
      </c>
      <c r="S69" s="51"/>
      <c r="T69" s="51" t="s">
        <v>27</v>
      </c>
      <c r="U69" s="51"/>
      <c r="V69" s="89"/>
      <c r="W69" s="58"/>
    </row>
    <row r="70" spans="2:23" s="53" customFormat="1" ht="96">
      <c r="B70" s="42">
        <v>56</v>
      </c>
      <c r="C70" s="43" t="s">
        <v>44</v>
      </c>
      <c r="D70" s="44">
        <v>1</v>
      </c>
      <c r="E70" s="45">
        <v>46203</v>
      </c>
      <c r="F70" s="46">
        <v>0.54166666666666663</v>
      </c>
      <c r="G70" s="45">
        <f t="shared" si="56"/>
        <v>46203</v>
      </c>
      <c r="H70" s="46">
        <v>0.66666666666666663</v>
      </c>
      <c r="I70" s="47">
        <f t="shared" si="57"/>
        <v>0.125</v>
      </c>
      <c r="J70" s="41">
        <f t="shared" si="58"/>
        <v>0.125</v>
      </c>
      <c r="K70" s="48" t="s">
        <v>223</v>
      </c>
      <c r="L70" s="48" t="s">
        <v>224</v>
      </c>
      <c r="M70" s="49" t="s">
        <v>45</v>
      </c>
      <c r="N70" s="50" t="s">
        <v>225</v>
      </c>
      <c r="O70" s="78" t="s">
        <v>27</v>
      </c>
      <c r="P70" s="51" t="s">
        <v>27</v>
      </c>
      <c r="Q70" s="92" t="s">
        <v>27</v>
      </c>
      <c r="R70" s="93"/>
      <c r="S70" s="93" t="s">
        <v>27</v>
      </c>
      <c r="T70" s="51" t="s">
        <v>27</v>
      </c>
      <c r="U70" s="51"/>
      <c r="V70" s="51"/>
      <c r="W70" s="58" t="s">
        <v>231</v>
      </c>
    </row>
    <row r="71" spans="2:23" s="53" customFormat="1" ht="72" customHeight="1">
      <c r="B71" s="54">
        <v>57</v>
      </c>
      <c r="C71" s="43" t="s">
        <v>44</v>
      </c>
      <c r="D71" s="44">
        <v>1</v>
      </c>
      <c r="E71" s="45">
        <v>46204</v>
      </c>
      <c r="F71" s="46">
        <v>0.54166666666666663</v>
      </c>
      <c r="G71" s="45">
        <f t="shared" ref="G71" si="59">E71</f>
        <v>46204</v>
      </c>
      <c r="H71" s="46">
        <v>0.66666666666666663</v>
      </c>
      <c r="I71" s="47">
        <f t="shared" ref="I71" si="60">H71-F71</f>
        <v>0.125</v>
      </c>
      <c r="J71" s="41">
        <f t="shared" ref="J71" si="61">I71*D71</f>
        <v>0.125</v>
      </c>
      <c r="K71" s="55">
        <v>5</v>
      </c>
      <c r="L71" s="55">
        <v>504</v>
      </c>
      <c r="M71" s="49" t="s">
        <v>45</v>
      </c>
      <c r="N71" s="56" t="s">
        <v>226</v>
      </c>
      <c r="O71" s="78" t="s">
        <v>27</v>
      </c>
      <c r="P71" s="51">
        <v>6</v>
      </c>
      <c r="Q71" s="51" t="s">
        <v>27</v>
      </c>
      <c r="R71" s="51" t="s">
        <v>27</v>
      </c>
      <c r="S71" s="51"/>
      <c r="T71" s="51" t="s">
        <v>27</v>
      </c>
      <c r="U71" s="51"/>
      <c r="V71" s="89"/>
      <c r="W71" s="58"/>
    </row>
    <row r="72" spans="2:23" s="62" customFormat="1" ht="54.95" customHeight="1" thickBot="1">
      <c r="B72" s="329" t="s">
        <v>227</v>
      </c>
      <c r="C72" s="330"/>
      <c r="D72" s="73">
        <f>SUM(D41:D71)</f>
        <v>58</v>
      </c>
      <c r="E72" s="59"/>
      <c r="F72" s="60"/>
      <c r="G72" s="59"/>
      <c r="H72" s="60"/>
      <c r="I72" s="74">
        <f>SUM(I43:I71)</f>
        <v>7.8680555555555536</v>
      </c>
      <c r="J72" s="74">
        <f>SUM(J43:J71)</f>
        <v>15.736111111111107</v>
      </c>
      <c r="K72" s="75"/>
      <c r="L72" s="76"/>
      <c r="M72" s="75"/>
      <c r="N72" s="77"/>
      <c r="O72" s="73">
        <f t="shared" ref="O72:V72" si="62">SUM(O41:O71)</f>
        <v>50.5</v>
      </c>
      <c r="P72" s="73">
        <f t="shared" si="62"/>
        <v>36</v>
      </c>
      <c r="Q72" s="73">
        <f t="shared" si="62"/>
        <v>31</v>
      </c>
      <c r="R72" s="73">
        <f t="shared" si="62"/>
        <v>69</v>
      </c>
      <c r="S72" s="73">
        <f t="shared" si="62"/>
        <v>0</v>
      </c>
      <c r="T72" s="73">
        <f t="shared" si="62"/>
        <v>2</v>
      </c>
      <c r="U72" s="73">
        <f t="shared" si="62"/>
        <v>2</v>
      </c>
      <c r="V72" s="73">
        <f t="shared" si="62"/>
        <v>0</v>
      </c>
      <c r="W72" s="61"/>
    </row>
    <row r="74" spans="2:23" ht="32.25" thickBot="1">
      <c r="B74" s="329" t="s">
        <v>62</v>
      </c>
      <c r="C74" s="330"/>
      <c r="D74" s="73">
        <f>D36+D72</f>
        <v>116</v>
      </c>
      <c r="E74" s="59"/>
      <c r="F74" s="60"/>
      <c r="G74" s="59"/>
      <c r="H74" s="60"/>
      <c r="I74" s="74" t="s">
        <v>27</v>
      </c>
      <c r="J74" s="74" t="s">
        <v>27</v>
      </c>
      <c r="K74" s="75"/>
      <c r="L74" s="76"/>
      <c r="M74" s="75"/>
      <c r="N74" s="77"/>
      <c r="O74" s="73">
        <f t="shared" ref="O74:V74" si="63">O36+O72</f>
        <v>94.5</v>
      </c>
      <c r="P74" s="73">
        <f t="shared" si="63"/>
        <v>127</v>
      </c>
      <c r="Q74" s="73">
        <f t="shared" si="63"/>
        <v>82</v>
      </c>
      <c r="R74" s="73">
        <f t="shared" si="63"/>
        <v>208</v>
      </c>
      <c r="S74" s="73">
        <f t="shared" si="63"/>
        <v>11</v>
      </c>
      <c r="T74" s="73">
        <f t="shared" si="63"/>
        <v>14</v>
      </c>
      <c r="U74" s="73">
        <f t="shared" si="63"/>
        <v>2</v>
      </c>
      <c r="V74" s="73">
        <f t="shared" si="63"/>
        <v>0</v>
      </c>
      <c r="W74" s="61"/>
    </row>
  </sheetData>
  <mergeCells count="15">
    <mergeCell ref="B72:C72"/>
    <mergeCell ref="B74:C74"/>
    <mergeCell ref="P2:V2"/>
    <mergeCell ref="B36:C36"/>
    <mergeCell ref="W2:W3"/>
    <mergeCell ref="B2:B3"/>
    <mergeCell ref="C2:C3"/>
    <mergeCell ref="D2:D3"/>
    <mergeCell ref="E2:F2"/>
    <mergeCell ref="G2:H2"/>
    <mergeCell ref="K2:K3"/>
    <mergeCell ref="L2:L3"/>
    <mergeCell ref="M2:M3"/>
    <mergeCell ref="N2:N3"/>
    <mergeCell ref="O2:O3"/>
  </mergeCells>
  <phoneticPr fontId="10"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zoomScale="37" zoomScaleNormal="37" workbookViewId="0">
      <selection activeCell="AJ72" sqref="AJ72"/>
    </sheetView>
  </sheetViews>
  <sheetFormatPr defaultRowHeight="16.5"/>
  <sheetData>
    <row r="3" spans="1:50">
      <c r="A3" s="79" t="s">
        <v>55</v>
      </c>
      <c r="C3" t="s">
        <v>27</v>
      </c>
      <c r="H3" s="79" t="s">
        <v>57</v>
      </c>
      <c r="O3" t="s">
        <v>59</v>
      </c>
      <c r="V3" t="s">
        <v>63</v>
      </c>
      <c r="AC3" t="s">
        <v>66</v>
      </c>
      <c r="AJ3" t="s">
        <v>67</v>
      </c>
      <c r="AQ3" t="s">
        <v>70</v>
      </c>
      <c r="AX3" t="s">
        <v>71</v>
      </c>
    </row>
    <row r="32" spans="1:50">
      <c r="A32" t="s">
        <v>58</v>
      </c>
      <c r="H32" t="s">
        <v>56</v>
      </c>
      <c r="O32" t="s">
        <v>64</v>
      </c>
      <c r="V32" t="s">
        <v>65</v>
      </c>
      <c r="AC32" t="s">
        <v>68</v>
      </c>
      <c r="AJ32" t="s">
        <v>69</v>
      </c>
      <c r="AQ32" t="s">
        <v>72</v>
      </c>
      <c r="AX32" t="s">
        <v>73</v>
      </c>
    </row>
  </sheetData>
  <phoneticPr fontId="10"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2026-08-23T23:19:51Z</dcterms:modified>
</cp:coreProperties>
</file>