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s38\OneDrive\바탕 화면\"/>
    </mc:Choice>
  </mc:AlternateContent>
  <xr:revisionPtr revIDLastSave="0" documentId="13_ncr:1_{C88C8498-216E-417D-B6D7-B774EDA94AA8}" xr6:coauthVersionLast="47" xr6:coauthVersionMax="47" xr10:uidLastSave="{00000000-0000-0000-0000-000000000000}"/>
  <bookViews>
    <workbookView xWindow="15465" yWindow="0" windowWidth="13185" windowHeight="15270" xr2:uid="{00000000-000D-0000-FFFF-FFFF00000000}"/>
  </bookViews>
  <sheets>
    <sheet name="1. 주요 문항 빈도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0" i="1" l="1"/>
  <c r="G160" i="1"/>
  <c r="F160" i="1"/>
  <c r="E160" i="1"/>
  <c r="H159" i="1"/>
  <c r="G159" i="1"/>
  <c r="F159" i="1"/>
  <c r="E159" i="1"/>
  <c r="H158" i="1"/>
  <c r="F158" i="1"/>
  <c r="E158" i="1"/>
  <c r="I158" i="1" s="1"/>
  <c r="D158" i="1"/>
  <c r="H157" i="1"/>
  <c r="G157" i="1"/>
  <c r="F157" i="1"/>
  <c r="E157" i="1"/>
  <c r="D157" i="1"/>
  <c r="H156" i="1"/>
  <c r="I156" i="1" s="1"/>
  <c r="G156" i="1"/>
  <c r="F156" i="1"/>
  <c r="E156" i="1"/>
  <c r="H154" i="1"/>
  <c r="H153" i="1"/>
  <c r="H152" i="1"/>
  <c r="H151" i="1"/>
  <c r="I151" i="1" s="1"/>
  <c r="G155" i="1"/>
  <c r="G154" i="1"/>
  <c r="G153" i="1"/>
  <c r="G152" i="1"/>
  <c r="G151" i="1"/>
  <c r="F155" i="1"/>
  <c r="F154" i="1"/>
  <c r="F153" i="1"/>
  <c r="F152" i="1"/>
  <c r="F151" i="1"/>
  <c r="E154" i="1"/>
  <c r="E153" i="1"/>
  <c r="E152" i="1"/>
  <c r="E151" i="1"/>
  <c r="D154" i="1"/>
  <c r="D152" i="1"/>
  <c r="H150" i="1"/>
  <c r="I150" i="1" s="1"/>
  <c r="H149" i="1"/>
  <c r="G150" i="1"/>
  <c r="G149" i="1"/>
  <c r="F150" i="1"/>
  <c r="F149" i="1"/>
  <c r="E150" i="1"/>
  <c r="E149" i="1"/>
  <c r="D149" i="1"/>
  <c r="D148" i="1"/>
  <c r="H148" i="1"/>
  <c r="G148" i="1"/>
  <c r="I148" i="1" s="1"/>
  <c r="F148" i="1"/>
  <c r="E148" i="1"/>
  <c r="D160" i="1"/>
  <c r="D159" i="1"/>
  <c r="G158" i="1"/>
  <c r="D156" i="1"/>
  <c r="H155" i="1"/>
  <c r="I155" i="1"/>
  <c r="E155" i="1"/>
  <c r="D155" i="1"/>
  <c r="D153" i="1"/>
  <c r="D151" i="1"/>
  <c r="D150" i="1"/>
  <c r="H144" i="1"/>
  <c r="H143" i="1"/>
  <c r="H142" i="1"/>
  <c r="G144" i="1"/>
  <c r="G143" i="1"/>
  <c r="G142" i="1"/>
  <c r="F144" i="1"/>
  <c r="F143" i="1"/>
  <c r="F142" i="1"/>
  <c r="E144" i="1"/>
  <c r="E143" i="1"/>
  <c r="E142" i="1"/>
  <c r="D144" i="1"/>
  <c r="D143" i="1"/>
  <c r="D142" i="1"/>
  <c r="H141" i="1"/>
  <c r="G141" i="1"/>
  <c r="F141" i="1"/>
  <c r="E141" i="1"/>
  <c r="D141" i="1"/>
  <c r="G140" i="1"/>
  <c r="F140" i="1"/>
  <c r="E140" i="1"/>
  <c r="D140" i="1"/>
  <c r="H139" i="1"/>
  <c r="H138" i="1"/>
  <c r="H137" i="1"/>
  <c r="H136" i="1"/>
  <c r="H135" i="1"/>
  <c r="G139" i="1"/>
  <c r="G138" i="1"/>
  <c r="G137" i="1"/>
  <c r="G136" i="1"/>
  <c r="G135" i="1"/>
  <c r="F139" i="1"/>
  <c r="F138" i="1"/>
  <c r="F137" i="1"/>
  <c r="F136" i="1"/>
  <c r="F135" i="1"/>
  <c r="E139" i="1"/>
  <c r="E138" i="1"/>
  <c r="E137" i="1"/>
  <c r="E136" i="1"/>
  <c r="E135" i="1"/>
  <c r="D139" i="1"/>
  <c r="D138" i="1"/>
  <c r="D137" i="1"/>
  <c r="D136" i="1"/>
  <c r="D135" i="1"/>
  <c r="H134" i="1"/>
  <c r="H133" i="1"/>
  <c r="G134" i="1"/>
  <c r="G133" i="1"/>
  <c r="F134" i="1"/>
  <c r="F133" i="1"/>
  <c r="E134" i="1"/>
  <c r="E133" i="1"/>
  <c r="D134" i="1"/>
  <c r="D133" i="1"/>
  <c r="H132" i="1"/>
  <c r="G132" i="1"/>
  <c r="F132" i="1"/>
  <c r="E132" i="1"/>
  <c r="D132" i="1"/>
  <c r="H140" i="1"/>
  <c r="G127" i="1"/>
  <c r="G126" i="1"/>
  <c r="G125" i="1"/>
  <c r="F127" i="1"/>
  <c r="F126" i="1"/>
  <c r="F125" i="1"/>
  <c r="E127" i="1"/>
  <c r="E126" i="1"/>
  <c r="E125" i="1"/>
  <c r="D127" i="1"/>
  <c r="D126" i="1"/>
  <c r="D125" i="1"/>
  <c r="G124" i="1"/>
  <c r="F124" i="1"/>
  <c r="E124" i="1"/>
  <c r="D124" i="1"/>
  <c r="G123" i="1"/>
  <c r="F123" i="1"/>
  <c r="E123" i="1"/>
  <c r="D123" i="1"/>
  <c r="G122" i="1"/>
  <c r="G121" i="1"/>
  <c r="G120" i="1"/>
  <c r="G119" i="1"/>
  <c r="G118" i="1"/>
  <c r="F122" i="1"/>
  <c r="F121" i="1"/>
  <c r="F120" i="1"/>
  <c r="F119" i="1"/>
  <c r="F118" i="1"/>
  <c r="E122" i="1"/>
  <c r="E121" i="1"/>
  <c r="E120" i="1"/>
  <c r="E119" i="1"/>
  <c r="E118" i="1"/>
  <c r="D122" i="1"/>
  <c r="D121" i="1"/>
  <c r="D120" i="1"/>
  <c r="D119" i="1"/>
  <c r="D118" i="1"/>
  <c r="G117" i="1"/>
  <c r="G116" i="1"/>
  <c r="F117" i="1"/>
  <c r="F116" i="1"/>
  <c r="E117" i="1"/>
  <c r="E116" i="1"/>
  <c r="D117" i="1"/>
  <c r="D116" i="1"/>
  <c r="G115" i="1"/>
  <c r="F115" i="1"/>
  <c r="E115" i="1"/>
  <c r="D115" i="1"/>
  <c r="I111" i="1"/>
  <c r="I110" i="1"/>
  <c r="I109" i="1"/>
  <c r="H111" i="1"/>
  <c r="H110" i="1"/>
  <c r="H109" i="1"/>
  <c r="G111" i="1"/>
  <c r="G110" i="1"/>
  <c r="G109" i="1"/>
  <c r="F111" i="1"/>
  <c r="F110" i="1"/>
  <c r="F109" i="1"/>
  <c r="E111" i="1"/>
  <c r="E110" i="1"/>
  <c r="E109" i="1"/>
  <c r="D111" i="1"/>
  <c r="D110" i="1"/>
  <c r="D109" i="1"/>
  <c r="I108" i="1"/>
  <c r="H108" i="1"/>
  <c r="G108" i="1"/>
  <c r="F108" i="1"/>
  <c r="E108" i="1"/>
  <c r="D108" i="1"/>
  <c r="I107" i="1"/>
  <c r="H107" i="1"/>
  <c r="G107" i="1"/>
  <c r="F107" i="1"/>
  <c r="E107" i="1"/>
  <c r="D107" i="1"/>
  <c r="I106" i="1"/>
  <c r="I105" i="1"/>
  <c r="I104" i="1"/>
  <c r="I103" i="1"/>
  <c r="I102" i="1"/>
  <c r="H106" i="1"/>
  <c r="H105" i="1"/>
  <c r="H104" i="1"/>
  <c r="H103" i="1"/>
  <c r="H102" i="1"/>
  <c r="G106" i="1"/>
  <c r="G105" i="1"/>
  <c r="G104" i="1"/>
  <c r="G103" i="1"/>
  <c r="G102" i="1"/>
  <c r="F106" i="1"/>
  <c r="F105" i="1"/>
  <c r="F104" i="1"/>
  <c r="F103" i="1"/>
  <c r="F102" i="1"/>
  <c r="E106" i="1"/>
  <c r="E105" i="1"/>
  <c r="E104" i="1"/>
  <c r="E103" i="1"/>
  <c r="E102" i="1"/>
  <c r="D106" i="1"/>
  <c r="D105" i="1"/>
  <c r="D104" i="1"/>
  <c r="D103" i="1"/>
  <c r="D102" i="1"/>
  <c r="I101" i="1"/>
  <c r="I100" i="1"/>
  <c r="H101" i="1"/>
  <c r="H100" i="1"/>
  <c r="G101" i="1"/>
  <c r="G100" i="1"/>
  <c r="F101" i="1"/>
  <c r="F100" i="1"/>
  <c r="E101" i="1"/>
  <c r="E100" i="1"/>
  <c r="D101" i="1"/>
  <c r="D100" i="1"/>
  <c r="I99" i="1"/>
  <c r="H99" i="1"/>
  <c r="G99" i="1"/>
  <c r="F99" i="1"/>
  <c r="E99" i="1"/>
  <c r="D99" i="1"/>
  <c r="I95" i="1"/>
  <c r="I94" i="1"/>
  <c r="I93" i="1"/>
  <c r="H95" i="1"/>
  <c r="H93" i="1"/>
  <c r="G95" i="1"/>
  <c r="G94" i="1"/>
  <c r="G93" i="1"/>
  <c r="F95" i="1"/>
  <c r="F94" i="1"/>
  <c r="F93" i="1"/>
  <c r="E95" i="1"/>
  <c r="E94" i="1"/>
  <c r="E93" i="1"/>
  <c r="D95" i="1"/>
  <c r="D94" i="1"/>
  <c r="D93" i="1"/>
  <c r="I92" i="1"/>
  <c r="H92" i="1"/>
  <c r="F92" i="1"/>
  <c r="G92" i="1"/>
  <c r="D92" i="1"/>
  <c r="I91" i="1"/>
  <c r="H91" i="1"/>
  <c r="G91" i="1"/>
  <c r="F91" i="1"/>
  <c r="E91" i="1"/>
  <c r="I90" i="1"/>
  <c r="I89" i="1"/>
  <c r="I88" i="1"/>
  <c r="I87" i="1"/>
  <c r="I86" i="1"/>
  <c r="H89" i="1"/>
  <c r="H88" i="1"/>
  <c r="H87" i="1"/>
  <c r="H86" i="1"/>
  <c r="G89" i="1"/>
  <c r="G88" i="1"/>
  <c r="G87" i="1"/>
  <c r="G86" i="1"/>
  <c r="F90" i="1"/>
  <c r="F89" i="1"/>
  <c r="F88" i="1"/>
  <c r="F87" i="1"/>
  <c r="F86" i="1"/>
  <c r="E90" i="1"/>
  <c r="E89" i="1"/>
  <c r="E88" i="1"/>
  <c r="E87" i="1"/>
  <c r="E86" i="1"/>
  <c r="D89" i="1"/>
  <c r="D88" i="1"/>
  <c r="D87" i="1"/>
  <c r="D86" i="1"/>
  <c r="I84" i="1"/>
  <c r="H85" i="1"/>
  <c r="H84" i="1"/>
  <c r="G85" i="1"/>
  <c r="G84" i="1"/>
  <c r="F85" i="1"/>
  <c r="F84" i="1"/>
  <c r="E85" i="1"/>
  <c r="E84" i="1"/>
  <c r="D85" i="1"/>
  <c r="D84" i="1"/>
  <c r="I83" i="1"/>
  <c r="H83" i="1"/>
  <c r="G83" i="1"/>
  <c r="F83" i="1"/>
  <c r="E83" i="1"/>
  <c r="D83" i="1"/>
  <c r="I85" i="1"/>
  <c r="H94" i="1"/>
  <c r="E92" i="1"/>
  <c r="D91" i="1"/>
  <c r="H90" i="1"/>
  <c r="G90" i="1"/>
  <c r="D90" i="1"/>
  <c r="H79" i="1"/>
  <c r="H78" i="1"/>
  <c r="H77" i="1"/>
  <c r="G79" i="1"/>
  <c r="G78" i="1"/>
  <c r="G77" i="1"/>
  <c r="F79" i="1"/>
  <c r="F78" i="1"/>
  <c r="F77" i="1"/>
  <c r="E79" i="1"/>
  <c r="E78" i="1"/>
  <c r="E77" i="1"/>
  <c r="D79" i="1"/>
  <c r="D78" i="1"/>
  <c r="D77" i="1"/>
  <c r="H76" i="1"/>
  <c r="G76" i="1"/>
  <c r="F76" i="1"/>
  <c r="E76" i="1"/>
  <c r="D76" i="1"/>
  <c r="H75" i="1"/>
  <c r="G75" i="1"/>
  <c r="F75" i="1"/>
  <c r="E75" i="1"/>
  <c r="D75" i="1"/>
  <c r="H74" i="1"/>
  <c r="H73" i="1"/>
  <c r="H72" i="1"/>
  <c r="H71" i="1"/>
  <c r="H70" i="1"/>
  <c r="G74" i="1"/>
  <c r="G73" i="1"/>
  <c r="G72" i="1"/>
  <c r="G71" i="1"/>
  <c r="G70" i="1"/>
  <c r="F74" i="1"/>
  <c r="F73" i="1"/>
  <c r="F72" i="1"/>
  <c r="F71" i="1"/>
  <c r="F70" i="1"/>
  <c r="E74" i="1"/>
  <c r="E73" i="1"/>
  <c r="E72" i="1"/>
  <c r="E71" i="1"/>
  <c r="E70" i="1"/>
  <c r="D74" i="1"/>
  <c r="D73" i="1"/>
  <c r="D72" i="1"/>
  <c r="D71" i="1"/>
  <c r="D70" i="1"/>
  <c r="H69" i="1"/>
  <c r="H68" i="1"/>
  <c r="G69" i="1"/>
  <c r="G68" i="1"/>
  <c r="F69" i="1"/>
  <c r="F68" i="1"/>
  <c r="E69" i="1"/>
  <c r="E68" i="1"/>
  <c r="D69" i="1"/>
  <c r="D68" i="1"/>
  <c r="H67" i="1"/>
  <c r="G67" i="1"/>
  <c r="F67" i="1"/>
  <c r="E67" i="1"/>
  <c r="D67" i="1"/>
  <c r="I63" i="1"/>
  <c r="I62" i="1"/>
  <c r="I61" i="1"/>
  <c r="H63" i="1"/>
  <c r="H62" i="1"/>
  <c r="H61" i="1"/>
  <c r="G63" i="1"/>
  <c r="G62" i="1"/>
  <c r="G61" i="1"/>
  <c r="F63" i="1"/>
  <c r="F62" i="1"/>
  <c r="F61" i="1"/>
  <c r="E63" i="1"/>
  <c r="E62" i="1"/>
  <c r="E61" i="1"/>
  <c r="D63" i="1"/>
  <c r="D62" i="1"/>
  <c r="D61" i="1"/>
  <c r="I60" i="1"/>
  <c r="H60" i="1"/>
  <c r="G60" i="1"/>
  <c r="F60" i="1"/>
  <c r="E60" i="1"/>
  <c r="D60" i="1"/>
  <c r="I59" i="1"/>
  <c r="H59" i="1"/>
  <c r="G59" i="1"/>
  <c r="F59" i="1"/>
  <c r="E59" i="1"/>
  <c r="D59" i="1"/>
  <c r="I58" i="1"/>
  <c r="I57" i="1"/>
  <c r="I56" i="1"/>
  <c r="I55" i="1"/>
  <c r="I54" i="1"/>
  <c r="H58" i="1"/>
  <c r="H57" i="1"/>
  <c r="H56" i="1"/>
  <c r="H55" i="1"/>
  <c r="H54" i="1"/>
  <c r="G58" i="1"/>
  <c r="G57" i="1"/>
  <c r="G56" i="1"/>
  <c r="G55" i="1"/>
  <c r="G54" i="1"/>
  <c r="F58" i="1"/>
  <c r="F57" i="1"/>
  <c r="F56" i="1"/>
  <c r="F55" i="1"/>
  <c r="F54" i="1"/>
  <c r="E58" i="1"/>
  <c r="E57" i="1"/>
  <c r="E56" i="1"/>
  <c r="E55" i="1"/>
  <c r="E54" i="1"/>
  <c r="D58" i="1"/>
  <c r="D57" i="1"/>
  <c r="D56" i="1"/>
  <c r="D55" i="1"/>
  <c r="D54" i="1"/>
  <c r="D53" i="1"/>
  <c r="I53" i="1"/>
  <c r="I52" i="1"/>
  <c r="H53" i="1"/>
  <c r="H52" i="1"/>
  <c r="G53" i="1"/>
  <c r="G52" i="1"/>
  <c r="F53" i="1"/>
  <c r="F52" i="1"/>
  <c r="E53" i="1"/>
  <c r="E52" i="1"/>
  <c r="D52" i="1"/>
  <c r="I51" i="1"/>
  <c r="H51" i="1"/>
  <c r="G51" i="1"/>
  <c r="F51" i="1"/>
  <c r="E51" i="1"/>
  <c r="D51" i="1"/>
  <c r="G37" i="1"/>
  <c r="G36" i="1"/>
  <c r="F37" i="1"/>
  <c r="F36" i="1"/>
  <c r="E37" i="1"/>
  <c r="E36" i="1"/>
  <c r="D37" i="1"/>
  <c r="D36" i="1"/>
  <c r="F43" i="1"/>
  <c r="F44" i="1"/>
  <c r="F45" i="1"/>
  <c r="G47" i="1"/>
  <c r="G46" i="1"/>
  <c r="G45" i="1"/>
  <c r="G44" i="1"/>
  <c r="F47" i="1"/>
  <c r="F46" i="1"/>
  <c r="E47" i="1"/>
  <c r="E46" i="1"/>
  <c r="E45" i="1"/>
  <c r="E44" i="1"/>
  <c r="D47" i="1"/>
  <c r="D46" i="1"/>
  <c r="D45" i="1"/>
  <c r="D44" i="1"/>
  <c r="G43" i="1"/>
  <c r="E43" i="1"/>
  <c r="D43" i="1"/>
  <c r="G42" i="1"/>
  <c r="G41" i="1"/>
  <c r="G40" i="1"/>
  <c r="G39" i="1"/>
  <c r="G38" i="1"/>
  <c r="F42" i="1"/>
  <c r="F41" i="1"/>
  <c r="F40" i="1"/>
  <c r="F39" i="1"/>
  <c r="F38" i="1"/>
  <c r="E42" i="1"/>
  <c r="E41" i="1"/>
  <c r="E40" i="1"/>
  <c r="E39" i="1"/>
  <c r="E38" i="1"/>
  <c r="D42" i="1"/>
  <c r="D41" i="1"/>
  <c r="D40" i="1"/>
  <c r="D39" i="1"/>
  <c r="D38" i="1"/>
  <c r="D35" i="1"/>
  <c r="G35" i="1"/>
  <c r="F35" i="1"/>
  <c r="E35" i="1"/>
  <c r="G31" i="1"/>
  <c r="G30" i="1"/>
  <c r="G29" i="1"/>
  <c r="G28" i="1"/>
  <c r="F31" i="1"/>
  <c r="F30" i="1"/>
  <c r="F29" i="1"/>
  <c r="F28" i="1"/>
  <c r="E31" i="1"/>
  <c r="E30" i="1"/>
  <c r="E29" i="1"/>
  <c r="E28" i="1"/>
  <c r="D31" i="1"/>
  <c r="D30" i="1"/>
  <c r="D29" i="1"/>
  <c r="D28" i="1"/>
  <c r="G27" i="1"/>
  <c r="F27" i="1"/>
  <c r="E27" i="1"/>
  <c r="D27" i="1"/>
  <c r="G26" i="1"/>
  <c r="G25" i="1"/>
  <c r="G24" i="1"/>
  <c r="G23" i="1"/>
  <c r="G22" i="1"/>
  <c r="F26" i="1"/>
  <c r="F25" i="1"/>
  <c r="F24" i="1"/>
  <c r="F23" i="1"/>
  <c r="F22" i="1"/>
  <c r="E26" i="1"/>
  <c r="E25" i="1"/>
  <c r="E24" i="1"/>
  <c r="E23" i="1"/>
  <c r="E22" i="1"/>
  <c r="D26" i="1"/>
  <c r="D25" i="1"/>
  <c r="D24" i="1"/>
  <c r="D23" i="1"/>
  <c r="D22" i="1"/>
  <c r="G21" i="1"/>
  <c r="F21" i="1"/>
  <c r="G20" i="1"/>
  <c r="F20" i="1"/>
  <c r="E20" i="1"/>
  <c r="D20" i="1"/>
  <c r="E21" i="1"/>
  <c r="D21" i="1"/>
  <c r="G19" i="1"/>
  <c r="F19" i="1"/>
  <c r="E19" i="1"/>
  <c r="D19" i="1"/>
  <c r="H13" i="1"/>
  <c r="F11" i="1"/>
  <c r="E11" i="1"/>
  <c r="D11" i="1"/>
  <c r="H12" i="1"/>
  <c r="G12" i="1"/>
  <c r="F12" i="1"/>
  <c r="E12" i="1"/>
  <c r="D12" i="1"/>
  <c r="H15" i="1"/>
  <c r="H14" i="1"/>
  <c r="H11" i="1"/>
  <c r="G15" i="1"/>
  <c r="G14" i="1"/>
  <c r="G13" i="1"/>
  <c r="G11" i="1"/>
  <c r="F15" i="1"/>
  <c r="F14" i="1"/>
  <c r="F13" i="1"/>
  <c r="E15" i="1"/>
  <c r="E14" i="1"/>
  <c r="E13" i="1"/>
  <c r="D15" i="1"/>
  <c r="D14" i="1"/>
  <c r="D13" i="1"/>
  <c r="D10" i="1"/>
  <c r="D9" i="1"/>
  <c r="H10" i="1"/>
  <c r="H9" i="1"/>
  <c r="H8" i="1"/>
  <c r="H7" i="1"/>
  <c r="H6" i="1"/>
  <c r="G10" i="1"/>
  <c r="G9" i="1"/>
  <c r="G8" i="1"/>
  <c r="G7" i="1"/>
  <c r="G6" i="1"/>
  <c r="F10" i="1"/>
  <c r="F9" i="1"/>
  <c r="F8" i="1"/>
  <c r="F7" i="1"/>
  <c r="F6" i="1"/>
  <c r="E10" i="1"/>
  <c r="E9" i="1"/>
  <c r="E8" i="1"/>
  <c r="E7" i="1"/>
  <c r="E6" i="1"/>
  <c r="D8" i="1"/>
  <c r="D7" i="1"/>
  <c r="D6" i="1"/>
  <c r="H5" i="1"/>
  <c r="H4" i="1"/>
  <c r="G5" i="1"/>
  <c r="G4" i="1"/>
  <c r="F5" i="1"/>
  <c r="F4" i="1"/>
  <c r="E5" i="1"/>
  <c r="E4" i="1"/>
  <c r="D5" i="1"/>
  <c r="D4" i="1"/>
  <c r="H3" i="1"/>
  <c r="G3" i="1"/>
  <c r="F3" i="1"/>
  <c r="E3" i="1"/>
  <c r="D3" i="1"/>
  <c r="I160" i="1" l="1"/>
  <c r="I159" i="1"/>
  <c r="I157" i="1"/>
  <c r="I153" i="1"/>
  <c r="I152" i="1"/>
  <c r="I154" i="1"/>
  <c r="I149" i="1"/>
  <c r="I132" i="1"/>
  <c r="I133" i="1"/>
  <c r="I144" i="1"/>
  <c r="H123" i="1"/>
  <c r="I138" i="1"/>
  <c r="I137" i="1"/>
  <c r="I143" i="1"/>
  <c r="I142" i="1"/>
  <c r="I141" i="1"/>
  <c r="I140" i="1"/>
  <c r="I136" i="1"/>
  <c r="I135" i="1"/>
  <c r="I139" i="1"/>
  <c r="I134" i="1"/>
  <c r="H119" i="1"/>
  <c r="J99" i="1"/>
  <c r="H115" i="1"/>
  <c r="J107" i="1"/>
  <c r="H118" i="1"/>
  <c r="H120" i="1"/>
  <c r="H125" i="1"/>
  <c r="H127" i="1"/>
  <c r="H126" i="1"/>
  <c r="H124" i="1"/>
  <c r="H121" i="1"/>
  <c r="H122" i="1"/>
  <c r="H117" i="1"/>
  <c r="H116" i="1"/>
  <c r="J109" i="1"/>
  <c r="J111" i="1"/>
  <c r="J110" i="1"/>
  <c r="J108" i="1"/>
  <c r="J105" i="1"/>
  <c r="J102" i="1"/>
  <c r="J104" i="1"/>
  <c r="J103" i="1"/>
  <c r="J106" i="1"/>
  <c r="J101" i="1"/>
  <c r="J100" i="1"/>
  <c r="J90" i="1"/>
  <c r="J95" i="1"/>
  <c r="J94" i="1"/>
  <c r="J93" i="1"/>
  <c r="J92" i="1"/>
  <c r="J91" i="1"/>
  <c r="J89" i="1"/>
  <c r="J86" i="1"/>
  <c r="J88" i="1"/>
  <c r="J87" i="1"/>
  <c r="J85" i="1"/>
  <c r="J84" i="1"/>
  <c r="J83" i="1"/>
  <c r="I78" i="1"/>
  <c r="I77" i="1"/>
  <c r="I76" i="1"/>
  <c r="I75" i="1"/>
  <c r="I71" i="1"/>
  <c r="I70" i="1"/>
  <c r="I69" i="1"/>
  <c r="I68" i="1"/>
  <c r="I74" i="1"/>
  <c r="I72" i="1"/>
  <c r="I79" i="1"/>
  <c r="I73" i="1"/>
  <c r="I67" i="1"/>
  <c r="J63" i="1"/>
  <c r="J61" i="1"/>
  <c r="J62" i="1"/>
  <c r="J60" i="1"/>
  <c r="J59" i="1"/>
  <c r="J58" i="1"/>
  <c r="J57" i="1"/>
  <c r="J56" i="1"/>
  <c r="J55" i="1"/>
  <c r="J54" i="1"/>
  <c r="J53" i="1"/>
  <c r="J52" i="1"/>
  <c r="J51" i="1"/>
  <c r="H20" i="1"/>
  <c r="I37" i="1"/>
  <c r="I36" i="1"/>
  <c r="I46" i="1"/>
  <c r="I47" i="1"/>
  <c r="I45" i="1"/>
  <c r="I44" i="1"/>
  <c r="I43" i="1"/>
  <c r="I42" i="1"/>
  <c r="I41" i="1"/>
  <c r="I40" i="1"/>
  <c r="I39" i="1"/>
  <c r="I38" i="1"/>
  <c r="I35" i="1"/>
  <c r="H21" i="1"/>
  <c r="H27" i="1"/>
  <c r="H31" i="1"/>
  <c r="H30" i="1"/>
  <c r="H29" i="1"/>
  <c r="H28" i="1"/>
  <c r="H26" i="1"/>
  <c r="H25" i="1"/>
  <c r="H24" i="1"/>
  <c r="H23" i="1"/>
  <c r="H22" i="1"/>
  <c r="H19" i="1"/>
  <c r="I6" i="1"/>
  <c r="I15" i="1"/>
  <c r="I14" i="1"/>
  <c r="I12" i="1"/>
  <c r="I8" i="1"/>
  <c r="I7" i="1"/>
  <c r="I10" i="1"/>
  <c r="I4" i="1"/>
  <c r="I13" i="1"/>
  <c r="I11" i="1"/>
  <c r="I5" i="1"/>
  <c r="I9" i="1"/>
  <c r="I3" i="1"/>
</calcChain>
</file>

<file path=xl/sharedStrings.xml><?xml version="1.0" encoding="utf-8"?>
<sst xmlns="http://schemas.openxmlformats.org/spreadsheetml/2006/main" count="1274" uniqueCount="135">
  <si>
    <t>사례수</t>
  </si>
  <si>
    <t xml:space="preserve">      계</t>
  </si>
  <si>
    <t>■ 전체 ■</t>
  </si>
  <si>
    <t>[성별]</t>
  </si>
  <si>
    <t>남성</t>
  </si>
  <si>
    <t>여성</t>
  </si>
  <si>
    <t>[연령]</t>
  </si>
  <si>
    <t>20대</t>
  </si>
  <si>
    <t>30대</t>
  </si>
  <si>
    <t>40대</t>
  </si>
  <si>
    <t>50대</t>
  </si>
  <si>
    <t>60대 이상</t>
  </si>
  <si>
    <t>[CVM]</t>
  </si>
  <si>
    <t xml:space="preserve">  6) 기타</t>
  </si>
  <si>
    <t>100만원 이하</t>
    <phoneticPr fontId="2" type="noConversion"/>
  </si>
  <si>
    <t>100~200만원</t>
    <phoneticPr fontId="2" type="noConversion"/>
  </si>
  <si>
    <t>200~300만원</t>
    <phoneticPr fontId="2" type="noConversion"/>
  </si>
  <si>
    <t>300~400만원</t>
    <phoneticPr fontId="2" type="noConversion"/>
  </si>
  <si>
    <t>A9. 현재까지 송전탑 입지지역 내의 주민들에게 지급되고 있는 보상의 정도의 적정성</t>
  </si>
  <si>
    <t xml:space="preserve">  1) 매우 적정하다</t>
  </si>
  <si>
    <t xml:space="preserve">  2) 적정한 편이다</t>
  </si>
  <si>
    <t xml:space="preserve">  3) 보통이다</t>
  </si>
  <si>
    <t xml:space="preserve">  4) 적정하지 않다</t>
  </si>
  <si>
    <t xml:space="preserve">  5) 전혀 적정하지 않다</t>
  </si>
  <si>
    <t>【BOT2】</t>
  </si>
  <si>
    <t>[5점 평균]</t>
  </si>
  <si>
    <t>[100점 환산 평균]</t>
  </si>
  <si>
    <t>(724)</t>
  </si>
  <si>
    <t>(343)</t>
  </si>
  <si>
    <t>(381)</t>
  </si>
  <si>
    <t>(168)</t>
  </si>
  <si>
    <t>(175)</t>
  </si>
  <si>
    <t>(173)</t>
  </si>
  <si>
    <t>(124)</t>
  </si>
  <si>
    <t>(84)</t>
  </si>
  <si>
    <t>[거주지역]</t>
  </si>
  <si>
    <t>시흥시</t>
  </si>
  <si>
    <t>(364)</t>
  </si>
  <si>
    <t>그 외 지역</t>
  </si>
  <si>
    <t>(360)</t>
  </si>
  <si>
    <t>1000원</t>
  </si>
  <si>
    <t>2000원</t>
  </si>
  <si>
    <t>(122)</t>
  </si>
  <si>
    <t>3000원</t>
  </si>
  <si>
    <t>(120)</t>
  </si>
  <si>
    <t>4000원</t>
  </si>
  <si>
    <t>(118)</t>
  </si>
  <si>
    <t>5000원</t>
  </si>
  <si>
    <t>6000원</t>
  </si>
  <si>
    <t>A9-1. 적정하지 않다고 생각하는 이유</t>
  </si>
  <si>
    <t xml:space="preserve">  2) 정부나 지방자치단체들이 보상의지가 부족하기 때문</t>
  </si>
  <si>
    <t xml:space="preserve">  3) 주민들의 보상요구가 너무 과다하기 때문</t>
  </si>
  <si>
    <t xml:space="preserve">  1) 정부, 지방자치단체의 재원이 부족하기 때문</t>
  </si>
  <si>
    <t xml:space="preserve">  4) 기타</t>
  </si>
  <si>
    <t>A10.  송전탑 입지결정과 관련한 행정정보의 공개수준에 있어 공개범위</t>
  </si>
  <si>
    <t xml:space="preserve">  1) (국민의 알권리를 위해)해당정보가 모두 충분히 공개되어야 한다</t>
  </si>
  <si>
    <t xml:space="preserve">  2) 선별해서 필요부분만 공개되어야 한다.</t>
  </si>
  <si>
    <t xml:space="preserve">  3) 공개되어서는 안 된다</t>
  </si>
  <si>
    <t xml:space="preserve">  4) 관심 없다</t>
  </si>
  <si>
    <t xml:space="preserve">  5) 기타</t>
  </si>
  <si>
    <t>A11. 송전탑입지 계획.결정과정 등에 관련지역주민들이 참여하는 것에 대한 생각</t>
  </si>
  <si>
    <t xml:space="preserve">  2) 주민참여는 최종의사결정에 다소 시간이 걸리고 지연되더라도 바람직한 일이다</t>
  </si>
  <si>
    <t xml:space="preserve">  1) 해당 지역주민이 결정 전체 과정에 참여하는 것은 당연하고 잘된 일이다</t>
  </si>
  <si>
    <t xml:space="preserve">  3) 주민들이 참여함으로써 시설입지 결정하는데 오히려 시간만 낭비할 것이다</t>
  </si>
  <si>
    <t xml:space="preserve">  4) 주민참여는 결정과정을 어렵게 하여 득보다 실이 매우 크다</t>
  </si>
  <si>
    <t xml:space="preserve">  5) 주민 참여에 관심 없다</t>
  </si>
  <si>
    <t>A12. 평소, 송전탑 입지를 둘러 싼 이해관계자 갈등을 다루는데 있어 언론의 보도태도</t>
  </si>
  <si>
    <t xml:space="preserve">  1) 정부ㆍ공공기관 입장만 강변한다</t>
  </si>
  <si>
    <t xml:space="preserve">  2) 대체로 정부ㆍ공공기관 입장만 보도한다</t>
  </si>
  <si>
    <t xml:space="preserve">  3) 중립적이다</t>
  </si>
  <si>
    <t xml:space="preserve">  4) 대체로 지역주민 입장만 보도한다</t>
  </si>
  <si>
    <t xml:space="preserve">  5) 주민들의 의사만 강변한다</t>
  </si>
  <si>
    <t>A13. 거주지역 근처에 송전탑이 들어서는 것에 대한 의견</t>
  </si>
  <si>
    <t xml:space="preserve">  3) 지가하락 등 재산상의 손실에 대해 적정한 보상이 이루어진다면 수용하겠다.</t>
  </si>
  <si>
    <t xml:space="preserve">  4) 시설의 설치와 더불어 지역주민을 위한 복지·편의시설도 함께 건설한다면 수용하겠다.</t>
  </si>
  <si>
    <t xml:space="preserve">  2) 절대 반대하지만, 대화를 통한 평화적인 방법으로 반대한다.</t>
  </si>
  <si>
    <t xml:space="preserve">  1) 절대 반대하며 과격행동(시위·농성)도 불사하겠다.</t>
  </si>
  <si>
    <t xml:space="preserve">  5) 국가 에너지 계획에 의한 정부의 결정인 만큼 특별한 조건 없이 수용 하겠다</t>
  </si>
  <si>
    <t>A14.  송전탑 입지결정과 같은 갈등.분쟁이 발생할 때 조정이 가능한 기관이나 단체</t>
  </si>
  <si>
    <t xml:space="preserve">  1) 중앙정부</t>
  </si>
  <si>
    <t xml:space="preserve">  2) 지방정부</t>
  </si>
  <si>
    <t xml:space="preserve">  4) 관련 민간 시민단체</t>
  </si>
  <si>
    <t xml:space="preserve">  5) 해당지역 당사자인 주민(주민대표)</t>
  </si>
  <si>
    <t xml:space="preserve">  3) 지방의회</t>
  </si>
  <si>
    <t>A15.  송전탑을 어디에 건설할 것인가를 결정(송전탑 경과지 선정)하는데 있어서, 주민의견을 수용하는 가장 합리적인 방안</t>
  </si>
  <si>
    <t xml:space="preserve">  1) 지역주민들의 주민투표(주민투표법에 의거 찬반투표)로 결정</t>
  </si>
  <si>
    <t xml:space="preserve">  3) 지역주민을 상대로 공청회나 의견제출을 받은 후 의견을 수렴하여 지방자치단체가 결정</t>
  </si>
  <si>
    <t xml:space="preserve">  2) 주민대표를 선정하여 대표들이 참석한 회의를 통해 결정</t>
  </si>
  <si>
    <t>A16_1_송전탑 및 변전소를 혐오성, 위험성 등을 최소화할 수 있는 현대적 첨단시설로 설치한다.</t>
  </si>
  <si>
    <t xml:space="preserve">  1) 전혀 중요하지 않다</t>
  </si>
  <si>
    <t xml:space="preserve">  2) 거의 중요하지 않다</t>
  </si>
  <si>
    <t xml:space="preserve">  4) 대체로 중요하다</t>
  </si>
  <si>
    <t xml:space="preserve">  5) 매우 중요하다</t>
  </si>
  <si>
    <t>A16_2_조경시설등 주위공간의 시설을 아름답게 가꾸어 미관상 좋지 않은 인상을 불식시킨다</t>
  </si>
  <si>
    <t>A16_3_송전탑에서 발생하는 자기자등을 항시 모니터링 하면서 안전에 만전을 기한다.</t>
  </si>
  <si>
    <t>A16_4_지가하락으로 인한 재산상의 손실을 적절히 보상해 준다.</t>
  </si>
  <si>
    <t>A16_5_지역주민을 위한 편익시설을 같이 건설하고 무료이용?사용료 감면 등의 혜택을 준다</t>
  </si>
  <si>
    <t>A16_6_세금(재산세, 도시계획세 등)을 일정액 감면해 준다</t>
  </si>
  <si>
    <t>A17_Top2%</t>
  </si>
  <si>
    <t>1_송전탑.송전선로 건립은 사회적 갈등 문제라 생각한다..</t>
  </si>
  <si>
    <t>2_송전탑.송전선로가 우리지역을 경과할 경우 지역의 문제라고 생각한다</t>
  </si>
  <si>
    <t>3_송전탑.송전선로가 우리지역을 경과한다면 매우 심각한 문제로 간주할 것이다.</t>
  </si>
  <si>
    <t>4_송전탑.송전선로 경과지선정과정에서 주민참여 및 역할이 충분히 보장되어야 한다.</t>
  </si>
  <si>
    <t>5_송전탑.송전선로 경과지 주민지원을 위한 의사결정과정에 주민의 참여/역할이 충분히 보장되어야 한다</t>
  </si>
  <si>
    <t>6_송전탑.송전선로 안전점검과정에 주요 관련자의 참여 보장되어야 한다.</t>
  </si>
  <si>
    <t>10_송전탑.송전선로가 도심을 경과하면 주택과 토지 가격이 하락한다.</t>
  </si>
  <si>
    <t>11_국가적으로 에너지를 안정적을 공급하기 위해서 송전탑과 송전선로 건설은 반드시 필요하다.</t>
  </si>
  <si>
    <t>12_국가 에너지계획에 의해 필요하다면 우리지역에 송전탑과 송전선로 건설 찬성한다.</t>
  </si>
  <si>
    <t>13_송전탑 건립의 반대급부로 지역 내 경제적 편익이 주어진다면, 우리지역 송전탑과 송전선로 건설에 찬성한다.</t>
  </si>
  <si>
    <t>14_우리지역의 송전탑.송전선로를 지중화하기 위해서는 기꺼이 지역주민들이 공사비용의 일부를 지불해야 한다고 생각한다.</t>
  </si>
  <si>
    <t>15_우리지역의 송전탑.송전선로를 지중화하기 위해서 나는 기꺼이 공사비용의 일부를 추가 전기요금으로 지불할 것이다.</t>
  </si>
  <si>
    <t>A17_Mean</t>
  </si>
  <si>
    <t>A17_Mean (100점 환산)</t>
  </si>
  <si>
    <t>A17_1_송전탑.송전선로 건립은 사회적 갈등 문제라 생각한다..</t>
  </si>
  <si>
    <t xml:space="preserve">  1) 전혀 동의하지 않음</t>
  </si>
  <si>
    <t xml:space="preserve">  2) 대체로 동의하지 않음</t>
  </si>
  <si>
    <t xml:space="preserve">  4) 대체로 동의함</t>
  </si>
  <si>
    <t xml:space="preserve">  5) 매우 동의함</t>
  </si>
  <si>
    <t>A17_2_송전탑.송전선로가 우리지역을 경과할 경우 지역의 문제라고 생각한다</t>
  </si>
  <si>
    <t>A17_3_송전탑.송전선로가 우리지역을 경과한다면 매우 심각한 문제로 간주할 것이다.</t>
  </si>
  <si>
    <t>A17_4_송전탑.송전선로 경과지선정과정에서 주민참여 및 역할이 충분히 보장되어야 한다.</t>
  </si>
  <si>
    <t>A17_5_송전탑.송전선로 경과지 주민지원을 위한 의사결정과정에 주민의 참여/역할이 충분히 보장되어야 한다</t>
  </si>
  <si>
    <t>A17_6_송전탑.송전선로 안전점검과정에 주요 관련자의 참여 보장되어야 한다.</t>
  </si>
  <si>
    <t>A17_7_송전탑.송전선로는 건강에 위협을 느낄 정도로 매우 위험한 시설이다.</t>
  </si>
  <si>
    <t>A17_8_송전탑.송전선로의 피해는 빨리 드러나지 않고 언제 증상이 나타날지도 모른다</t>
  </si>
  <si>
    <t>A17_9_송전탑.송전선로가 도심을 경과하면 도시개발이 지연된다.</t>
  </si>
  <si>
    <t>A17_10_송전탑.송전선로가 도심을 경과하면 주택과 토지 가격이 하락한다.</t>
  </si>
  <si>
    <t>A17_11_국가적으로 에너지를 안정적을 공급하기 위해서 송전탑과 송전선로 건설은 반드시 필요하다.</t>
  </si>
  <si>
    <t>A17_12_국가 에너지계획에 의해 필요하다면 우리지역에 송전탑과 송전선로 건설 찬성한다.</t>
  </si>
  <si>
    <t>A17_13_송전탑 건립의 반대급부로 지역 내 경제적 편익이 주어진다면, 우리지역 송전탑과 송전선로 건설에 찬성한다.</t>
  </si>
  <si>
    <t>A17_14_우리지역의 송전탑.송전선로를 지중화하기 위해서는 기꺼이 지역주민들이 공사비용의 일부를 지불해야 한다고 생각한다.</t>
  </si>
  <si>
    <t>A17_15_우리지역의 송전탑.송전선로를 지중화하기 위해서 나는 기꺼이 공사비용의 일부를 추가 전기요금으로 지불할 것이다.</t>
  </si>
  <si>
    <t>400만원  이상</t>
    <phoneticPr fontId="2" type="noConversion"/>
  </si>
  <si>
    <t>표준편차</t>
    <phoneticPr fontId="2" type="noConversion"/>
  </si>
  <si>
    <t>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</si>
</sst>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.0"/>
    <numFmt numFmtId="177" formatCode="###0.00"/>
    <numFmt numFmtId="178" formatCode="####.0"/>
    <numFmt numFmtId="179" formatCode="0.00_);[Red]\(0.00\)"/>
    <numFmt numFmtId="180" formatCode="0.0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8" tint="0.39997558519241921"/>
        </stop>
      </gradientFill>
    </fill>
  </fills>
  <borders count="2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left" vertical="top" wrapText="1"/>
    </xf>
    <xf numFmtId="176" fontId="4" fillId="0" borderId="9" xfId="0" applyNumberFormat="1" applyFont="1" applyBorder="1" applyAlignment="1">
      <alignment horizontal="right" vertical="top"/>
    </xf>
    <xf numFmtId="0" fontId="4" fillId="0" borderId="11" xfId="0" applyFont="1" applyBorder="1" applyAlignment="1">
      <alignment horizontal="left" vertical="top" wrapText="1"/>
    </xf>
    <xf numFmtId="176" fontId="4" fillId="0" borderId="13" xfId="0" applyNumberFormat="1" applyFont="1" applyBorder="1" applyAlignment="1">
      <alignment horizontal="right" vertical="top"/>
    </xf>
    <xf numFmtId="176" fontId="4" fillId="0" borderId="14" xfId="0" applyNumberFormat="1" applyFont="1" applyBorder="1" applyAlignment="1">
      <alignment horizontal="right" vertical="top"/>
    </xf>
    <xf numFmtId="176" fontId="4" fillId="0" borderId="15" xfId="0" applyNumberFormat="1" applyFont="1" applyBorder="1" applyAlignment="1">
      <alignment horizontal="right" vertical="top"/>
    </xf>
    <xf numFmtId="176" fontId="4" fillId="0" borderId="0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4" fillId="0" borderId="16" xfId="0" applyFont="1" applyBorder="1" applyAlignment="1">
      <alignment horizontal="center" wrapText="1"/>
    </xf>
    <xf numFmtId="176" fontId="4" fillId="0" borderId="17" xfId="0" applyNumberFormat="1" applyFont="1" applyBorder="1" applyAlignment="1">
      <alignment horizontal="right" vertical="top"/>
    </xf>
    <xf numFmtId="176" fontId="4" fillId="0" borderId="18" xfId="0" applyNumberFormat="1" applyFont="1" applyBorder="1" applyAlignment="1">
      <alignment horizontal="right" vertical="top"/>
    </xf>
    <xf numFmtId="177" fontId="4" fillId="0" borderId="18" xfId="0" applyNumberFormat="1" applyFont="1" applyBorder="1" applyAlignment="1">
      <alignment horizontal="right" vertical="top"/>
    </xf>
    <xf numFmtId="177" fontId="4" fillId="0" borderId="9" xfId="0" applyNumberFormat="1" applyFont="1" applyBorder="1" applyAlignment="1">
      <alignment horizontal="right" vertical="top"/>
    </xf>
    <xf numFmtId="0" fontId="4" fillId="0" borderId="12" xfId="0" applyFont="1" applyBorder="1" applyAlignment="1">
      <alignment horizontal="left" vertical="top" wrapText="1"/>
    </xf>
    <xf numFmtId="177" fontId="4" fillId="0" borderId="13" xfId="0" applyNumberFormat="1" applyFont="1" applyBorder="1" applyAlignment="1">
      <alignment horizontal="right" vertical="top"/>
    </xf>
    <xf numFmtId="177" fontId="4" fillId="0" borderId="14" xfId="0" applyNumberFormat="1" applyFont="1" applyBorder="1" applyAlignment="1">
      <alignment horizontal="right" vertical="top"/>
    </xf>
    <xf numFmtId="178" fontId="4" fillId="0" borderId="13" xfId="0" applyNumberFormat="1" applyFont="1" applyBorder="1" applyAlignment="1">
      <alignment horizontal="right" vertical="top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176" fontId="4" fillId="0" borderId="22" xfId="0" applyNumberFormat="1" applyFont="1" applyBorder="1" applyAlignment="1">
      <alignment horizontal="right" vertical="top"/>
    </xf>
    <xf numFmtId="177" fontId="4" fillId="0" borderId="22" xfId="0" applyNumberFormat="1" applyFont="1" applyBorder="1" applyAlignment="1">
      <alignment horizontal="right" vertical="top"/>
    </xf>
    <xf numFmtId="177" fontId="4" fillId="0" borderId="23" xfId="0" applyNumberFormat="1" applyFont="1" applyBorder="1" applyAlignment="1">
      <alignment horizontal="right" vertical="top"/>
    </xf>
    <xf numFmtId="176" fontId="4" fillId="0" borderId="23" xfId="0" applyNumberFormat="1" applyFont="1" applyBorder="1" applyAlignment="1">
      <alignment horizontal="right" vertical="top"/>
    </xf>
    <xf numFmtId="178" fontId="4" fillId="0" borderId="18" xfId="0" applyNumberFormat="1" applyFont="1" applyBorder="1" applyAlignment="1">
      <alignment horizontal="right" vertical="top"/>
    </xf>
    <xf numFmtId="178" fontId="4" fillId="0" borderId="22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wrapText="1"/>
    </xf>
    <xf numFmtId="178" fontId="4" fillId="0" borderId="15" xfId="0" applyNumberFormat="1" applyFont="1" applyBorder="1" applyAlignment="1">
      <alignment horizontal="right" vertical="top"/>
    </xf>
    <xf numFmtId="176" fontId="4" fillId="0" borderId="24" xfId="0" applyNumberFormat="1" applyFont="1" applyBorder="1" applyAlignment="1">
      <alignment horizontal="right" vertical="top"/>
    </xf>
    <xf numFmtId="178" fontId="4" fillId="0" borderId="24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center" wrapText="1"/>
    </xf>
    <xf numFmtId="0" fontId="4" fillId="0" borderId="25" xfId="0" applyFont="1" applyBorder="1" applyAlignment="1">
      <alignment horizontal="left" vertical="top" wrapText="1"/>
    </xf>
    <xf numFmtId="176" fontId="4" fillId="0" borderId="25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left" vertical="top" wrapText="1"/>
    </xf>
    <xf numFmtId="179" fontId="4" fillId="0" borderId="25" xfId="0" applyNumberFormat="1" applyFont="1" applyBorder="1" applyAlignment="1">
      <alignment horizontal="right" vertical="top"/>
    </xf>
    <xf numFmtId="180" fontId="4" fillId="0" borderId="25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left" vertical="top" wrapText="1"/>
    </xf>
    <xf numFmtId="0" fontId="3" fillId="0" borderId="25" xfId="0" applyFont="1" applyBorder="1" applyAlignment="1"/>
    <xf numFmtId="178" fontId="4" fillId="0" borderId="25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9"/>
  <sheetViews>
    <sheetView tabSelected="1" topLeftCell="C132" workbookViewId="0">
      <selection activeCell="L161" sqref="L161"/>
    </sheetView>
  </sheetViews>
  <sheetFormatPr defaultRowHeight="16.5" x14ac:dyDescent="0.3"/>
  <cols>
    <col min="2" max="2" width="12.5" customWidth="1"/>
  </cols>
  <sheetData>
    <row r="1" spans="1:12" s="1" customFormat="1" ht="18.95" customHeight="1" x14ac:dyDescent="0.25">
      <c r="A1" s="47" t="s">
        <v>18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s="1" customFormat="1" ht="30" customHeight="1" x14ac:dyDescent="0.25">
      <c r="A2" s="45"/>
      <c r="B2" s="45"/>
      <c r="C2" s="34" t="s">
        <v>0</v>
      </c>
      <c r="D2" s="34" t="s">
        <v>19</v>
      </c>
      <c r="E2" s="34" t="s">
        <v>20</v>
      </c>
      <c r="F2" s="34" t="s">
        <v>21</v>
      </c>
      <c r="G2" s="34" t="s">
        <v>22</v>
      </c>
      <c r="H2" s="34" t="s">
        <v>23</v>
      </c>
      <c r="I2" s="34" t="s">
        <v>1</v>
      </c>
      <c r="J2" s="34" t="s">
        <v>133</v>
      </c>
      <c r="K2" s="34" t="s">
        <v>25</v>
      </c>
      <c r="L2" s="34" t="s">
        <v>26</v>
      </c>
    </row>
    <row r="3" spans="1:12" s="1" customFormat="1" ht="15.95" customHeight="1" x14ac:dyDescent="0.25">
      <c r="A3" s="46" t="s">
        <v>2</v>
      </c>
      <c r="B3" s="46"/>
      <c r="C3" s="35">
        <v>364</v>
      </c>
      <c r="D3" s="36">
        <f>5/$C3*100</f>
        <v>1.3736263736263736</v>
      </c>
      <c r="E3" s="36">
        <f>30/$C3*100</f>
        <v>8.2417582417582409</v>
      </c>
      <c r="F3" s="36">
        <f>237/$C3*100</f>
        <v>65.109890109890117</v>
      </c>
      <c r="G3" s="36">
        <f>81/$C3*100</f>
        <v>22.252747252747252</v>
      </c>
      <c r="H3" s="36">
        <f>11/$C3*100</f>
        <v>3.0219780219780219</v>
      </c>
      <c r="I3" s="36">
        <f>SUM(D3:H3)</f>
        <v>100</v>
      </c>
      <c r="J3" s="38">
        <v>0.67235069999999997</v>
      </c>
      <c r="K3" s="38">
        <v>3.1730770000000001</v>
      </c>
      <c r="L3" s="38">
        <v>54.326920000000001</v>
      </c>
    </row>
    <row r="4" spans="1:12" s="1" customFormat="1" ht="15.95" customHeight="1" x14ac:dyDescent="0.25">
      <c r="A4" s="46" t="s">
        <v>3</v>
      </c>
      <c r="B4" s="35" t="s">
        <v>4</v>
      </c>
      <c r="C4" s="35">
        <v>168</v>
      </c>
      <c r="D4" s="36">
        <f>2/$C4*100</f>
        <v>1.1904761904761905</v>
      </c>
      <c r="E4" s="36">
        <f>17/$C4*100</f>
        <v>10.119047619047619</v>
      </c>
      <c r="F4" s="36">
        <f>114/$C4*100</f>
        <v>67.857142857142861</v>
      </c>
      <c r="G4" s="36">
        <f>31/$C4*100</f>
        <v>18.452380952380953</v>
      </c>
      <c r="H4" s="36">
        <f>4/$C4*100</f>
        <v>2.3809523809523809</v>
      </c>
      <c r="I4" s="36">
        <f t="shared" ref="I4:I15" si="0">SUM(D4:H4)</f>
        <v>100</v>
      </c>
      <c r="J4" s="38">
        <v>0.64776</v>
      </c>
      <c r="K4" s="38">
        <v>3.1071</v>
      </c>
      <c r="L4" s="38">
        <v>52.679000000000002</v>
      </c>
    </row>
    <row r="5" spans="1:12" s="1" customFormat="1" ht="15.95" customHeight="1" x14ac:dyDescent="0.25">
      <c r="A5" s="46"/>
      <c r="B5" s="35" t="s">
        <v>5</v>
      </c>
      <c r="C5" s="35">
        <v>196</v>
      </c>
      <c r="D5" s="36">
        <f>3/$C5*100</f>
        <v>1.5306122448979591</v>
      </c>
      <c r="E5" s="36">
        <f>13/$C5*100</f>
        <v>6.6326530612244898</v>
      </c>
      <c r="F5" s="36">
        <f>123/$C5*100</f>
        <v>62.755102040816325</v>
      </c>
      <c r="G5" s="36">
        <f>50/$C5*100</f>
        <v>25.510204081632654</v>
      </c>
      <c r="H5" s="36">
        <f>7/$C5*100</f>
        <v>3.5714285714285712</v>
      </c>
      <c r="I5" s="36">
        <f t="shared" si="0"/>
        <v>100</v>
      </c>
      <c r="J5" s="38">
        <v>0.68935999999999997</v>
      </c>
      <c r="K5" s="38">
        <v>3.2296</v>
      </c>
      <c r="L5" s="38">
        <v>55.74</v>
      </c>
    </row>
    <row r="6" spans="1:12" s="1" customFormat="1" ht="15.95" customHeight="1" x14ac:dyDescent="0.25">
      <c r="A6" s="46" t="s">
        <v>6</v>
      </c>
      <c r="B6" s="35" t="s">
        <v>7</v>
      </c>
      <c r="C6" s="35">
        <v>97</v>
      </c>
      <c r="D6" s="36">
        <f>4/$C6*100</f>
        <v>4.1237113402061851</v>
      </c>
      <c r="E6" s="36">
        <f>9/$C6*100</f>
        <v>9.2783505154639183</v>
      </c>
      <c r="F6" s="36">
        <f>67/$C6*100</f>
        <v>69.072164948453604</v>
      </c>
      <c r="G6" s="36">
        <f>17/$C6*100</f>
        <v>17.525773195876287</v>
      </c>
      <c r="H6" s="36">
        <f>0/$C6*100</f>
        <v>0</v>
      </c>
      <c r="I6" s="36">
        <f t="shared" si="0"/>
        <v>99.999999999999986</v>
      </c>
      <c r="J6" s="38">
        <v>0.66144000000000003</v>
      </c>
      <c r="K6" s="38">
        <v>3</v>
      </c>
      <c r="L6" s="38">
        <v>50</v>
      </c>
    </row>
    <row r="7" spans="1:12" s="1" customFormat="1" ht="15.95" customHeight="1" x14ac:dyDescent="0.25">
      <c r="A7" s="46"/>
      <c r="B7" s="35" t="s">
        <v>8</v>
      </c>
      <c r="C7" s="35">
        <v>101</v>
      </c>
      <c r="D7" s="36">
        <f>0/$C7*100</f>
        <v>0</v>
      </c>
      <c r="E7" s="36">
        <f>8/$C7*100</f>
        <v>7.9207920792079207</v>
      </c>
      <c r="F7" s="36">
        <f>61/$C7*100</f>
        <v>60.396039603960396</v>
      </c>
      <c r="G7" s="36">
        <f>25/$C7*100</f>
        <v>24.752475247524753</v>
      </c>
      <c r="H7" s="36">
        <f>7/$C7*100</f>
        <v>6.9306930693069315</v>
      </c>
      <c r="I7" s="36">
        <f t="shared" si="0"/>
        <v>100</v>
      </c>
      <c r="J7" s="38">
        <v>0.71753</v>
      </c>
      <c r="K7" s="38">
        <v>3.3069000000000002</v>
      </c>
      <c r="L7" s="38">
        <v>57.673000000000002</v>
      </c>
    </row>
    <row r="8" spans="1:12" s="1" customFormat="1" ht="15.95" customHeight="1" x14ac:dyDescent="0.25">
      <c r="A8" s="46"/>
      <c r="B8" s="35" t="s">
        <v>9</v>
      </c>
      <c r="C8" s="35">
        <v>105</v>
      </c>
      <c r="D8" s="36">
        <f>0/$C8*100</f>
        <v>0</v>
      </c>
      <c r="E8" s="36">
        <f>11/$C8*100</f>
        <v>10.476190476190476</v>
      </c>
      <c r="F8" s="36">
        <f>67/$C8*100</f>
        <v>63.809523809523803</v>
      </c>
      <c r="G8" s="36">
        <f>25/$C8*100</f>
        <v>23.809523809523807</v>
      </c>
      <c r="H8" s="36">
        <f>2/$C8*100</f>
        <v>1.9047619047619049</v>
      </c>
      <c r="I8" s="36">
        <f t="shared" si="0"/>
        <v>99.999999999999986</v>
      </c>
      <c r="J8" s="38">
        <v>0.62722</v>
      </c>
      <c r="K8" s="38">
        <v>3.1714000000000002</v>
      </c>
      <c r="L8" s="38">
        <v>54.286000000000001</v>
      </c>
    </row>
    <row r="9" spans="1:12" s="1" customFormat="1" ht="15.95" customHeight="1" x14ac:dyDescent="0.25">
      <c r="A9" s="46"/>
      <c r="B9" s="35" t="s">
        <v>10</v>
      </c>
      <c r="C9" s="35">
        <v>49</v>
      </c>
      <c r="D9" s="36">
        <f>1/$C9*100</f>
        <v>2.0408163265306123</v>
      </c>
      <c r="E9" s="36">
        <f>1/$C9*100</f>
        <v>2.0408163265306123</v>
      </c>
      <c r="F9" s="36">
        <f>35/$C9*100</f>
        <v>71.428571428571431</v>
      </c>
      <c r="G9" s="36">
        <f>10/$C9*100</f>
        <v>20.408163265306122</v>
      </c>
      <c r="H9" s="36">
        <f>2/$C9*100</f>
        <v>4.0816326530612246</v>
      </c>
      <c r="I9" s="36">
        <f t="shared" si="0"/>
        <v>99.999999999999986</v>
      </c>
      <c r="J9" s="38">
        <v>0.65400000000000003</v>
      </c>
      <c r="K9" s="38">
        <v>3.2244999999999999</v>
      </c>
      <c r="L9" s="38">
        <v>55.612000000000002</v>
      </c>
    </row>
    <row r="10" spans="1:12" s="1" customFormat="1" ht="15.95" customHeight="1" x14ac:dyDescent="0.25">
      <c r="A10" s="46"/>
      <c r="B10" s="35" t="s">
        <v>11</v>
      </c>
      <c r="C10" s="35">
        <v>12</v>
      </c>
      <c r="D10" s="36">
        <f>0/$C10*100</f>
        <v>0</v>
      </c>
      <c r="E10" s="36">
        <f>1/$C10*100</f>
        <v>8.3333333333333321</v>
      </c>
      <c r="F10" s="36">
        <f>7/$C10*100</f>
        <v>58.333333333333336</v>
      </c>
      <c r="G10" s="36">
        <f>4/$C10*100</f>
        <v>33.333333333333329</v>
      </c>
      <c r="H10" s="36">
        <f>0/$C10*100</f>
        <v>0</v>
      </c>
      <c r="I10" s="36">
        <f t="shared" si="0"/>
        <v>100</v>
      </c>
      <c r="J10" s="38">
        <v>0.62158000000000002</v>
      </c>
      <c r="K10" s="38">
        <v>3.25</v>
      </c>
      <c r="L10" s="38">
        <v>56.25</v>
      </c>
    </row>
    <row r="11" spans="1:12" s="1" customFormat="1" ht="15.95" customHeight="1" x14ac:dyDescent="0.25">
      <c r="A11" s="46" t="s">
        <v>12</v>
      </c>
      <c r="B11" s="35" t="s">
        <v>14</v>
      </c>
      <c r="C11" s="35">
        <v>7</v>
      </c>
      <c r="D11" s="36">
        <f>1/$C11*100</f>
        <v>14.285714285714285</v>
      </c>
      <c r="E11" s="36">
        <f>2/$C11*100</f>
        <v>28.571428571428569</v>
      </c>
      <c r="F11" s="36">
        <f>3/$C11*100</f>
        <v>42.857142857142854</v>
      </c>
      <c r="G11" s="36">
        <f>1/$C11*100</f>
        <v>14.285714285714285</v>
      </c>
      <c r="H11" s="36">
        <f>0/$C11*100</f>
        <v>0</v>
      </c>
      <c r="I11" s="36">
        <f t="shared" si="0"/>
        <v>100</v>
      </c>
      <c r="J11" s="38">
        <v>0.97589999999999999</v>
      </c>
      <c r="K11" s="38">
        <v>2.5714000000000001</v>
      </c>
      <c r="L11" s="38">
        <v>39.286000000000001</v>
      </c>
    </row>
    <row r="12" spans="1:12" s="1" customFormat="1" ht="15.95" customHeight="1" x14ac:dyDescent="0.25">
      <c r="A12" s="46"/>
      <c r="B12" s="35" t="s">
        <v>15</v>
      </c>
      <c r="C12" s="35">
        <v>19</v>
      </c>
      <c r="D12" s="36">
        <f>0/$C12*100</f>
        <v>0</v>
      </c>
      <c r="E12" s="36">
        <f>0/$C12*100</f>
        <v>0</v>
      </c>
      <c r="F12" s="36">
        <f>18/$C12*100</f>
        <v>94.73684210526315</v>
      </c>
      <c r="G12" s="36">
        <f>1/$C12*100</f>
        <v>5.2631578947368416</v>
      </c>
      <c r="H12" s="36">
        <f>0/$C12*100</f>
        <v>0</v>
      </c>
      <c r="I12" s="36">
        <f t="shared" si="0"/>
        <v>99.999999999999986</v>
      </c>
      <c r="J12" s="38">
        <v>0.22942000000000001</v>
      </c>
      <c r="K12" s="38">
        <v>3.0526</v>
      </c>
      <c r="L12" s="38">
        <v>51.316000000000003</v>
      </c>
    </row>
    <row r="13" spans="1:12" s="1" customFormat="1" ht="15.95" customHeight="1" x14ac:dyDescent="0.25">
      <c r="A13" s="46"/>
      <c r="B13" s="35" t="s">
        <v>16</v>
      </c>
      <c r="C13" s="35">
        <v>64</v>
      </c>
      <c r="D13" s="36">
        <f>3/$C13*100</f>
        <v>4.6875</v>
      </c>
      <c r="E13" s="36">
        <f>5/$C13*100</f>
        <v>7.8125</v>
      </c>
      <c r="F13" s="36">
        <f>45/$C13*100</f>
        <v>70.3125</v>
      </c>
      <c r="G13" s="36">
        <f>8/$C13*100</f>
        <v>12.5</v>
      </c>
      <c r="H13" s="36">
        <f>3/$C13*100</f>
        <v>4.6875</v>
      </c>
      <c r="I13" s="36">
        <f t="shared" si="0"/>
        <v>100</v>
      </c>
      <c r="J13" s="38">
        <v>0.76490000000000002</v>
      </c>
      <c r="K13" s="38">
        <v>3.0468999999999999</v>
      </c>
      <c r="L13" s="38">
        <v>51.171999999999997</v>
      </c>
    </row>
    <row r="14" spans="1:12" s="1" customFormat="1" ht="15.95" customHeight="1" x14ac:dyDescent="0.25">
      <c r="A14" s="46"/>
      <c r="B14" s="35" t="s">
        <v>17</v>
      </c>
      <c r="C14" s="35">
        <v>64</v>
      </c>
      <c r="D14" s="36">
        <f>0/$C14*100</f>
        <v>0</v>
      </c>
      <c r="E14" s="36">
        <f>5/$C14*100</f>
        <v>7.8125</v>
      </c>
      <c r="F14" s="36">
        <f>35/$C14*100</f>
        <v>54.6875</v>
      </c>
      <c r="G14" s="36">
        <f>19/$C14*100</f>
        <v>29.6875</v>
      </c>
      <c r="H14" s="36">
        <f>5/$C14*100</f>
        <v>7.8125</v>
      </c>
      <c r="I14" s="36">
        <f t="shared" si="0"/>
        <v>100</v>
      </c>
      <c r="J14" s="38">
        <v>0.74536000000000002</v>
      </c>
      <c r="K14" s="38">
        <v>3.375</v>
      </c>
      <c r="L14" s="38">
        <v>59.375</v>
      </c>
    </row>
    <row r="15" spans="1:12" s="1" customFormat="1" ht="15.95" customHeight="1" x14ac:dyDescent="0.25">
      <c r="A15" s="46"/>
      <c r="B15" s="35" t="s">
        <v>132</v>
      </c>
      <c r="C15" s="35">
        <v>210</v>
      </c>
      <c r="D15" s="36">
        <f>1/$C15*100</f>
        <v>0.47619047619047622</v>
      </c>
      <c r="E15" s="36">
        <f>18/$C15*100</f>
        <v>8.5714285714285712</v>
      </c>
      <c r="F15" s="36">
        <f>136/$C15*100</f>
        <v>64.761904761904759</v>
      </c>
      <c r="G15" s="36">
        <f>52/$C15*100</f>
        <v>24.761904761904763</v>
      </c>
      <c r="H15" s="36">
        <f>3/$C15*100</f>
        <v>1.4285714285714286</v>
      </c>
      <c r="I15" s="36">
        <f t="shared" si="0"/>
        <v>100</v>
      </c>
      <c r="J15" s="38">
        <v>0.61529</v>
      </c>
      <c r="K15" s="38">
        <v>3.181</v>
      </c>
      <c r="L15" s="38">
        <v>54.524000000000001</v>
      </c>
    </row>
    <row r="16" spans="1:12" s="1" customFormat="1" ht="13.5" x14ac:dyDescent="0.25"/>
    <row r="17" spans="1:8" s="1" customFormat="1" ht="18.95" customHeight="1" x14ac:dyDescent="0.25">
      <c r="A17" s="47" t="s">
        <v>49</v>
      </c>
      <c r="B17" s="48"/>
      <c r="C17" s="48"/>
      <c r="D17" s="48"/>
      <c r="E17" s="48"/>
      <c r="F17" s="48"/>
      <c r="G17" s="48"/>
      <c r="H17" s="48"/>
    </row>
    <row r="18" spans="1:8" s="1" customFormat="1" ht="75" customHeight="1" x14ac:dyDescent="0.25">
      <c r="A18" s="45"/>
      <c r="B18" s="45"/>
      <c r="C18" s="34" t="s">
        <v>0</v>
      </c>
      <c r="D18" s="34" t="s">
        <v>52</v>
      </c>
      <c r="E18" s="34" t="s">
        <v>50</v>
      </c>
      <c r="F18" s="34" t="s">
        <v>51</v>
      </c>
      <c r="G18" s="34" t="s">
        <v>53</v>
      </c>
      <c r="H18" s="34" t="s">
        <v>1</v>
      </c>
    </row>
    <row r="19" spans="1:8" s="1" customFormat="1" ht="15.95" customHeight="1" x14ac:dyDescent="0.25">
      <c r="A19" s="46" t="s">
        <v>2</v>
      </c>
      <c r="B19" s="46"/>
      <c r="C19" s="35">
        <v>329</v>
      </c>
      <c r="D19" s="39">
        <f>65/$C19*100</f>
        <v>19.756838905775076</v>
      </c>
      <c r="E19" s="39">
        <f>169/$C19*100</f>
        <v>51.367781155015201</v>
      </c>
      <c r="F19" s="39">
        <f>71/$C19*100</f>
        <v>21.580547112462007</v>
      </c>
      <c r="G19" s="39">
        <f>24/$C19*100</f>
        <v>7.2948328267477196</v>
      </c>
      <c r="H19" s="36">
        <f>SUM(D19:G19)</f>
        <v>100</v>
      </c>
    </row>
    <row r="20" spans="1:8" s="1" customFormat="1" ht="15.95" customHeight="1" x14ac:dyDescent="0.25">
      <c r="A20" s="46" t="s">
        <v>3</v>
      </c>
      <c r="B20" s="35" t="s">
        <v>4</v>
      </c>
      <c r="C20" s="35">
        <v>149</v>
      </c>
      <c r="D20" s="39">
        <f>27/$C20*100</f>
        <v>18.120805369127517</v>
      </c>
      <c r="E20" s="39">
        <f>79/$C20*100</f>
        <v>53.020134228187921</v>
      </c>
      <c r="F20" s="39">
        <f>37/$C20*100</f>
        <v>24.832214765100673</v>
      </c>
      <c r="G20" s="39">
        <f>6/$C20*100</f>
        <v>4.0268456375838921</v>
      </c>
      <c r="H20" s="36">
        <f t="shared" ref="H20:H31" si="1">SUM(D20:G20)</f>
        <v>100</v>
      </c>
    </row>
    <row r="21" spans="1:8" s="1" customFormat="1" ht="15.95" customHeight="1" x14ac:dyDescent="0.25">
      <c r="A21" s="46"/>
      <c r="B21" s="35" t="s">
        <v>5</v>
      </c>
      <c r="C21" s="35">
        <v>180</v>
      </c>
      <c r="D21" s="39">
        <f>38/$C21*100</f>
        <v>21.111111111111111</v>
      </c>
      <c r="E21" s="39">
        <f>90/$C21*100</f>
        <v>50</v>
      </c>
      <c r="F21" s="39">
        <f>34/$C21*100</f>
        <v>18.888888888888889</v>
      </c>
      <c r="G21" s="39">
        <f>18/$C21*100</f>
        <v>10</v>
      </c>
      <c r="H21" s="36">
        <f t="shared" si="1"/>
        <v>100</v>
      </c>
    </row>
    <row r="22" spans="1:8" s="1" customFormat="1" ht="15.95" customHeight="1" x14ac:dyDescent="0.25">
      <c r="A22" s="46" t="s">
        <v>6</v>
      </c>
      <c r="B22" s="35" t="s">
        <v>7</v>
      </c>
      <c r="C22" s="35">
        <v>84</v>
      </c>
      <c r="D22" s="39">
        <f>24/$C22*100</f>
        <v>28.571428571428569</v>
      </c>
      <c r="E22" s="39">
        <f>35/$C22*100</f>
        <v>41.666666666666671</v>
      </c>
      <c r="F22" s="39">
        <f>18/$C22*100</f>
        <v>21.428571428571427</v>
      </c>
      <c r="G22" s="39">
        <f>7/$C22*100</f>
        <v>8.3333333333333321</v>
      </c>
      <c r="H22" s="36">
        <f t="shared" si="1"/>
        <v>100</v>
      </c>
    </row>
    <row r="23" spans="1:8" s="1" customFormat="1" ht="15.95" customHeight="1" x14ac:dyDescent="0.25">
      <c r="A23" s="46"/>
      <c r="B23" s="35" t="s">
        <v>8</v>
      </c>
      <c r="C23" s="35">
        <v>93</v>
      </c>
      <c r="D23" s="39">
        <f>21/$C23*100</f>
        <v>22.58064516129032</v>
      </c>
      <c r="E23" s="39">
        <f>50/$C23*100</f>
        <v>53.763440860215049</v>
      </c>
      <c r="F23" s="39">
        <f>13/$C23*100</f>
        <v>13.978494623655912</v>
      </c>
      <c r="G23" s="39">
        <f>9/$C23*100</f>
        <v>9.67741935483871</v>
      </c>
      <c r="H23" s="36">
        <f t="shared" si="1"/>
        <v>99.999999999999986</v>
      </c>
    </row>
    <row r="24" spans="1:8" s="1" customFormat="1" ht="15.95" customHeight="1" x14ac:dyDescent="0.25">
      <c r="A24" s="46"/>
      <c r="B24" s="35" t="s">
        <v>9</v>
      </c>
      <c r="C24" s="35">
        <v>94</v>
      </c>
      <c r="D24" s="39">
        <f>15/$C24*100</f>
        <v>15.957446808510639</v>
      </c>
      <c r="E24" s="39">
        <f>49/$C24*100</f>
        <v>52.12765957446809</v>
      </c>
      <c r="F24" s="39">
        <f>26/$C24*100</f>
        <v>27.659574468085108</v>
      </c>
      <c r="G24" s="39">
        <f>4/$C24*100</f>
        <v>4.2553191489361701</v>
      </c>
      <c r="H24" s="36">
        <f t="shared" si="1"/>
        <v>100</v>
      </c>
    </row>
    <row r="25" spans="1:8" s="1" customFormat="1" ht="15.95" customHeight="1" x14ac:dyDescent="0.25">
      <c r="A25" s="46"/>
      <c r="B25" s="35" t="s">
        <v>10</v>
      </c>
      <c r="C25" s="35">
        <v>47</v>
      </c>
      <c r="D25" s="39">
        <f>4/$C25*100</f>
        <v>8.5106382978723403</v>
      </c>
      <c r="E25" s="39">
        <f>28/$C25*100</f>
        <v>59.574468085106382</v>
      </c>
      <c r="F25" s="39">
        <f>11/$C25*100</f>
        <v>23.404255319148938</v>
      </c>
      <c r="G25" s="39">
        <f>4/$C25*100</f>
        <v>8.5106382978723403</v>
      </c>
      <c r="H25" s="36">
        <f t="shared" si="1"/>
        <v>100</v>
      </c>
    </row>
    <row r="26" spans="1:8" s="1" customFormat="1" ht="15.95" customHeight="1" x14ac:dyDescent="0.25">
      <c r="A26" s="46"/>
      <c r="B26" s="35" t="s">
        <v>11</v>
      </c>
      <c r="C26" s="35">
        <v>11</v>
      </c>
      <c r="D26" s="39">
        <f>1/$C26*100</f>
        <v>9.0909090909090917</v>
      </c>
      <c r="E26" s="39">
        <f>7/$C26*100</f>
        <v>63.636363636363633</v>
      </c>
      <c r="F26" s="39">
        <f>3/$C26*100</f>
        <v>27.27272727272727</v>
      </c>
      <c r="G26" s="39">
        <f>0/$C26*100</f>
        <v>0</v>
      </c>
      <c r="H26" s="36">
        <f t="shared" si="1"/>
        <v>99.999999999999986</v>
      </c>
    </row>
    <row r="27" spans="1:8" s="1" customFormat="1" ht="15.95" customHeight="1" x14ac:dyDescent="0.25">
      <c r="A27" s="46" t="s">
        <v>12</v>
      </c>
      <c r="B27" s="35" t="s">
        <v>14</v>
      </c>
      <c r="C27" s="35">
        <v>4</v>
      </c>
      <c r="D27" s="39">
        <f>2/$C27*100</f>
        <v>50</v>
      </c>
      <c r="E27" s="39">
        <f>1/$C27*100</f>
        <v>25</v>
      </c>
      <c r="F27" s="39">
        <f>1/$C27*100</f>
        <v>25</v>
      </c>
      <c r="G27" s="39">
        <f>0/$C27*100</f>
        <v>0</v>
      </c>
      <c r="H27" s="36">
        <f t="shared" si="1"/>
        <v>100</v>
      </c>
    </row>
    <row r="28" spans="1:8" s="1" customFormat="1" ht="15.95" customHeight="1" x14ac:dyDescent="0.25">
      <c r="A28" s="46"/>
      <c r="B28" s="35" t="s">
        <v>15</v>
      </c>
      <c r="C28" s="35">
        <v>19</v>
      </c>
      <c r="D28" s="39">
        <f>7/$C28*100</f>
        <v>36.84210526315789</v>
      </c>
      <c r="E28" s="39">
        <f>10/$C28*100</f>
        <v>52.631578947368418</v>
      </c>
      <c r="F28" s="39">
        <f>2/$C28*100</f>
        <v>10.526315789473683</v>
      </c>
      <c r="G28" s="39">
        <f>0/$C28*100</f>
        <v>0</v>
      </c>
      <c r="H28" s="36">
        <f t="shared" si="1"/>
        <v>99.999999999999986</v>
      </c>
    </row>
    <row r="29" spans="1:8" s="1" customFormat="1" ht="15.95" customHeight="1" x14ac:dyDescent="0.25">
      <c r="A29" s="46"/>
      <c r="B29" s="35" t="s">
        <v>16</v>
      </c>
      <c r="C29" s="35">
        <v>56</v>
      </c>
      <c r="D29" s="39">
        <f>11/$C29*100</f>
        <v>19.642857142857142</v>
      </c>
      <c r="E29" s="39">
        <f>32/$C29*100</f>
        <v>57.142857142857139</v>
      </c>
      <c r="F29" s="39">
        <f>10/$C29*100</f>
        <v>17.857142857142858</v>
      </c>
      <c r="G29" s="39">
        <f>3/$C29*100</f>
        <v>5.3571428571428568</v>
      </c>
      <c r="H29" s="36">
        <f t="shared" si="1"/>
        <v>100</v>
      </c>
    </row>
    <row r="30" spans="1:8" s="1" customFormat="1" ht="15.95" customHeight="1" x14ac:dyDescent="0.25">
      <c r="A30" s="46"/>
      <c r="B30" s="35" t="s">
        <v>17</v>
      </c>
      <c r="C30" s="35">
        <v>59</v>
      </c>
      <c r="D30" s="39">
        <f>12/$C30*100</f>
        <v>20.33898305084746</v>
      </c>
      <c r="E30" s="39">
        <f>35/$C30*100</f>
        <v>59.322033898305079</v>
      </c>
      <c r="F30" s="39">
        <f>11/$C30*100</f>
        <v>18.64406779661017</v>
      </c>
      <c r="G30" s="39">
        <f>1/$C30*100</f>
        <v>1.6949152542372881</v>
      </c>
      <c r="H30" s="36">
        <f t="shared" si="1"/>
        <v>100</v>
      </c>
    </row>
    <row r="31" spans="1:8" s="1" customFormat="1" ht="15.95" customHeight="1" x14ac:dyDescent="0.25">
      <c r="A31" s="46"/>
      <c r="B31" s="35" t="s">
        <v>132</v>
      </c>
      <c r="C31" s="35">
        <v>191</v>
      </c>
      <c r="D31" s="39">
        <f>33/$C31*100</f>
        <v>17.277486910994764</v>
      </c>
      <c r="E31" s="39">
        <f>91/$C31*100</f>
        <v>47.643979057591622</v>
      </c>
      <c r="F31" s="39">
        <f>47/$C31*100</f>
        <v>24.607329842931939</v>
      </c>
      <c r="G31" s="39">
        <f>20/$C31*100</f>
        <v>10.471204188481675</v>
      </c>
      <c r="H31" s="36">
        <f t="shared" si="1"/>
        <v>100.00000000000001</v>
      </c>
    </row>
    <row r="32" spans="1:8" s="1" customFormat="1" ht="13.5" x14ac:dyDescent="0.25"/>
    <row r="33" spans="1:10" s="1" customFormat="1" ht="18.95" customHeight="1" x14ac:dyDescent="0.25">
      <c r="A33" s="49" t="s">
        <v>54</v>
      </c>
      <c r="B33" s="50"/>
      <c r="C33" s="50"/>
      <c r="D33" s="50"/>
      <c r="E33" s="50"/>
      <c r="F33" s="50"/>
      <c r="G33" s="50"/>
      <c r="H33" s="50"/>
      <c r="I33" s="50"/>
      <c r="J33" s="12"/>
    </row>
    <row r="34" spans="1:10" s="1" customFormat="1" ht="104.1" customHeight="1" x14ac:dyDescent="0.25">
      <c r="A34" s="45"/>
      <c r="B34" s="45"/>
      <c r="C34" s="34" t="s">
        <v>0</v>
      </c>
      <c r="D34" s="34" t="s">
        <v>55</v>
      </c>
      <c r="E34" s="34" t="s">
        <v>56</v>
      </c>
      <c r="F34" s="34" t="s">
        <v>57</v>
      </c>
      <c r="G34" s="34" t="s">
        <v>58</v>
      </c>
      <c r="H34" s="34" t="s">
        <v>59</v>
      </c>
      <c r="I34" s="34" t="s">
        <v>1</v>
      </c>
      <c r="J34" s="30"/>
    </row>
    <row r="35" spans="1:10" s="1" customFormat="1" ht="15.95" customHeight="1" x14ac:dyDescent="0.25">
      <c r="A35" s="46" t="s">
        <v>2</v>
      </c>
      <c r="B35" s="46"/>
      <c r="C35" s="37">
        <v>364</v>
      </c>
      <c r="D35" s="39">
        <f>266/$C35*100</f>
        <v>73.076923076923066</v>
      </c>
      <c r="E35" s="39">
        <f>79/$C35*100</f>
        <v>21.703296703296704</v>
      </c>
      <c r="F35" s="39">
        <f>13/$C35*100</f>
        <v>3.5714285714285712</v>
      </c>
      <c r="G35" s="39">
        <f>6/$C35*100</f>
        <v>1.6483516483516485</v>
      </c>
      <c r="H35" s="39">
        <v>0</v>
      </c>
      <c r="I35" s="38">
        <f>SUM(D35:H35)</f>
        <v>99.999999999999986</v>
      </c>
      <c r="J35" s="11"/>
    </row>
    <row r="36" spans="1:10" s="1" customFormat="1" ht="15.95" customHeight="1" x14ac:dyDescent="0.25">
      <c r="A36" s="46" t="s">
        <v>3</v>
      </c>
      <c r="B36" s="37" t="s">
        <v>4</v>
      </c>
      <c r="C36" s="37">
        <v>168</v>
      </c>
      <c r="D36" s="39">
        <f>124/$C36*100</f>
        <v>73.80952380952381</v>
      </c>
      <c r="E36" s="39">
        <f>33/$C36*100</f>
        <v>19.642857142857142</v>
      </c>
      <c r="F36" s="39">
        <f>8/$C36*100</f>
        <v>4.7619047619047619</v>
      </c>
      <c r="G36" s="39">
        <f>3/$C36*100</f>
        <v>1.7857142857142856</v>
      </c>
      <c r="H36" s="39">
        <v>0</v>
      </c>
      <c r="I36" s="38">
        <f t="shared" ref="I36:I47" si="2">SUM(D36:H36)</f>
        <v>100</v>
      </c>
      <c r="J36" s="11"/>
    </row>
    <row r="37" spans="1:10" s="1" customFormat="1" ht="15.95" customHeight="1" x14ac:dyDescent="0.25">
      <c r="A37" s="46"/>
      <c r="B37" s="37" t="s">
        <v>5</v>
      </c>
      <c r="C37" s="37">
        <v>196</v>
      </c>
      <c r="D37" s="39">
        <f>142/$C37*100</f>
        <v>72.448979591836732</v>
      </c>
      <c r="E37" s="39">
        <f>46/$C37*100</f>
        <v>23.469387755102041</v>
      </c>
      <c r="F37" s="39">
        <f>5/$C37*100</f>
        <v>2.5510204081632653</v>
      </c>
      <c r="G37" s="39">
        <f>3/$C37*100</f>
        <v>1.5306122448979591</v>
      </c>
      <c r="H37" s="39">
        <v>0</v>
      </c>
      <c r="I37" s="38">
        <f t="shared" si="2"/>
        <v>99.999999999999986</v>
      </c>
      <c r="J37" s="11"/>
    </row>
    <row r="38" spans="1:10" s="1" customFormat="1" ht="15.95" customHeight="1" x14ac:dyDescent="0.25">
      <c r="A38" s="46" t="s">
        <v>6</v>
      </c>
      <c r="B38" s="37" t="s">
        <v>7</v>
      </c>
      <c r="C38" s="37">
        <v>97</v>
      </c>
      <c r="D38" s="39">
        <f>62/$C38*100</f>
        <v>63.917525773195869</v>
      </c>
      <c r="E38" s="39">
        <f>24/$C38*100</f>
        <v>24.742268041237114</v>
      </c>
      <c r="F38" s="39">
        <f>6/$C38*100</f>
        <v>6.1855670103092786</v>
      </c>
      <c r="G38" s="39">
        <f>5/$C38*100</f>
        <v>5.1546391752577314</v>
      </c>
      <c r="H38" s="39">
        <v>0</v>
      </c>
      <c r="I38" s="38">
        <f t="shared" si="2"/>
        <v>100</v>
      </c>
      <c r="J38" s="11"/>
    </row>
    <row r="39" spans="1:10" s="1" customFormat="1" ht="15.95" customHeight="1" x14ac:dyDescent="0.25">
      <c r="A39" s="46"/>
      <c r="B39" s="37" t="s">
        <v>8</v>
      </c>
      <c r="C39" s="37">
        <v>101</v>
      </c>
      <c r="D39" s="39">
        <f>74/$C39*100</f>
        <v>73.267326732673268</v>
      </c>
      <c r="E39" s="39">
        <f>24/$C39*100</f>
        <v>23.762376237623762</v>
      </c>
      <c r="F39" s="39">
        <f>2/$C39*100</f>
        <v>1.9801980198019802</v>
      </c>
      <c r="G39" s="39">
        <f>1/$C39*100</f>
        <v>0.99009900990099009</v>
      </c>
      <c r="H39" s="39">
        <v>0</v>
      </c>
      <c r="I39" s="38">
        <f t="shared" si="2"/>
        <v>99.999999999999986</v>
      </c>
      <c r="J39" s="11"/>
    </row>
    <row r="40" spans="1:10" s="1" customFormat="1" ht="15.95" customHeight="1" x14ac:dyDescent="0.25">
      <c r="A40" s="46"/>
      <c r="B40" s="37" t="s">
        <v>9</v>
      </c>
      <c r="C40" s="37">
        <v>105</v>
      </c>
      <c r="D40" s="39">
        <f>80/$C40*100</f>
        <v>76.19047619047619</v>
      </c>
      <c r="E40" s="39">
        <f>22/$C40*100</f>
        <v>20.952380952380953</v>
      </c>
      <c r="F40" s="39">
        <f>3/$C40*100</f>
        <v>2.8571428571428572</v>
      </c>
      <c r="G40" s="39">
        <f>0/$C40*100</f>
        <v>0</v>
      </c>
      <c r="H40" s="39">
        <v>0</v>
      </c>
      <c r="I40" s="38">
        <f t="shared" si="2"/>
        <v>100</v>
      </c>
      <c r="J40" s="11"/>
    </row>
    <row r="41" spans="1:10" s="1" customFormat="1" ht="15.95" customHeight="1" x14ac:dyDescent="0.25">
      <c r="A41" s="46"/>
      <c r="B41" s="37" t="s">
        <v>10</v>
      </c>
      <c r="C41" s="37">
        <v>49</v>
      </c>
      <c r="D41" s="39">
        <f>41/$C41*100</f>
        <v>83.673469387755105</v>
      </c>
      <c r="E41" s="39">
        <f>7/$C41*100</f>
        <v>14.285714285714285</v>
      </c>
      <c r="F41" s="39">
        <f>1/$C41*100</f>
        <v>2.0408163265306123</v>
      </c>
      <c r="G41" s="39">
        <f>0/$C41*100</f>
        <v>0</v>
      </c>
      <c r="H41" s="39">
        <v>0</v>
      </c>
      <c r="I41" s="38">
        <f t="shared" si="2"/>
        <v>100.00000000000001</v>
      </c>
      <c r="J41" s="11"/>
    </row>
    <row r="42" spans="1:10" s="1" customFormat="1" ht="15.95" customHeight="1" x14ac:dyDescent="0.25">
      <c r="A42" s="46"/>
      <c r="B42" s="37" t="s">
        <v>11</v>
      </c>
      <c r="C42" s="37">
        <v>12</v>
      </c>
      <c r="D42" s="39">
        <f>9/$C42*100</f>
        <v>75</v>
      </c>
      <c r="E42" s="39">
        <f>2/$C42*100</f>
        <v>16.666666666666664</v>
      </c>
      <c r="F42" s="39">
        <f>1/$C42*100</f>
        <v>8.3333333333333321</v>
      </c>
      <c r="G42" s="39">
        <f>0/$C42*100</f>
        <v>0</v>
      </c>
      <c r="H42" s="39">
        <v>0</v>
      </c>
      <c r="I42" s="38">
        <f t="shared" si="2"/>
        <v>99.999999999999986</v>
      </c>
      <c r="J42" s="11"/>
    </row>
    <row r="43" spans="1:10" s="1" customFormat="1" ht="15.95" customHeight="1" x14ac:dyDescent="0.25">
      <c r="A43" s="46" t="s">
        <v>12</v>
      </c>
      <c r="B43" s="37" t="s">
        <v>14</v>
      </c>
      <c r="C43" s="37">
        <v>7</v>
      </c>
      <c r="D43" s="39">
        <f>4/$C43*100</f>
        <v>57.142857142857139</v>
      </c>
      <c r="E43" s="39">
        <f>2/$C43*100</f>
        <v>28.571428571428569</v>
      </c>
      <c r="F43" s="39">
        <f>1/$C43*100</f>
        <v>14.285714285714285</v>
      </c>
      <c r="G43" s="39">
        <f>0/$C43*100</f>
        <v>0</v>
      </c>
      <c r="H43" s="39">
        <v>0</v>
      </c>
      <c r="I43" s="38">
        <f t="shared" si="2"/>
        <v>100</v>
      </c>
      <c r="J43" s="11"/>
    </row>
    <row r="44" spans="1:10" s="1" customFormat="1" ht="15.95" customHeight="1" x14ac:dyDescent="0.25">
      <c r="A44" s="46"/>
      <c r="B44" s="37" t="s">
        <v>15</v>
      </c>
      <c r="C44" s="37">
        <v>19</v>
      </c>
      <c r="D44" s="39">
        <f>14/$C44*100</f>
        <v>73.68421052631578</v>
      </c>
      <c r="E44" s="39">
        <f>3/$C44*100</f>
        <v>15.789473684210526</v>
      </c>
      <c r="F44" s="39">
        <f>0/$C44*100</f>
        <v>0</v>
      </c>
      <c r="G44" s="39">
        <f>2/$C44*100</f>
        <v>10.526315789473683</v>
      </c>
      <c r="H44" s="39">
        <v>0</v>
      </c>
      <c r="I44" s="38">
        <f t="shared" si="2"/>
        <v>99.999999999999986</v>
      </c>
      <c r="J44" s="11"/>
    </row>
    <row r="45" spans="1:10" s="1" customFormat="1" ht="15.95" customHeight="1" x14ac:dyDescent="0.25">
      <c r="A45" s="46"/>
      <c r="B45" s="37" t="s">
        <v>16</v>
      </c>
      <c r="C45" s="37">
        <v>64</v>
      </c>
      <c r="D45" s="39">
        <f>46/$C45*100</f>
        <v>71.875</v>
      </c>
      <c r="E45" s="39">
        <f>15/$C45*100</f>
        <v>23.4375</v>
      </c>
      <c r="F45" s="39">
        <f>2/$C45*100</f>
        <v>3.125</v>
      </c>
      <c r="G45" s="39">
        <f>1/$C45*100</f>
        <v>1.5625</v>
      </c>
      <c r="H45" s="39">
        <v>0</v>
      </c>
      <c r="I45" s="38">
        <f t="shared" si="2"/>
        <v>100</v>
      </c>
      <c r="J45" s="11"/>
    </row>
    <row r="46" spans="1:10" s="1" customFormat="1" ht="15.95" customHeight="1" x14ac:dyDescent="0.25">
      <c r="A46" s="46"/>
      <c r="B46" s="37" t="s">
        <v>17</v>
      </c>
      <c r="C46" s="37">
        <v>64</v>
      </c>
      <c r="D46" s="39">
        <f>43/$C46*100</f>
        <v>67.1875</v>
      </c>
      <c r="E46" s="39">
        <f>20/$C46*100</f>
        <v>31.25</v>
      </c>
      <c r="F46" s="39">
        <f>1/$C46*100</f>
        <v>1.5625</v>
      </c>
      <c r="G46" s="39">
        <f>0/$C46*100</f>
        <v>0</v>
      </c>
      <c r="H46" s="39">
        <v>0</v>
      </c>
      <c r="I46" s="38">
        <f t="shared" si="2"/>
        <v>100</v>
      </c>
      <c r="J46" s="11"/>
    </row>
    <row r="47" spans="1:10" s="1" customFormat="1" ht="15.95" customHeight="1" x14ac:dyDescent="0.25">
      <c r="A47" s="46"/>
      <c r="B47" s="37" t="s">
        <v>132</v>
      </c>
      <c r="C47" s="37">
        <v>210</v>
      </c>
      <c r="D47" s="39">
        <f>159/$C47*100</f>
        <v>75.714285714285708</v>
      </c>
      <c r="E47" s="39">
        <f>39/$C47*100</f>
        <v>18.571428571428573</v>
      </c>
      <c r="F47" s="39">
        <f>9/$C47*100</f>
        <v>4.2857142857142856</v>
      </c>
      <c r="G47" s="39">
        <f>3/$C47*100</f>
        <v>1.4285714285714286</v>
      </c>
      <c r="H47" s="39">
        <v>0</v>
      </c>
      <c r="I47" s="38">
        <f t="shared" si="2"/>
        <v>100</v>
      </c>
      <c r="J47" s="11"/>
    </row>
    <row r="48" spans="1:10" s="1" customFormat="1" ht="13.5" x14ac:dyDescent="0.25"/>
    <row r="49" spans="1:10" s="1" customFormat="1" ht="18.95" customHeight="1" x14ac:dyDescent="0.25">
      <c r="A49" s="47" t="s">
        <v>60</v>
      </c>
      <c r="B49" s="47"/>
      <c r="C49" s="47"/>
      <c r="D49" s="47"/>
      <c r="E49" s="47"/>
      <c r="F49" s="47"/>
      <c r="G49" s="47"/>
      <c r="H49" s="47"/>
      <c r="I49" s="47"/>
      <c r="J49" s="47"/>
    </row>
    <row r="50" spans="1:10" s="1" customFormat="1" ht="117.95" customHeight="1" x14ac:dyDescent="0.25">
      <c r="A50" s="45"/>
      <c r="B50" s="45"/>
      <c r="C50" s="34" t="s">
        <v>0</v>
      </c>
      <c r="D50" s="34" t="s">
        <v>62</v>
      </c>
      <c r="E50" s="34" t="s">
        <v>61</v>
      </c>
      <c r="F50" s="34" t="s">
        <v>63</v>
      </c>
      <c r="G50" s="34" t="s">
        <v>64</v>
      </c>
      <c r="H50" s="34" t="s">
        <v>65</v>
      </c>
      <c r="I50" s="34" t="s">
        <v>13</v>
      </c>
      <c r="J50" s="41" t="s">
        <v>134</v>
      </c>
    </row>
    <row r="51" spans="1:10" s="1" customFormat="1" ht="15.95" customHeight="1" x14ac:dyDescent="0.25">
      <c r="A51" s="46" t="s">
        <v>2</v>
      </c>
      <c r="B51" s="46"/>
      <c r="C51" s="37">
        <v>364</v>
      </c>
      <c r="D51" s="39">
        <f>122/$C51*100</f>
        <v>33.516483516483511</v>
      </c>
      <c r="E51" s="39">
        <f>185/$C51*100</f>
        <v>50.824175824175825</v>
      </c>
      <c r="F51" s="39">
        <f>31/$C51*100</f>
        <v>8.5164835164835164</v>
      </c>
      <c r="G51" s="39">
        <f>14/$C51*100</f>
        <v>3.8461538461538463</v>
      </c>
      <c r="H51" s="39">
        <f>11/$C51*100</f>
        <v>3.0219780219780219</v>
      </c>
      <c r="I51" s="39">
        <f>1/$C51*100</f>
        <v>0.27472527472527475</v>
      </c>
      <c r="J51" s="42">
        <f>SUM(D51:I51)</f>
        <v>99.999999999999986</v>
      </c>
    </row>
    <row r="52" spans="1:10" s="1" customFormat="1" ht="15.95" customHeight="1" x14ac:dyDescent="0.25">
      <c r="A52" s="46" t="s">
        <v>3</v>
      </c>
      <c r="B52" s="37" t="s">
        <v>4</v>
      </c>
      <c r="C52" s="37">
        <v>168</v>
      </c>
      <c r="D52" s="39">
        <f>63/$C52*100</f>
        <v>37.5</v>
      </c>
      <c r="E52" s="39">
        <f>79/$C52*100</f>
        <v>47.023809523809526</v>
      </c>
      <c r="F52" s="39">
        <f>14/$C52*100</f>
        <v>8.3333333333333321</v>
      </c>
      <c r="G52" s="39">
        <f>6/$C52*100</f>
        <v>3.5714285714285712</v>
      </c>
      <c r="H52" s="39">
        <f>6/$C52*100</f>
        <v>3.5714285714285712</v>
      </c>
      <c r="I52" s="39">
        <f>0/$C52*100</f>
        <v>0</v>
      </c>
      <c r="J52" s="42">
        <f t="shared" ref="J52:J63" si="3">SUM(D52:I52)</f>
        <v>99.999999999999986</v>
      </c>
    </row>
    <row r="53" spans="1:10" s="1" customFormat="1" ht="15.95" customHeight="1" x14ac:dyDescent="0.25">
      <c r="A53" s="46"/>
      <c r="B53" s="37" t="s">
        <v>5</v>
      </c>
      <c r="C53" s="37">
        <v>196</v>
      </c>
      <c r="D53" s="39">
        <f>59/$C53*100</f>
        <v>30.102040816326532</v>
      </c>
      <c r="E53" s="39">
        <f>106/$C53*100</f>
        <v>54.081632653061227</v>
      </c>
      <c r="F53" s="39">
        <f>17/$C53*100</f>
        <v>8.6734693877551017</v>
      </c>
      <c r="G53" s="39">
        <f>8/$C53*100</f>
        <v>4.0816326530612246</v>
      </c>
      <c r="H53" s="39">
        <f>5/$C53*100</f>
        <v>2.5510204081632653</v>
      </c>
      <c r="I53" s="39">
        <f>1/$C53*100</f>
        <v>0.51020408163265307</v>
      </c>
      <c r="J53" s="42">
        <f t="shared" si="3"/>
        <v>100</v>
      </c>
    </row>
    <row r="54" spans="1:10" s="1" customFormat="1" ht="15.95" customHeight="1" x14ac:dyDescent="0.25">
      <c r="A54" s="46" t="s">
        <v>6</v>
      </c>
      <c r="B54" s="37" t="s">
        <v>7</v>
      </c>
      <c r="C54" s="37">
        <v>97</v>
      </c>
      <c r="D54" s="39">
        <f>18/$C54*100</f>
        <v>18.556701030927837</v>
      </c>
      <c r="E54" s="39">
        <f>52/$C54*100</f>
        <v>53.608247422680414</v>
      </c>
      <c r="F54" s="39">
        <f>13/$C54*100</f>
        <v>13.402061855670103</v>
      </c>
      <c r="G54" s="39">
        <f>7/$C54*100</f>
        <v>7.216494845360824</v>
      </c>
      <c r="H54" s="39">
        <f>7/$C54*100</f>
        <v>7.216494845360824</v>
      </c>
      <c r="I54" s="39">
        <f>0/$C54*100</f>
        <v>0</v>
      </c>
      <c r="J54" s="42">
        <f t="shared" si="3"/>
        <v>100</v>
      </c>
    </row>
    <row r="55" spans="1:10" s="1" customFormat="1" ht="15.95" customHeight="1" x14ac:dyDescent="0.25">
      <c r="A55" s="46"/>
      <c r="B55" s="37" t="s">
        <v>8</v>
      </c>
      <c r="C55" s="37">
        <v>101</v>
      </c>
      <c r="D55" s="39">
        <f>35/$C55*100</f>
        <v>34.653465346534652</v>
      </c>
      <c r="E55" s="39">
        <f>47/$C55*100</f>
        <v>46.534653465346537</v>
      </c>
      <c r="F55" s="39">
        <f>11/$C55*100</f>
        <v>10.891089108910892</v>
      </c>
      <c r="G55" s="39">
        <f>5/$C55*100</f>
        <v>4.9504950495049505</v>
      </c>
      <c r="H55" s="39">
        <f>2/$C55*100</f>
        <v>1.9801980198019802</v>
      </c>
      <c r="I55" s="39">
        <f>1/$C55*100</f>
        <v>0.99009900990099009</v>
      </c>
      <c r="J55" s="42">
        <f t="shared" si="3"/>
        <v>100</v>
      </c>
    </row>
    <row r="56" spans="1:10" s="1" customFormat="1" ht="15.95" customHeight="1" x14ac:dyDescent="0.25">
      <c r="A56" s="46"/>
      <c r="B56" s="37" t="s">
        <v>9</v>
      </c>
      <c r="C56" s="37">
        <v>105</v>
      </c>
      <c r="D56" s="39">
        <f>39/$C56*100</f>
        <v>37.142857142857146</v>
      </c>
      <c r="E56" s="39">
        <f>61/$C56*100</f>
        <v>58.095238095238102</v>
      </c>
      <c r="F56" s="39">
        <f>4/$C56*100</f>
        <v>3.8095238095238098</v>
      </c>
      <c r="G56" s="39">
        <f>1/$C56*100</f>
        <v>0.95238095238095244</v>
      </c>
      <c r="H56" s="39">
        <f>0/$C56*100</f>
        <v>0</v>
      </c>
      <c r="I56" s="39">
        <f>0/$C56*100</f>
        <v>0</v>
      </c>
      <c r="J56" s="42">
        <f t="shared" si="3"/>
        <v>100</v>
      </c>
    </row>
    <row r="57" spans="1:10" s="1" customFormat="1" ht="15.95" customHeight="1" x14ac:dyDescent="0.25">
      <c r="A57" s="46"/>
      <c r="B57" s="37" t="s">
        <v>10</v>
      </c>
      <c r="C57" s="37">
        <v>49</v>
      </c>
      <c r="D57" s="39">
        <f>25/$C57*100</f>
        <v>51.020408163265309</v>
      </c>
      <c r="E57" s="39">
        <f>19/$C57*100</f>
        <v>38.775510204081634</v>
      </c>
      <c r="F57" s="39">
        <f>2/$C57*100</f>
        <v>4.0816326530612246</v>
      </c>
      <c r="G57" s="39">
        <f>1/$C57*100</f>
        <v>2.0408163265306123</v>
      </c>
      <c r="H57" s="39">
        <f>2/$C57*100</f>
        <v>4.0816326530612246</v>
      </c>
      <c r="I57" s="39">
        <f t="shared" ref="I57:I62" si="4">0/$C57*100</f>
        <v>0</v>
      </c>
      <c r="J57" s="42">
        <f t="shared" si="3"/>
        <v>100</v>
      </c>
    </row>
    <row r="58" spans="1:10" s="1" customFormat="1" ht="15.95" customHeight="1" x14ac:dyDescent="0.25">
      <c r="A58" s="46"/>
      <c r="B58" s="37" t="s">
        <v>11</v>
      </c>
      <c r="C58" s="37">
        <v>12</v>
      </c>
      <c r="D58" s="39">
        <f>5/$C58*100</f>
        <v>41.666666666666671</v>
      </c>
      <c r="E58" s="39">
        <f>6/$C58*100</f>
        <v>50</v>
      </c>
      <c r="F58" s="39">
        <f>1/$C58*100</f>
        <v>8.3333333333333321</v>
      </c>
      <c r="G58" s="39">
        <f>0/$C58*100</f>
        <v>0</v>
      </c>
      <c r="H58" s="39">
        <f>0/$C58*100</f>
        <v>0</v>
      </c>
      <c r="I58" s="39">
        <f t="shared" si="4"/>
        <v>0</v>
      </c>
      <c r="J58" s="42">
        <f t="shared" si="3"/>
        <v>100</v>
      </c>
    </row>
    <row r="59" spans="1:10" s="1" customFormat="1" ht="15.95" customHeight="1" x14ac:dyDescent="0.25">
      <c r="A59" s="46" t="s">
        <v>12</v>
      </c>
      <c r="B59" s="37" t="s">
        <v>14</v>
      </c>
      <c r="C59" s="37">
        <v>7</v>
      </c>
      <c r="D59" s="39">
        <f>4/$C59*100</f>
        <v>57.142857142857139</v>
      </c>
      <c r="E59" s="39">
        <f>0/$C59*100</f>
        <v>0</v>
      </c>
      <c r="F59" s="39">
        <f>1/$C59*100</f>
        <v>14.285714285714285</v>
      </c>
      <c r="G59" s="39">
        <f>1/$C59*100</f>
        <v>14.285714285714285</v>
      </c>
      <c r="H59" s="39">
        <f>1/$C59*100</f>
        <v>14.285714285714285</v>
      </c>
      <c r="I59" s="39">
        <f t="shared" si="4"/>
        <v>0</v>
      </c>
      <c r="J59" s="42">
        <f t="shared" si="3"/>
        <v>99.999999999999972</v>
      </c>
    </row>
    <row r="60" spans="1:10" s="1" customFormat="1" ht="15.95" customHeight="1" x14ac:dyDescent="0.25">
      <c r="A60" s="46"/>
      <c r="B60" s="37" t="s">
        <v>15</v>
      </c>
      <c r="C60" s="37">
        <v>19</v>
      </c>
      <c r="D60" s="39">
        <f>7/$C60*100</f>
        <v>36.84210526315789</v>
      </c>
      <c r="E60" s="39">
        <f>9/$C60*100</f>
        <v>47.368421052631575</v>
      </c>
      <c r="F60" s="39">
        <f>2/$C60*100</f>
        <v>10.526315789473683</v>
      </c>
      <c r="G60" s="39">
        <f>0/$C60*100</f>
        <v>0</v>
      </c>
      <c r="H60" s="39">
        <f>1/$C60*100</f>
        <v>5.2631578947368416</v>
      </c>
      <c r="I60" s="39">
        <f t="shared" si="4"/>
        <v>0</v>
      </c>
      <c r="J60" s="42">
        <f t="shared" si="3"/>
        <v>99.999999999999986</v>
      </c>
    </row>
    <row r="61" spans="1:10" s="1" customFormat="1" ht="15.95" customHeight="1" x14ac:dyDescent="0.25">
      <c r="A61" s="46"/>
      <c r="B61" s="37" t="s">
        <v>16</v>
      </c>
      <c r="C61" s="37">
        <v>64</v>
      </c>
      <c r="D61" s="39">
        <f>18/$C61*100</f>
        <v>28.125</v>
      </c>
      <c r="E61" s="39">
        <f>30/$C61*100</f>
        <v>46.875</v>
      </c>
      <c r="F61" s="39">
        <f>7/$C61*100</f>
        <v>10.9375</v>
      </c>
      <c r="G61" s="39">
        <f>7/$C61*100</f>
        <v>10.9375</v>
      </c>
      <c r="H61" s="39">
        <f>2/$C61*100</f>
        <v>3.125</v>
      </c>
      <c r="I61" s="39">
        <f t="shared" si="4"/>
        <v>0</v>
      </c>
      <c r="J61" s="42">
        <f t="shared" si="3"/>
        <v>100</v>
      </c>
    </row>
    <row r="62" spans="1:10" s="1" customFormat="1" ht="15.95" customHeight="1" x14ac:dyDescent="0.25">
      <c r="A62" s="46"/>
      <c r="B62" s="37" t="s">
        <v>17</v>
      </c>
      <c r="C62" s="37">
        <v>64</v>
      </c>
      <c r="D62" s="39">
        <f>24/$C62*100</f>
        <v>37.5</v>
      </c>
      <c r="E62" s="39">
        <f>35/$C62*100</f>
        <v>54.6875</v>
      </c>
      <c r="F62" s="39">
        <f>4/$C62*100</f>
        <v>6.25</v>
      </c>
      <c r="G62" s="39">
        <f>1/$C62*100</f>
        <v>1.5625</v>
      </c>
      <c r="H62" s="39">
        <f>0/$C62*100</f>
        <v>0</v>
      </c>
      <c r="I62" s="39">
        <f t="shared" si="4"/>
        <v>0</v>
      </c>
      <c r="J62" s="42">
        <f t="shared" si="3"/>
        <v>100</v>
      </c>
    </row>
    <row r="63" spans="1:10" s="1" customFormat="1" ht="15.95" customHeight="1" x14ac:dyDescent="0.25">
      <c r="A63" s="46"/>
      <c r="B63" s="37" t="s">
        <v>132</v>
      </c>
      <c r="C63" s="37">
        <v>210</v>
      </c>
      <c r="D63" s="39">
        <f>69/$C63*100</f>
        <v>32.857142857142854</v>
      </c>
      <c r="E63" s="39">
        <f>111/$C63*100</f>
        <v>52.857142857142861</v>
      </c>
      <c r="F63" s="39">
        <f>17/$C63*100</f>
        <v>8.0952380952380949</v>
      </c>
      <c r="G63" s="39">
        <f>5/$C63*100</f>
        <v>2.3809523809523809</v>
      </c>
      <c r="H63" s="39">
        <f>7/$C63*100</f>
        <v>3.3333333333333335</v>
      </c>
      <c r="I63" s="39">
        <f>1/$C63*100</f>
        <v>0.47619047619047622</v>
      </c>
      <c r="J63" s="42">
        <f t="shared" si="3"/>
        <v>100.00000000000001</v>
      </c>
    </row>
    <row r="64" spans="1:10" s="1" customFormat="1" ht="13.5" x14ac:dyDescent="0.25"/>
    <row r="65" spans="1:12" s="1" customFormat="1" ht="18.95" customHeight="1" x14ac:dyDescent="0.25">
      <c r="A65" s="47" t="s">
        <v>66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</row>
    <row r="66" spans="1:12" s="1" customFormat="1" ht="60.95" customHeight="1" x14ac:dyDescent="0.25">
      <c r="A66" s="45"/>
      <c r="B66" s="45"/>
      <c r="C66" s="34" t="s">
        <v>0</v>
      </c>
      <c r="D66" s="34" t="s">
        <v>67</v>
      </c>
      <c r="E66" s="34" t="s">
        <v>68</v>
      </c>
      <c r="F66" s="34" t="s">
        <v>69</v>
      </c>
      <c r="G66" s="34" t="s">
        <v>70</v>
      </c>
      <c r="H66" s="34" t="s">
        <v>71</v>
      </c>
      <c r="I66" s="34" t="s">
        <v>1</v>
      </c>
      <c r="J66" s="34" t="s">
        <v>133</v>
      </c>
      <c r="K66" s="34" t="s">
        <v>25</v>
      </c>
      <c r="L66" s="34" t="s">
        <v>26</v>
      </c>
    </row>
    <row r="67" spans="1:12" s="1" customFormat="1" ht="15.95" customHeight="1" x14ac:dyDescent="0.25">
      <c r="A67" s="46" t="s">
        <v>2</v>
      </c>
      <c r="B67" s="46"/>
      <c r="C67" s="37">
        <v>364</v>
      </c>
      <c r="D67" s="39">
        <f>8/$C67*100</f>
        <v>2.197802197802198</v>
      </c>
      <c r="E67" s="39">
        <f>125/$C67*100</f>
        <v>34.340659340659343</v>
      </c>
      <c r="F67" s="39">
        <f>140/$C67*100</f>
        <v>38.461538461538467</v>
      </c>
      <c r="G67" s="39">
        <f>88/$C67*100</f>
        <v>24.175824175824175</v>
      </c>
      <c r="H67" s="39">
        <f>3/$C67*100</f>
        <v>0.82417582417582425</v>
      </c>
      <c r="I67" s="38">
        <f>SUM(D67:H67)</f>
        <v>100</v>
      </c>
      <c r="J67" s="38">
        <v>0.83142700000000003</v>
      </c>
      <c r="K67" s="38">
        <v>2.870879</v>
      </c>
      <c r="L67" s="38">
        <v>46.771979999999999</v>
      </c>
    </row>
    <row r="68" spans="1:12" s="1" customFormat="1" ht="15.95" customHeight="1" x14ac:dyDescent="0.25">
      <c r="A68" s="46" t="s">
        <v>3</v>
      </c>
      <c r="B68" s="37" t="s">
        <v>4</v>
      </c>
      <c r="C68" s="37">
        <v>168</v>
      </c>
      <c r="D68" s="39">
        <f>4/$C68*100</f>
        <v>2.3809523809523809</v>
      </c>
      <c r="E68" s="39">
        <f>56/$C68*100</f>
        <v>33.333333333333329</v>
      </c>
      <c r="F68" s="39">
        <f>62/$C68*100</f>
        <v>36.904761904761905</v>
      </c>
      <c r="G68" s="39">
        <f>43/$C68*100</f>
        <v>25.595238095238095</v>
      </c>
      <c r="H68" s="39">
        <f>3/$C68*100</f>
        <v>1.7857142857142856</v>
      </c>
      <c r="I68" s="38">
        <f t="shared" ref="I68:I79" si="5">SUM(D68:H68)</f>
        <v>100.00000000000001</v>
      </c>
      <c r="J68" s="38">
        <v>0.8674442</v>
      </c>
      <c r="K68" s="38">
        <v>2.910714</v>
      </c>
      <c r="L68" s="38">
        <v>47.767859999999999</v>
      </c>
    </row>
    <row r="69" spans="1:12" s="1" customFormat="1" ht="15.95" customHeight="1" x14ac:dyDescent="0.25">
      <c r="A69" s="46"/>
      <c r="B69" s="37" t="s">
        <v>5</v>
      </c>
      <c r="C69" s="37">
        <v>196</v>
      </c>
      <c r="D69" s="39">
        <f>4/$C69*100</f>
        <v>2.0408163265306123</v>
      </c>
      <c r="E69" s="39">
        <f>69/$C69*100</f>
        <v>35.204081632653065</v>
      </c>
      <c r="F69" s="39">
        <f>78/$C69*100</f>
        <v>39.795918367346935</v>
      </c>
      <c r="G69" s="39">
        <f>45/$C69*100</f>
        <v>22.95918367346939</v>
      </c>
      <c r="H69" s="39">
        <f>0/$C69*100</f>
        <v>0</v>
      </c>
      <c r="I69" s="38">
        <f t="shared" si="5"/>
        <v>100</v>
      </c>
      <c r="J69" s="38">
        <v>0.79992149999999995</v>
      </c>
      <c r="K69" s="38">
        <v>2.836735</v>
      </c>
      <c r="L69" s="38">
        <v>45.918370000000003</v>
      </c>
    </row>
    <row r="70" spans="1:12" s="1" customFormat="1" ht="15.95" customHeight="1" x14ac:dyDescent="0.25">
      <c r="A70" s="46" t="s">
        <v>6</v>
      </c>
      <c r="B70" s="37" t="s">
        <v>7</v>
      </c>
      <c r="C70" s="37">
        <v>97</v>
      </c>
      <c r="D70" s="39">
        <f>2/$C70*100</f>
        <v>2.0618556701030926</v>
      </c>
      <c r="E70" s="39">
        <f>23/$C70*100</f>
        <v>23.711340206185564</v>
      </c>
      <c r="F70" s="39">
        <f>39/$C70*100</f>
        <v>40.206185567010309</v>
      </c>
      <c r="G70" s="39">
        <f>31/$C70*100</f>
        <v>31.958762886597935</v>
      </c>
      <c r="H70" s="39">
        <f>2/$C70*100</f>
        <v>2.0618556701030926</v>
      </c>
      <c r="I70" s="38">
        <f t="shared" si="5"/>
        <v>100</v>
      </c>
      <c r="J70" s="38">
        <v>0.84987869999999999</v>
      </c>
      <c r="K70" s="38">
        <v>3.0824739999999999</v>
      </c>
      <c r="L70" s="38">
        <v>52.061860000000003</v>
      </c>
    </row>
    <row r="71" spans="1:12" s="1" customFormat="1" ht="15.95" customHeight="1" x14ac:dyDescent="0.25">
      <c r="A71" s="46"/>
      <c r="B71" s="37" t="s">
        <v>8</v>
      </c>
      <c r="C71" s="37">
        <v>101</v>
      </c>
      <c r="D71" s="39">
        <f>1/$C71*100</f>
        <v>0.99009900990099009</v>
      </c>
      <c r="E71" s="39">
        <f>33/$C71*100</f>
        <v>32.673267326732677</v>
      </c>
      <c r="F71" s="39">
        <f>46/$C71*100</f>
        <v>45.544554455445549</v>
      </c>
      <c r="G71" s="39">
        <f>21/$C71*100</f>
        <v>20.792079207920793</v>
      </c>
      <c r="H71" s="39">
        <f>0/$C71*100</f>
        <v>0</v>
      </c>
      <c r="I71" s="38">
        <f t="shared" si="5"/>
        <v>100.00000000000001</v>
      </c>
      <c r="J71" s="38">
        <v>0.74872830000000001</v>
      </c>
      <c r="K71" s="38">
        <v>2.861386</v>
      </c>
      <c r="L71" s="38">
        <v>46.534649999999999</v>
      </c>
    </row>
    <row r="72" spans="1:12" s="1" customFormat="1" ht="15.95" customHeight="1" x14ac:dyDescent="0.25">
      <c r="A72" s="46"/>
      <c r="B72" s="37" t="s">
        <v>9</v>
      </c>
      <c r="C72" s="37">
        <v>105</v>
      </c>
      <c r="D72" s="39">
        <f>3/$C72*100</f>
        <v>2.8571428571428572</v>
      </c>
      <c r="E72" s="39">
        <f>40/$C72*100</f>
        <v>38.095238095238095</v>
      </c>
      <c r="F72" s="39">
        <f>35/$C72*100</f>
        <v>33.333333333333329</v>
      </c>
      <c r="G72" s="39">
        <f>26/$C72*100</f>
        <v>24.761904761904763</v>
      </c>
      <c r="H72" s="39">
        <f>1/$C72*100</f>
        <v>0.95238095238095244</v>
      </c>
      <c r="I72" s="38">
        <f t="shared" si="5"/>
        <v>99.999999999999986</v>
      </c>
      <c r="J72" s="38">
        <v>0.87108620000000003</v>
      </c>
      <c r="K72" s="38">
        <v>2.8285710000000002</v>
      </c>
      <c r="L72" s="38">
        <v>45.714289999999998</v>
      </c>
    </row>
    <row r="73" spans="1:12" s="1" customFormat="1" ht="15.95" customHeight="1" x14ac:dyDescent="0.25">
      <c r="A73" s="46"/>
      <c r="B73" s="37" t="s">
        <v>10</v>
      </c>
      <c r="C73" s="37">
        <v>49</v>
      </c>
      <c r="D73" s="39">
        <f>2/$C73*100</f>
        <v>4.0816326530612246</v>
      </c>
      <c r="E73" s="39">
        <f>22/$C73*100</f>
        <v>44.897959183673471</v>
      </c>
      <c r="F73" s="39">
        <f>16/$C73*100</f>
        <v>32.653061224489797</v>
      </c>
      <c r="G73" s="39">
        <f>9/$C73*100</f>
        <v>18.367346938775512</v>
      </c>
      <c r="H73" s="39">
        <f>0/$C73*100</f>
        <v>0</v>
      </c>
      <c r="I73" s="38">
        <f t="shared" si="5"/>
        <v>100</v>
      </c>
      <c r="J73" s="38">
        <v>0.83043710000000004</v>
      </c>
      <c r="K73" s="38">
        <v>2.6530610000000001</v>
      </c>
      <c r="L73" s="38">
        <v>41.326529999999998</v>
      </c>
    </row>
    <row r="74" spans="1:12" s="1" customFormat="1" ht="15.95" customHeight="1" x14ac:dyDescent="0.25">
      <c r="A74" s="46"/>
      <c r="B74" s="37" t="s">
        <v>11</v>
      </c>
      <c r="C74" s="37">
        <v>12</v>
      </c>
      <c r="D74" s="39">
        <f>0/$C74*100</f>
        <v>0</v>
      </c>
      <c r="E74" s="39">
        <f>7/$C74*100</f>
        <v>58.333333333333336</v>
      </c>
      <c r="F74" s="39">
        <f>4/$C74*100</f>
        <v>33.333333333333329</v>
      </c>
      <c r="G74" s="39">
        <f>1/$C74*100</f>
        <v>8.3333333333333321</v>
      </c>
      <c r="H74" s="39">
        <f>0/$C74*100</f>
        <v>0</v>
      </c>
      <c r="I74" s="38">
        <f t="shared" si="5"/>
        <v>99.999999999999986</v>
      </c>
      <c r="J74" s="38">
        <v>0.67419989999999996</v>
      </c>
      <c r="K74" s="38">
        <v>2.5</v>
      </c>
      <c r="L74" s="38">
        <v>37.5</v>
      </c>
    </row>
    <row r="75" spans="1:12" s="1" customFormat="1" ht="15.95" customHeight="1" x14ac:dyDescent="0.25">
      <c r="A75" s="46" t="s">
        <v>12</v>
      </c>
      <c r="B75" s="37" t="s">
        <v>14</v>
      </c>
      <c r="C75" s="37">
        <v>7</v>
      </c>
      <c r="D75" s="39">
        <f>1/$C75*100</f>
        <v>14.285714285714285</v>
      </c>
      <c r="E75" s="39">
        <f>3/$C75*100</f>
        <v>42.857142857142854</v>
      </c>
      <c r="F75" s="39">
        <f>2/$C75*100</f>
        <v>28.571428571428569</v>
      </c>
      <c r="G75" s="39">
        <f>1/$C75*100</f>
        <v>14.285714285714285</v>
      </c>
      <c r="H75" s="39">
        <f>0/$C75*100</f>
        <v>0</v>
      </c>
      <c r="I75" s="38">
        <f t="shared" si="5"/>
        <v>100</v>
      </c>
      <c r="J75" s="38">
        <v>0.97590010000000005</v>
      </c>
      <c r="K75" s="38">
        <v>2.4285709999999998</v>
      </c>
      <c r="L75" s="38">
        <v>35.714289999999998</v>
      </c>
    </row>
    <row r="76" spans="1:12" s="1" customFormat="1" ht="15.95" customHeight="1" x14ac:dyDescent="0.25">
      <c r="A76" s="46"/>
      <c r="B76" s="37" t="s">
        <v>15</v>
      </c>
      <c r="C76" s="37">
        <v>19</v>
      </c>
      <c r="D76" s="39">
        <f>0/$C76*100</f>
        <v>0</v>
      </c>
      <c r="E76" s="39">
        <f>3/$C76*100</f>
        <v>15.789473684210526</v>
      </c>
      <c r="F76" s="39">
        <f>12/$C76*100</f>
        <v>63.157894736842103</v>
      </c>
      <c r="G76" s="39">
        <f>4/$C76*100</f>
        <v>21.052631578947366</v>
      </c>
      <c r="H76" s="39">
        <f>0/$C76*100</f>
        <v>0</v>
      </c>
      <c r="I76" s="38">
        <f t="shared" si="5"/>
        <v>100</v>
      </c>
      <c r="J76" s="38">
        <v>0.6212607</v>
      </c>
      <c r="K76" s="38">
        <v>3.052632</v>
      </c>
      <c r="L76" s="38">
        <v>51.31579</v>
      </c>
    </row>
    <row r="77" spans="1:12" s="1" customFormat="1" ht="15.95" customHeight="1" x14ac:dyDescent="0.25">
      <c r="A77" s="46"/>
      <c r="B77" s="37" t="s">
        <v>16</v>
      </c>
      <c r="C77" s="37">
        <v>64</v>
      </c>
      <c r="D77" s="39">
        <f>2/$C77*100</f>
        <v>3.125</v>
      </c>
      <c r="E77" s="39">
        <f>16/$C77*100</f>
        <v>25</v>
      </c>
      <c r="F77" s="39">
        <f>28/$C77*100</f>
        <v>43.75</v>
      </c>
      <c r="G77" s="39">
        <f>17/$C77*100</f>
        <v>26.5625</v>
      </c>
      <c r="H77" s="39">
        <f>1/$C77*100</f>
        <v>1.5625</v>
      </c>
      <c r="I77" s="38">
        <f t="shared" si="5"/>
        <v>100</v>
      </c>
      <c r="J77" s="38">
        <v>0.84500750000000002</v>
      </c>
      <c r="K77" s="38">
        <v>2.984375</v>
      </c>
      <c r="L77" s="38">
        <v>49.609380000000002</v>
      </c>
    </row>
    <row r="78" spans="1:12" s="1" customFormat="1" ht="15.95" customHeight="1" x14ac:dyDescent="0.25">
      <c r="A78" s="46"/>
      <c r="B78" s="37" t="s">
        <v>17</v>
      </c>
      <c r="C78" s="37">
        <v>64</v>
      </c>
      <c r="D78" s="39">
        <f>1/$C78*100</f>
        <v>1.5625</v>
      </c>
      <c r="E78" s="39">
        <f>23/$C78*100</f>
        <v>35.9375</v>
      </c>
      <c r="F78" s="39">
        <f>24/$C78*100</f>
        <v>37.5</v>
      </c>
      <c r="G78" s="39">
        <f>15/$C78*100</f>
        <v>23.4375</v>
      </c>
      <c r="H78" s="39">
        <f>1/$C78*100</f>
        <v>1.5625</v>
      </c>
      <c r="I78" s="38">
        <f t="shared" si="5"/>
        <v>100</v>
      </c>
      <c r="J78" s="38">
        <v>0.84515430000000002</v>
      </c>
      <c r="K78" s="38">
        <v>2.875</v>
      </c>
      <c r="L78" s="38">
        <v>46.875</v>
      </c>
    </row>
    <row r="79" spans="1:12" s="1" customFormat="1" ht="15.95" customHeight="1" x14ac:dyDescent="0.25">
      <c r="A79" s="46"/>
      <c r="B79" s="37" t="s">
        <v>132</v>
      </c>
      <c r="C79" s="37">
        <v>210</v>
      </c>
      <c r="D79" s="39">
        <f>4/$C79*100</f>
        <v>1.9047619047619049</v>
      </c>
      <c r="E79" s="39">
        <f>80/$C79*100</f>
        <v>38.095238095238095</v>
      </c>
      <c r="F79" s="39">
        <f>74/$C79*100</f>
        <v>35.238095238095241</v>
      </c>
      <c r="G79" s="39">
        <f>51/$C79*100</f>
        <v>24.285714285714285</v>
      </c>
      <c r="H79" s="39">
        <f>1/$C79*100</f>
        <v>0.47619047619047622</v>
      </c>
      <c r="I79" s="38">
        <f t="shared" si="5"/>
        <v>100</v>
      </c>
      <c r="J79" s="38">
        <v>0.83341310000000002</v>
      </c>
      <c r="K79" s="38">
        <v>2.8333300000000001</v>
      </c>
      <c r="L79" s="38">
        <v>45.833300000000001</v>
      </c>
    </row>
    <row r="80" spans="1:12" s="1" customFormat="1" ht="13.5" x14ac:dyDescent="0.25"/>
    <row r="81" spans="1:10" s="1" customFormat="1" ht="18.95" customHeight="1" x14ac:dyDescent="0.25">
      <c r="A81" s="47" t="s">
        <v>72</v>
      </c>
      <c r="B81" s="47"/>
      <c r="C81" s="47"/>
      <c r="D81" s="47"/>
      <c r="E81" s="47"/>
      <c r="F81" s="47"/>
      <c r="G81" s="47"/>
      <c r="H81" s="47"/>
      <c r="I81" s="47"/>
      <c r="J81" s="47"/>
    </row>
    <row r="82" spans="1:10" s="1" customFormat="1" ht="117.95" customHeight="1" x14ac:dyDescent="0.25">
      <c r="A82" s="45"/>
      <c r="B82" s="45"/>
      <c r="C82" s="34" t="s">
        <v>0</v>
      </c>
      <c r="D82" s="34" t="s">
        <v>76</v>
      </c>
      <c r="E82" s="34" t="s">
        <v>75</v>
      </c>
      <c r="F82" s="34" t="s">
        <v>73</v>
      </c>
      <c r="G82" s="34" t="s">
        <v>74</v>
      </c>
      <c r="H82" s="34" t="s">
        <v>77</v>
      </c>
      <c r="I82" s="34" t="s">
        <v>13</v>
      </c>
      <c r="J82" s="44" t="s">
        <v>134</v>
      </c>
    </row>
    <row r="83" spans="1:10" s="1" customFormat="1" ht="15.95" customHeight="1" x14ac:dyDescent="0.25">
      <c r="A83" s="46" t="s">
        <v>2</v>
      </c>
      <c r="B83" s="46"/>
      <c r="C83" s="40">
        <v>364</v>
      </c>
      <c r="D83" s="39">
        <f>24/$C83*100</f>
        <v>6.593406593406594</v>
      </c>
      <c r="E83" s="39">
        <f>94/$C83*100</f>
        <v>25.824175824175828</v>
      </c>
      <c r="F83" s="39">
        <f>120/$C83*100</f>
        <v>32.967032967032964</v>
      </c>
      <c r="G83" s="39">
        <f>111/$C83*100</f>
        <v>30.494505494505496</v>
      </c>
      <c r="H83" s="39">
        <f>10/$C83*100</f>
        <v>2.7472527472527473</v>
      </c>
      <c r="I83" s="39">
        <f>5/$C83*100</f>
        <v>1.3736263736263736</v>
      </c>
      <c r="J83" s="42">
        <f>SUM(D83:I83)</f>
        <v>100</v>
      </c>
    </row>
    <row r="84" spans="1:10" s="1" customFormat="1" ht="15.95" customHeight="1" x14ac:dyDescent="0.25">
      <c r="A84" s="46" t="s">
        <v>3</v>
      </c>
      <c r="B84" s="40" t="s">
        <v>4</v>
      </c>
      <c r="C84" s="40">
        <v>168</v>
      </c>
      <c r="D84" s="39">
        <f>8/$C84*100</f>
        <v>4.7619047619047619</v>
      </c>
      <c r="E84" s="39">
        <f>42/$C84*100</f>
        <v>25</v>
      </c>
      <c r="F84" s="39">
        <f>62/$C84*100</f>
        <v>36.904761904761905</v>
      </c>
      <c r="G84" s="39">
        <f>47/$C84*100</f>
        <v>27.976190476190478</v>
      </c>
      <c r="H84" s="39">
        <f>7/$C84*100</f>
        <v>4.1666666666666661</v>
      </c>
      <c r="I84" s="39">
        <f>2/$C84*100</f>
        <v>1.1904761904761905</v>
      </c>
      <c r="J84" s="42">
        <f t="shared" ref="J84:J95" si="6">SUM(D84:I84)</f>
        <v>100.00000000000001</v>
      </c>
    </row>
    <row r="85" spans="1:10" s="1" customFormat="1" ht="15.95" customHeight="1" x14ac:dyDescent="0.25">
      <c r="A85" s="46"/>
      <c r="B85" s="40" t="s">
        <v>5</v>
      </c>
      <c r="C85" s="40">
        <v>196</v>
      </c>
      <c r="D85" s="39">
        <f>16/$C85*100</f>
        <v>8.1632653061224492</v>
      </c>
      <c r="E85" s="39">
        <f>52/$C85*100</f>
        <v>26.530612244897959</v>
      </c>
      <c r="F85" s="39">
        <f>58/$C85*100</f>
        <v>29.591836734693878</v>
      </c>
      <c r="G85" s="39">
        <f>64/$C85*100</f>
        <v>32.653061224489797</v>
      </c>
      <c r="H85" s="39">
        <f>3/$C85*100</f>
        <v>1.5306122448979591</v>
      </c>
      <c r="I85" s="39">
        <f t="shared" ref="I85" si="7">3/$C85*100</f>
        <v>1.5306122448979591</v>
      </c>
      <c r="J85" s="42">
        <f t="shared" si="6"/>
        <v>99.999999999999972</v>
      </c>
    </row>
    <row r="86" spans="1:10" s="1" customFormat="1" ht="15.95" customHeight="1" x14ac:dyDescent="0.25">
      <c r="A86" s="46" t="s">
        <v>6</v>
      </c>
      <c r="B86" s="40" t="s">
        <v>7</v>
      </c>
      <c r="C86" s="40">
        <v>97</v>
      </c>
      <c r="D86" s="39">
        <f>3/$C86*100</f>
        <v>3.0927835051546393</v>
      </c>
      <c r="E86" s="39">
        <f>14/$C86*100</f>
        <v>14.432989690721648</v>
      </c>
      <c r="F86" s="39">
        <f>34/$C86*100</f>
        <v>35.051546391752574</v>
      </c>
      <c r="G86" s="39">
        <f>39/$C86*100</f>
        <v>40.206185567010309</v>
      </c>
      <c r="H86" s="39">
        <f>6/$C86*100</f>
        <v>6.1855670103092786</v>
      </c>
      <c r="I86" s="39">
        <f>1/$C86*100</f>
        <v>1.0309278350515463</v>
      </c>
      <c r="J86" s="42">
        <f t="shared" si="6"/>
        <v>100</v>
      </c>
    </row>
    <row r="87" spans="1:10" s="1" customFormat="1" ht="15.95" customHeight="1" x14ac:dyDescent="0.25">
      <c r="A87" s="46"/>
      <c r="B87" s="40" t="s">
        <v>8</v>
      </c>
      <c r="C87" s="40">
        <v>101</v>
      </c>
      <c r="D87" s="39">
        <f>10/$C87*100</f>
        <v>9.9009900990099009</v>
      </c>
      <c r="E87" s="39">
        <f>24/$C87*100</f>
        <v>23.762376237623762</v>
      </c>
      <c r="F87" s="39">
        <f>42/$C87*100</f>
        <v>41.584158415841586</v>
      </c>
      <c r="G87" s="39">
        <f>22/$C87*100</f>
        <v>21.782178217821784</v>
      </c>
      <c r="H87" s="39">
        <f>2/$C87*100</f>
        <v>1.9801980198019802</v>
      </c>
      <c r="I87" s="39">
        <f>1/$C87*100</f>
        <v>0.99009900990099009</v>
      </c>
      <c r="J87" s="42">
        <f t="shared" si="6"/>
        <v>99.999999999999986</v>
      </c>
    </row>
    <row r="88" spans="1:10" s="1" customFormat="1" ht="15.95" customHeight="1" x14ac:dyDescent="0.25">
      <c r="A88" s="46"/>
      <c r="B88" s="40" t="s">
        <v>9</v>
      </c>
      <c r="C88" s="40">
        <v>105</v>
      </c>
      <c r="D88" s="39">
        <f>9/$C88*100</f>
        <v>8.5714285714285712</v>
      </c>
      <c r="E88" s="39">
        <f>32/$C88*100</f>
        <v>30.476190476190478</v>
      </c>
      <c r="F88" s="39">
        <f>25/$C88*100</f>
        <v>23.809523809523807</v>
      </c>
      <c r="G88" s="39">
        <f>36/$C88*100</f>
        <v>34.285714285714285</v>
      </c>
      <c r="H88" s="39">
        <f>1/$C88*100</f>
        <v>0.95238095238095244</v>
      </c>
      <c r="I88" s="39">
        <f>2/$C88*100</f>
        <v>1.9047619047619049</v>
      </c>
      <c r="J88" s="42">
        <f t="shared" si="6"/>
        <v>99.999999999999986</v>
      </c>
    </row>
    <row r="89" spans="1:10" s="1" customFormat="1" ht="15.95" customHeight="1" x14ac:dyDescent="0.25">
      <c r="A89" s="46"/>
      <c r="B89" s="40" t="s">
        <v>10</v>
      </c>
      <c r="C89" s="40">
        <v>49</v>
      </c>
      <c r="D89" s="39">
        <f>2/$C89*100</f>
        <v>4.0816326530612246</v>
      </c>
      <c r="E89" s="39">
        <f>18/$C89*100</f>
        <v>36.734693877551024</v>
      </c>
      <c r="F89" s="39">
        <f>15/$C89*100</f>
        <v>30.612244897959183</v>
      </c>
      <c r="G89" s="39">
        <f>13/$C89*100</f>
        <v>26.530612244897959</v>
      </c>
      <c r="H89" s="39">
        <f>1/$C89*100</f>
        <v>2.0408163265306123</v>
      </c>
      <c r="I89" s="39">
        <f>0/$C89*100</f>
        <v>0</v>
      </c>
      <c r="J89" s="42">
        <f t="shared" si="6"/>
        <v>100.00000000000001</v>
      </c>
    </row>
    <row r="90" spans="1:10" s="1" customFormat="1" ht="15.95" customHeight="1" x14ac:dyDescent="0.25">
      <c r="A90" s="46"/>
      <c r="B90" s="40" t="s">
        <v>11</v>
      </c>
      <c r="C90" s="40">
        <v>12</v>
      </c>
      <c r="D90" s="39">
        <f>0/$C90*100</f>
        <v>0</v>
      </c>
      <c r="E90" s="39">
        <f>6/$C90*100</f>
        <v>50</v>
      </c>
      <c r="F90" s="39">
        <f>4/$C90*100</f>
        <v>33.333333333333329</v>
      </c>
      <c r="G90" s="39">
        <f>1/$C90*100</f>
        <v>8.3333333333333321</v>
      </c>
      <c r="H90" s="39">
        <f>0/$C90*100</f>
        <v>0</v>
      </c>
      <c r="I90" s="39">
        <f>1/$C90*100</f>
        <v>8.3333333333333321</v>
      </c>
      <c r="J90" s="42">
        <f t="shared" si="6"/>
        <v>99.999999999999986</v>
      </c>
    </row>
    <row r="91" spans="1:10" s="1" customFormat="1" ht="15.95" customHeight="1" x14ac:dyDescent="0.25">
      <c r="A91" s="46" t="s">
        <v>12</v>
      </c>
      <c r="B91" s="40" t="s">
        <v>14</v>
      </c>
      <c r="C91" s="40">
        <v>7</v>
      </c>
      <c r="D91" s="39">
        <f>1/$C91*100</f>
        <v>14.285714285714285</v>
      </c>
      <c r="E91" s="39">
        <f>2/$C91*100</f>
        <v>28.571428571428569</v>
      </c>
      <c r="F91" s="39">
        <f>1/$C91*100</f>
        <v>14.285714285714285</v>
      </c>
      <c r="G91" s="39">
        <f>2/$C91*100</f>
        <v>28.571428571428569</v>
      </c>
      <c r="H91" s="39">
        <f>1/$C91*100</f>
        <v>14.285714285714285</v>
      </c>
      <c r="I91" s="39">
        <f>0/$C91*100</f>
        <v>0</v>
      </c>
      <c r="J91" s="42">
        <f t="shared" si="6"/>
        <v>100</v>
      </c>
    </row>
    <row r="92" spans="1:10" s="1" customFormat="1" ht="15.95" customHeight="1" x14ac:dyDescent="0.25">
      <c r="A92" s="46"/>
      <c r="B92" s="40" t="s">
        <v>15</v>
      </c>
      <c r="C92" s="40">
        <v>19</v>
      </c>
      <c r="D92" s="39">
        <f>1/$C92*100</f>
        <v>5.2631578947368416</v>
      </c>
      <c r="E92" s="39">
        <f>3/$C92*100</f>
        <v>15.789473684210526</v>
      </c>
      <c r="F92" s="39">
        <f>8/$C92*100</f>
        <v>42.105263157894733</v>
      </c>
      <c r="G92" s="39">
        <f>7/$C92*100</f>
        <v>36.84210526315789</v>
      </c>
      <c r="H92" s="39">
        <f>0/$C92*100</f>
        <v>0</v>
      </c>
      <c r="I92" s="39">
        <f>0/$C92*100</f>
        <v>0</v>
      </c>
      <c r="J92" s="42">
        <f t="shared" si="6"/>
        <v>99.999999999999986</v>
      </c>
    </row>
    <row r="93" spans="1:10" s="1" customFormat="1" ht="15.95" customHeight="1" x14ac:dyDescent="0.25">
      <c r="A93" s="46"/>
      <c r="B93" s="40" t="s">
        <v>16</v>
      </c>
      <c r="C93" s="40">
        <v>64</v>
      </c>
      <c r="D93" s="39">
        <f>4/$C93*100</f>
        <v>6.25</v>
      </c>
      <c r="E93" s="39">
        <f>17/$C93*100</f>
        <v>26.5625</v>
      </c>
      <c r="F93" s="39">
        <f>21/$C93*100</f>
        <v>32.8125</v>
      </c>
      <c r="G93" s="39">
        <f>19/$C93*100</f>
        <v>29.6875</v>
      </c>
      <c r="H93" s="39">
        <f>3/$C93*100</f>
        <v>4.6875</v>
      </c>
      <c r="I93" s="39">
        <f>0/$C93*100</f>
        <v>0</v>
      </c>
      <c r="J93" s="42">
        <f t="shared" si="6"/>
        <v>100</v>
      </c>
    </row>
    <row r="94" spans="1:10" s="1" customFormat="1" ht="15.95" customHeight="1" x14ac:dyDescent="0.25">
      <c r="A94" s="46"/>
      <c r="B94" s="40" t="s">
        <v>17</v>
      </c>
      <c r="C94" s="40">
        <v>64</v>
      </c>
      <c r="D94" s="39">
        <f>4/$C94*100</f>
        <v>6.25</v>
      </c>
      <c r="E94" s="39">
        <f>20/$C94*100</f>
        <v>31.25</v>
      </c>
      <c r="F94" s="39">
        <f>22/$C94*100</f>
        <v>34.375</v>
      </c>
      <c r="G94" s="39">
        <f>16/$C94*100</f>
        <v>25</v>
      </c>
      <c r="H94" s="39">
        <f>1/$C94*100</f>
        <v>1.5625</v>
      </c>
      <c r="I94" s="39">
        <f>1/$C94*100</f>
        <v>1.5625</v>
      </c>
      <c r="J94" s="42">
        <f t="shared" si="6"/>
        <v>100</v>
      </c>
    </row>
    <row r="95" spans="1:10" s="1" customFormat="1" ht="15.95" customHeight="1" x14ac:dyDescent="0.25">
      <c r="A95" s="46"/>
      <c r="B95" s="40" t="s">
        <v>132</v>
      </c>
      <c r="C95" s="40">
        <v>210</v>
      </c>
      <c r="D95" s="39">
        <f>14/$C95*100</f>
        <v>6.666666666666667</v>
      </c>
      <c r="E95" s="39">
        <f>52/$C95*100</f>
        <v>24.761904761904763</v>
      </c>
      <c r="F95" s="39">
        <f>68/$C95*100</f>
        <v>32.38095238095238</v>
      </c>
      <c r="G95" s="39">
        <f>67/$C95*100</f>
        <v>31.904761904761902</v>
      </c>
      <c r="H95" s="39">
        <f>5/$C95*100</f>
        <v>2.3809523809523809</v>
      </c>
      <c r="I95" s="39">
        <f>4/$C95*100</f>
        <v>1.9047619047619049</v>
      </c>
      <c r="J95" s="42">
        <f t="shared" si="6"/>
        <v>99.999999999999986</v>
      </c>
    </row>
    <row r="96" spans="1:10" s="1" customFormat="1" ht="13.5" x14ac:dyDescent="0.25"/>
    <row r="97" spans="1:10" s="1" customFormat="1" ht="18.95" customHeight="1" x14ac:dyDescent="0.25">
      <c r="A97" s="47" t="s">
        <v>78</v>
      </c>
      <c r="B97" s="47"/>
      <c r="C97" s="47"/>
      <c r="D97" s="47"/>
      <c r="E97" s="47"/>
      <c r="F97" s="47"/>
      <c r="G97" s="47"/>
      <c r="H97" s="47"/>
      <c r="I97" s="47"/>
      <c r="J97" s="47"/>
    </row>
    <row r="98" spans="1:10" s="1" customFormat="1" ht="47.1" customHeight="1" x14ac:dyDescent="0.25">
      <c r="A98" s="45"/>
      <c r="B98" s="45"/>
      <c r="C98" s="34" t="s">
        <v>0</v>
      </c>
      <c r="D98" s="34" t="s">
        <v>79</v>
      </c>
      <c r="E98" s="34" t="s">
        <v>80</v>
      </c>
      <c r="F98" s="34" t="s">
        <v>83</v>
      </c>
      <c r="G98" s="34" t="s">
        <v>81</v>
      </c>
      <c r="H98" s="34" t="s">
        <v>82</v>
      </c>
      <c r="I98" s="34" t="s">
        <v>13</v>
      </c>
      <c r="J98" s="44" t="s">
        <v>134</v>
      </c>
    </row>
    <row r="99" spans="1:10" s="1" customFormat="1" ht="15.95" customHeight="1" x14ac:dyDescent="0.25">
      <c r="A99" s="46" t="s">
        <v>2</v>
      </c>
      <c r="B99" s="46"/>
      <c r="C99" s="40">
        <v>364</v>
      </c>
      <c r="D99" s="39">
        <f>118/$C99*100</f>
        <v>32.417582417582416</v>
      </c>
      <c r="E99" s="39">
        <f>115/$C99*100</f>
        <v>31.593406593406591</v>
      </c>
      <c r="F99" s="39">
        <f>27/$C99*100</f>
        <v>7.4175824175824179</v>
      </c>
      <c r="G99" s="39">
        <f>50/$C99*100</f>
        <v>13.736263736263737</v>
      </c>
      <c r="H99" s="39">
        <f>45/$C99*100</f>
        <v>12.362637362637363</v>
      </c>
      <c r="I99" s="39">
        <f>9/$C99*100</f>
        <v>2.4725274725274726</v>
      </c>
      <c r="J99" s="42">
        <f>SUM(D99:I99)</f>
        <v>100</v>
      </c>
    </row>
    <row r="100" spans="1:10" s="1" customFormat="1" ht="15.95" customHeight="1" x14ac:dyDescent="0.25">
      <c r="A100" s="46" t="s">
        <v>3</v>
      </c>
      <c r="B100" s="40" t="s">
        <v>4</v>
      </c>
      <c r="C100" s="40">
        <v>168</v>
      </c>
      <c r="D100" s="39">
        <f>63/$C100*100</f>
        <v>37.5</v>
      </c>
      <c r="E100" s="39">
        <f>47/$C100*100</f>
        <v>27.976190476190478</v>
      </c>
      <c r="F100" s="39">
        <f>16/$C100*100</f>
        <v>9.5238095238095237</v>
      </c>
      <c r="G100" s="39">
        <f>19/$C100*100</f>
        <v>11.30952380952381</v>
      </c>
      <c r="H100" s="39">
        <f>20/$C100*100</f>
        <v>11.904761904761903</v>
      </c>
      <c r="I100" s="39">
        <f>3/$C100*100</f>
        <v>1.7857142857142856</v>
      </c>
      <c r="J100" s="42">
        <f t="shared" ref="J100:J111" si="8">SUM(D100:I100)</f>
        <v>100</v>
      </c>
    </row>
    <row r="101" spans="1:10" s="1" customFormat="1" ht="15.95" customHeight="1" x14ac:dyDescent="0.25">
      <c r="A101" s="46"/>
      <c r="B101" s="40" t="s">
        <v>5</v>
      </c>
      <c r="C101" s="40">
        <v>196</v>
      </c>
      <c r="D101" s="39">
        <f>55/$C101*100</f>
        <v>28.061224489795915</v>
      </c>
      <c r="E101" s="39">
        <f>68/$C101*100</f>
        <v>34.693877551020407</v>
      </c>
      <c r="F101" s="39">
        <f>11/$C101*100</f>
        <v>5.6122448979591839</v>
      </c>
      <c r="G101" s="39">
        <f>31/$C101*100</f>
        <v>15.816326530612246</v>
      </c>
      <c r="H101" s="39">
        <f>25/$C101*100</f>
        <v>12.755102040816327</v>
      </c>
      <c r="I101" s="39">
        <f>6/$C101*100</f>
        <v>3.0612244897959182</v>
      </c>
      <c r="J101" s="42">
        <f t="shared" si="8"/>
        <v>100</v>
      </c>
    </row>
    <row r="102" spans="1:10" s="1" customFormat="1" ht="15.95" customHeight="1" x14ac:dyDescent="0.25">
      <c r="A102" s="46" t="s">
        <v>6</v>
      </c>
      <c r="B102" s="40" t="s">
        <v>7</v>
      </c>
      <c r="C102" s="40">
        <v>97</v>
      </c>
      <c r="D102" s="39">
        <f>29/$C102*100</f>
        <v>29.896907216494846</v>
      </c>
      <c r="E102" s="39">
        <f>32/$C102*100</f>
        <v>32.989690721649481</v>
      </c>
      <c r="F102" s="39">
        <f>5/$C102*100</f>
        <v>5.1546391752577314</v>
      </c>
      <c r="G102" s="39">
        <f>19/$C102*100</f>
        <v>19.587628865979383</v>
      </c>
      <c r="H102" s="39">
        <f>10/$C102*100</f>
        <v>10.309278350515463</v>
      </c>
      <c r="I102" s="39">
        <f>2/$C102*100</f>
        <v>2.0618556701030926</v>
      </c>
      <c r="J102" s="42">
        <f t="shared" si="8"/>
        <v>100</v>
      </c>
    </row>
    <row r="103" spans="1:10" s="1" customFormat="1" ht="15.95" customHeight="1" x14ac:dyDescent="0.25">
      <c r="A103" s="46"/>
      <c r="B103" s="40" t="s">
        <v>8</v>
      </c>
      <c r="C103" s="40">
        <v>101</v>
      </c>
      <c r="D103" s="39">
        <f>44/$C103*100</f>
        <v>43.564356435643568</v>
      </c>
      <c r="E103" s="39">
        <f>28/$C103*100</f>
        <v>27.722772277227726</v>
      </c>
      <c r="F103" s="39">
        <f>12/$C103*100</f>
        <v>11.881188118811881</v>
      </c>
      <c r="G103" s="39">
        <f>7/$C103*100</f>
        <v>6.9306930693069315</v>
      </c>
      <c r="H103" s="39">
        <f>7/$C103*100</f>
        <v>6.9306930693069315</v>
      </c>
      <c r="I103" s="39">
        <f>3/$C103*100</f>
        <v>2.9702970297029703</v>
      </c>
      <c r="J103" s="42">
        <f t="shared" si="8"/>
        <v>100</v>
      </c>
    </row>
    <row r="104" spans="1:10" s="1" customFormat="1" ht="15.95" customHeight="1" x14ac:dyDescent="0.25">
      <c r="A104" s="46"/>
      <c r="B104" s="40" t="s">
        <v>9</v>
      </c>
      <c r="C104" s="40">
        <v>105</v>
      </c>
      <c r="D104" s="39">
        <f>28/$C104*100</f>
        <v>26.666666666666668</v>
      </c>
      <c r="E104" s="39">
        <f>36/$C104*100</f>
        <v>34.285714285714285</v>
      </c>
      <c r="F104" s="39">
        <f>7/$C104*100</f>
        <v>6.666666666666667</v>
      </c>
      <c r="G104" s="39">
        <f>18/$C104*100</f>
        <v>17.142857142857142</v>
      </c>
      <c r="H104" s="39">
        <f>13/$C104*100</f>
        <v>12.380952380952381</v>
      </c>
      <c r="I104" s="39">
        <f>3/$C104*100</f>
        <v>2.8571428571428572</v>
      </c>
      <c r="J104" s="42">
        <f t="shared" si="8"/>
        <v>100</v>
      </c>
    </row>
    <row r="105" spans="1:10" s="1" customFormat="1" ht="15.95" customHeight="1" x14ac:dyDescent="0.25">
      <c r="A105" s="46"/>
      <c r="B105" s="40" t="s">
        <v>10</v>
      </c>
      <c r="C105" s="40">
        <v>49</v>
      </c>
      <c r="D105" s="39">
        <f>13/$C105*100</f>
        <v>26.530612244897959</v>
      </c>
      <c r="E105" s="39">
        <f>16/$C105*100</f>
        <v>32.653061224489797</v>
      </c>
      <c r="F105" s="39">
        <f>1/$C105*100</f>
        <v>2.0408163265306123</v>
      </c>
      <c r="G105" s="39">
        <f>5/$C105*100</f>
        <v>10.204081632653061</v>
      </c>
      <c r="H105" s="39">
        <f>13/$C105*100</f>
        <v>26.530612244897959</v>
      </c>
      <c r="I105" s="39">
        <f>1/$C105*100</f>
        <v>2.0408163265306123</v>
      </c>
      <c r="J105" s="42">
        <f t="shared" si="8"/>
        <v>100.00000000000001</v>
      </c>
    </row>
    <row r="106" spans="1:10" s="1" customFormat="1" ht="15.95" customHeight="1" x14ac:dyDescent="0.25">
      <c r="A106" s="46"/>
      <c r="B106" s="40" t="s">
        <v>11</v>
      </c>
      <c r="C106" s="40">
        <v>12</v>
      </c>
      <c r="D106" s="39">
        <f>4/$C106*100</f>
        <v>33.333333333333329</v>
      </c>
      <c r="E106" s="39">
        <f>3/$C106*100</f>
        <v>25</v>
      </c>
      <c r="F106" s="39">
        <f>2/$C106*100</f>
        <v>16.666666666666664</v>
      </c>
      <c r="G106" s="39">
        <f>1/$C106*100</f>
        <v>8.3333333333333321</v>
      </c>
      <c r="H106" s="39">
        <f>2/$C106*100</f>
        <v>16.666666666666664</v>
      </c>
      <c r="I106" s="39">
        <f>0/$C106*100</f>
        <v>0</v>
      </c>
      <c r="J106" s="42">
        <f t="shared" si="8"/>
        <v>100</v>
      </c>
    </row>
    <row r="107" spans="1:10" s="1" customFormat="1" ht="15.95" customHeight="1" x14ac:dyDescent="0.25">
      <c r="A107" s="46" t="s">
        <v>12</v>
      </c>
      <c r="B107" s="40" t="s">
        <v>14</v>
      </c>
      <c r="C107" s="40">
        <v>7</v>
      </c>
      <c r="D107" s="39">
        <f>1/$C107*100</f>
        <v>14.285714285714285</v>
      </c>
      <c r="E107" s="39">
        <f>4/$C107*100</f>
        <v>57.142857142857139</v>
      </c>
      <c r="F107" s="39">
        <f>0/$C107*100</f>
        <v>0</v>
      </c>
      <c r="G107" s="39">
        <f>0/$C107*100</f>
        <v>0</v>
      </c>
      <c r="H107" s="39">
        <f>2/$C107*100</f>
        <v>28.571428571428569</v>
      </c>
      <c r="I107" s="39">
        <f>0/$C107*100</f>
        <v>0</v>
      </c>
      <c r="J107" s="42">
        <f t="shared" si="8"/>
        <v>99.999999999999986</v>
      </c>
    </row>
    <row r="108" spans="1:10" s="1" customFormat="1" ht="15.95" customHeight="1" x14ac:dyDescent="0.25">
      <c r="A108" s="46"/>
      <c r="B108" s="40" t="s">
        <v>15</v>
      </c>
      <c r="C108" s="40">
        <v>19</v>
      </c>
      <c r="D108" s="39">
        <f>8/$C108*100</f>
        <v>42.105263157894733</v>
      </c>
      <c r="E108" s="39">
        <f>5/$C108*100</f>
        <v>26.315789473684209</v>
      </c>
      <c r="F108" s="39">
        <f>2/$C108*100</f>
        <v>10.526315789473683</v>
      </c>
      <c r="G108" s="39">
        <f>0/$C108*100</f>
        <v>0</v>
      </c>
      <c r="H108" s="39">
        <f>3/$C108*100</f>
        <v>15.789473684210526</v>
      </c>
      <c r="I108" s="39">
        <f>1/$C108*100</f>
        <v>5.2631578947368416</v>
      </c>
      <c r="J108" s="42">
        <f t="shared" si="8"/>
        <v>99.999999999999986</v>
      </c>
    </row>
    <row r="109" spans="1:10" s="1" customFormat="1" ht="15.95" customHeight="1" x14ac:dyDescent="0.25">
      <c r="A109" s="46"/>
      <c r="B109" s="40" t="s">
        <v>16</v>
      </c>
      <c r="C109" s="40">
        <v>64</v>
      </c>
      <c r="D109" s="39">
        <f>19/$C109*100</f>
        <v>29.6875</v>
      </c>
      <c r="E109" s="39">
        <f>24/$C109*100</f>
        <v>37.5</v>
      </c>
      <c r="F109" s="39">
        <f>6/$C109*100</f>
        <v>9.375</v>
      </c>
      <c r="G109" s="39">
        <f>7/$C109*100</f>
        <v>10.9375</v>
      </c>
      <c r="H109" s="39">
        <f>8/$C109*100</f>
        <v>12.5</v>
      </c>
      <c r="I109" s="39">
        <f>0/$C109*100</f>
        <v>0</v>
      </c>
      <c r="J109" s="42">
        <f t="shared" si="8"/>
        <v>100</v>
      </c>
    </row>
    <row r="110" spans="1:10" s="1" customFormat="1" ht="15.95" customHeight="1" x14ac:dyDescent="0.25">
      <c r="A110" s="46"/>
      <c r="B110" s="40" t="s">
        <v>17</v>
      </c>
      <c r="C110" s="40">
        <v>64</v>
      </c>
      <c r="D110" s="39">
        <f>21/$C110*100</f>
        <v>32.8125</v>
      </c>
      <c r="E110" s="39">
        <f>17/$C110*100</f>
        <v>26.5625</v>
      </c>
      <c r="F110" s="39">
        <f>6/$C110*100</f>
        <v>9.375</v>
      </c>
      <c r="G110" s="39">
        <f>13/$C110*100</f>
        <v>20.3125</v>
      </c>
      <c r="H110" s="39">
        <f>7/$C110*100</f>
        <v>10.9375</v>
      </c>
      <c r="I110" s="39">
        <f>0/$C110*100</f>
        <v>0</v>
      </c>
      <c r="J110" s="42">
        <f t="shared" si="8"/>
        <v>100</v>
      </c>
    </row>
    <row r="111" spans="1:10" s="1" customFormat="1" ht="15.95" customHeight="1" x14ac:dyDescent="0.25">
      <c r="A111" s="46"/>
      <c r="B111" s="40" t="s">
        <v>132</v>
      </c>
      <c r="C111" s="40">
        <v>210</v>
      </c>
      <c r="D111" s="39">
        <f>69/$C111*100</f>
        <v>32.857142857142854</v>
      </c>
      <c r="E111" s="39">
        <f>65/$C111*100</f>
        <v>30.952380952380953</v>
      </c>
      <c r="F111" s="39">
        <f>13/$C111*100</f>
        <v>6.1904761904761907</v>
      </c>
      <c r="G111" s="39">
        <f>30/$C111*100</f>
        <v>14.285714285714285</v>
      </c>
      <c r="H111" s="39">
        <f>25/$C111*100</f>
        <v>11.904761904761903</v>
      </c>
      <c r="I111" s="39">
        <f>8/$C111*100</f>
        <v>3.8095238095238098</v>
      </c>
      <c r="J111" s="42">
        <f t="shared" si="8"/>
        <v>99.999999999999986</v>
      </c>
    </row>
    <row r="112" spans="1:10" s="1" customFormat="1" ht="13.5" x14ac:dyDescent="0.25"/>
    <row r="113" spans="1:8" s="1" customFormat="1" ht="33" customHeight="1" x14ac:dyDescent="0.25">
      <c r="A113" s="47" t="s">
        <v>84</v>
      </c>
      <c r="B113" s="48"/>
      <c r="C113" s="48"/>
      <c r="D113" s="48"/>
      <c r="E113" s="48"/>
      <c r="F113" s="48"/>
      <c r="G113" s="48"/>
      <c r="H113" s="48"/>
    </row>
    <row r="114" spans="1:8" s="1" customFormat="1" ht="132" customHeight="1" x14ac:dyDescent="0.25">
      <c r="A114" s="45"/>
      <c r="B114" s="45"/>
      <c r="C114" s="34" t="s">
        <v>0</v>
      </c>
      <c r="D114" s="34" t="s">
        <v>85</v>
      </c>
      <c r="E114" s="34" t="s">
        <v>87</v>
      </c>
      <c r="F114" s="34" t="s">
        <v>86</v>
      </c>
      <c r="G114" s="34" t="s">
        <v>53</v>
      </c>
      <c r="H114" s="34" t="s">
        <v>1</v>
      </c>
    </row>
    <row r="115" spans="1:8" s="1" customFormat="1" ht="15.95" customHeight="1" x14ac:dyDescent="0.25">
      <c r="A115" s="46" t="s">
        <v>2</v>
      </c>
      <c r="B115" s="46"/>
      <c r="C115" s="40">
        <v>364</v>
      </c>
      <c r="D115" s="39">
        <f>169/$C115*100</f>
        <v>46.428571428571431</v>
      </c>
      <c r="E115" s="39">
        <f>72/$C115*100</f>
        <v>19.780219780219781</v>
      </c>
      <c r="F115" s="39">
        <f>121/$C115*100</f>
        <v>33.241758241758241</v>
      </c>
      <c r="G115" s="39">
        <f>2/$C115*100</f>
        <v>0.5494505494505495</v>
      </c>
      <c r="H115" s="36">
        <f>SUM(D115:G115)</f>
        <v>100.00000000000001</v>
      </c>
    </row>
    <row r="116" spans="1:8" s="1" customFormat="1" ht="15.95" customHeight="1" x14ac:dyDescent="0.25">
      <c r="A116" s="46" t="s">
        <v>3</v>
      </c>
      <c r="B116" s="40" t="s">
        <v>4</v>
      </c>
      <c r="C116" s="40">
        <v>168</v>
      </c>
      <c r="D116" s="39">
        <f>83/$C116*100</f>
        <v>49.404761904761905</v>
      </c>
      <c r="E116" s="39">
        <f>39/$C116*100</f>
        <v>23.214285714285715</v>
      </c>
      <c r="F116" s="39">
        <f>44/$C116*100</f>
        <v>26.190476190476193</v>
      </c>
      <c r="G116" s="39">
        <f>2/$C116*100</f>
        <v>1.1904761904761905</v>
      </c>
      <c r="H116" s="36">
        <f t="shared" ref="H116:H127" si="9">SUM(D116:G116)</f>
        <v>100</v>
      </c>
    </row>
    <row r="117" spans="1:8" s="1" customFormat="1" ht="15.95" customHeight="1" x14ac:dyDescent="0.25">
      <c r="A117" s="46"/>
      <c r="B117" s="40" t="s">
        <v>5</v>
      </c>
      <c r="C117" s="40">
        <v>196</v>
      </c>
      <c r="D117" s="39">
        <f>86/$C117*100</f>
        <v>43.877551020408163</v>
      </c>
      <c r="E117" s="39">
        <f>33/$C117*100</f>
        <v>16.836734693877549</v>
      </c>
      <c r="F117" s="39">
        <f>77/$C117*100</f>
        <v>39.285714285714285</v>
      </c>
      <c r="G117" s="39">
        <f>0/$C117*100</f>
        <v>0</v>
      </c>
      <c r="H117" s="36">
        <f t="shared" si="9"/>
        <v>100</v>
      </c>
    </row>
    <row r="118" spans="1:8" s="1" customFormat="1" ht="15.95" customHeight="1" x14ac:dyDescent="0.25">
      <c r="A118" s="46" t="s">
        <v>6</v>
      </c>
      <c r="B118" s="40" t="s">
        <v>7</v>
      </c>
      <c r="C118" s="40">
        <v>97</v>
      </c>
      <c r="D118" s="39">
        <f>35/$C118*100</f>
        <v>36.082474226804123</v>
      </c>
      <c r="E118" s="39">
        <f>28/$C118*100</f>
        <v>28.865979381443296</v>
      </c>
      <c r="F118" s="39">
        <f>33/$C118*100</f>
        <v>34.020618556701031</v>
      </c>
      <c r="G118" s="39">
        <f>1/$C118*100</f>
        <v>1.0309278350515463</v>
      </c>
      <c r="H118" s="36">
        <f t="shared" si="9"/>
        <v>99.999999999999986</v>
      </c>
    </row>
    <row r="119" spans="1:8" s="1" customFormat="1" ht="15.95" customHeight="1" x14ac:dyDescent="0.25">
      <c r="A119" s="46"/>
      <c r="B119" s="40" t="s">
        <v>8</v>
      </c>
      <c r="C119" s="40">
        <v>101</v>
      </c>
      <c r="D119" s="39">
        <f>49/$C119*100</f>
        <v>48.514851485148512</v>
      </c>
      <c r="E119" s="39">
        <f>23/$C119*100</f>
        <v>22.772277227722775</v>
      </c>
      <c r="F119" s="39">
        <f>28/$C119*100</f>
        <v>27.722772277227726</v>
      </c>
      <c r="G119" s="39">
        <f>1/$C119*100</f>
        <v>0.99009900990099009</v>
      </c>
      <c r="H119" s="36">
        <f t="shared" si="9"/>
        <v>100.00000000000001</v>
      </c>
    </row>
    <row r="120" spans="1:8" s="1" customFormat="1" ht="15.95" customHeight="1" x14ac:dyDescent="0.25">
      <c r="A120" s="46"/>
      <c r="B120" s="40" t="s">
        <v>9</v>
      </c>
      <c r="C120" s="40">
        <v>105</v>
      </c>
      <c r="D120" s="39">
        <f>58/$C120*100</f>
        <v>55.238095238095241</v>
      </c>
      <c r="E120" s="39">
        <f>14/$C120*100</f>
        <v>13.333333333333334</v>
      </c>
      <c r="F120" s="39">
        <f>33/$C120*100</f>
        <v>31.428571428571427</v>
      </c>
      <c r="G120" s="39">
        <f>0/$C120*100</f>
        <v>0</v>
      </c>
      <c r="H120" s="36">
        <f t="shared" si="9"/>
        <v>100</v>
      </c>
    </row>
    <row r="121" spans="1:8" s="1" customFormat="1" ht="15.95" customHeight="1" x14ac:dyDescent="0.25">
      <c r="A121" s="46"/>
      <c r="B121" s="40" t="s">
        <v>10</v>
      </c>
      <c r="C121" s="40">
        <v>49</v>
      </c>
      <c r="D121" s="39">
        <f>20/$C121*100</f>
        <v>40.816326530612244</v>
      </c>
      <c r="E121" s="39">
        <f>5/$C121*100</f>
        <v>10.204081632653061</v>
      </c>
      <c r="F121" s="39">
        <f>24/$C121*100</f>
        <v>48.979591836734691</v>
      </c>
      <c r="G121" s="39">
        <f>0/$C121*100</f>
        <v>0</v>
      </c>
      <c r="H121" s="36">
        <f t="shared" si="9"/>
        <v>100</v>
      </c>
    </row>
    <row r="122" spans="1:8" s="1" customFormat="1" ht="15.95" customHeight="1" x14ac:dyDescent="0.25">
      <c r="A122" s="46"/>
      <c r="B122" s="40" t="s">
        <v>11</v>
      </c>
      <c r="C122" s="40">
        <v>12</v>
      </c>
      <c r="D122" s="39">
        <f>7/$C122*100</f>
        <v>58.333333333333336</v>
      </c>
      <c r="E122" s="39">
        <f>2/$C122*100</f>
        <v>16.666666666666664</v>
      </c>
      <c r="F122" s="39">
        <f>3/$C122*100</f>
        <v>25</v>
      </c>
      <c r="G122" s="39">
        <f>0/$C122*100</f>
        <v>0</v>
      </c>
      <c r="H122" s="36">
        <f t="shared" si="9"/>
        <v>100</v>
      </c>
    </row>
    <row r="123" spans="1:8" s="1" customFormat="1" ht="15.95" customHeight="1" x14ac:dyDescent="0.25">
      <c r="A123" s="46" t="s">
        <v>12</v>
      </c>
      <c r="B123" s="40" t="s">
        <v>14</v>
      </c>
      <c r="C123" s="40">
        <v>7</v>
      </c>
      <c r="D123" s="39">
        <f>4/$C123*100</f>
        <v>57.142857142857139</v>
      </c>
      <c r="E123" s="39">
        <f>1/$C123*100</f>
        <v>14.285714285714285</v>
      </c>
      <c r="F123" s="39">
        <f>2/$C123*100</f>
        <v>28.571428571428569</v>
      </c>
      <c r="G123" s="39">
        <f>0/$C123*100</f>
        <v>0</v>
      </c>
      <c r="H123" s="36">
        <f t="shared" si="9"/>
        <v>99.999999999999986</v>
      </c>
    </row>
    <row r="124" spans="1:8" s="1" customFormat="1" ht="15.95" customHeight="1" x14ac:dyDescent="0.25">
      <c r="A124" s="46"/>
      <c r="B124" s="40" t="s">
        <v>15</v>
      </c>
      <c r="C124" s="40">
        <v>19</v>
      </c>
      <c r="D124" s="39">
        <f>8/$C124*100</f>
        <v>42.105263157894733</v>
      </c>
      <c r="E124" s="39">
        <f>5/$C124*100</f>
        <v>26.315789473684209</v>
      </c>
      <c r="F124" s="39">
        <f>6/$C124*100</f>
        <v>31.578947368421051</v>
      </c>
      <c r="G124" s="39">
        <f>0/$C124*100</f>
        <v>0</v>
      </c>
      <c r="H124" s="36">
        <f t="shared" si="9"/>
        <v>100</v>
      </c>
    </row>
    <row r="125" spans="1:8" s="1" customFormat="1" ht="15.95" customHeight="1" x14ac:dyDescent="0.25">
      <c r="A125" s="46"/>
      <c r="B125" s="40" t="s">
        <v>16</v>
      </c>
      <c r="C125" s="40">
        <v>64</v>
      </c>
      <c r="D125" s="39">
        <f>23/$C125*100</f>
        <v>35.9375</v>
      </c>
      <c r="E125" s="39">
        <f>18/$C125*100</f>
        <v>28.125</v>
      </c>
      <c r="F125" s="39">
        <f>22/$C125*100</f>
        <v>34.375</v>
      </c>
      <c r="G125" s="39">
        <f>1/$C125*100</f>
        <v>1.5625</v>
      </c>
      <c r="H125" s="36">
        <f t="shared" si="9"/>
        <v>100</v>
      </c>
    </row>
    <row r="126" spans="1:8" s="1" customFormat="1" ht="15.95" customHeight="1" x14ac:dyDescent="0.25">
      <c r="A126" s="46"/>
      <c r="B126" s="40" t="s">
        <v>17</v>
      </c>
      <c r="C126" s="40">
        <v>64</v>
      </c>
      <c r="D126" s="39">
        <f>32/$C126*100</f>
        <v>50</v>
      </c>
      <c r="E126" s="39">
        <f>11/$C126*100</f>
        <v>17.1875</v>
      </c>
      <c r="F126" s="39">
        <f>21/$C126*100</f>
        <v>32.8125</v>
      </c>
      <c r="G126" s="39">
        <f>0/$C126*100</f>
        <v>0</v>
      </c>
      <c r="H126" s="36">
        <f t="shared" si="9"/>
        <v>100</v>
      </c>
    </row>
    <row r="127" spans="1:8" s="1" customFormat="1" ht="15.75" customHeight="1" x14ac:dyDescent="0.25">
      <c r="A127" s="46"/>
      <c r="B127" s="40" t="s">
        <v>132</v>
      </c>
      <c r="C127" s="40">
        <v>210</v>
      </c>
      <c r="D127" s="39">
        <f>102/$C127*100</f>
        <v>48.571428571428569</v>
      </c>
      <c r="E127" s="39">
        <f>37/$C127*100</f>
        <v>17.61904761904762</v>
      </c>
      <c r="F127" s="39">
        <f>70/$C127*100</f>
        <v>33.333333333333329</v>
      </c>
      <c r="G127" s="39">
        <f>1/$C127*100</f>
        <v>0.47619047619047622</v>
      </c>
      <c r="H127" s="36">
        <f t="shared" si="9"/>
        <v>100</v>
      </c>
    </row>
    <row r="128" spans="1:8" s="1" customFormat="1" ht="13.5" x14ac:dyDescent="0.25"/>
    <row r="129" spans="1:12" s="1" customFormat="1" ht="13.5" x14ac:dyDescent="0.25"/>
    <row r="130" spans="1:12" s="1" customFormat="1" ht="18.95" customHeight="1" x14ac:dyDescent="0.25">
      <c r="A130" s="47" t="s">
        <v>88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</row>
    <row r="131" spans="1:12" s="1" customFormat="1" ht="30" customHeight="1" x14ac:dyDescent="0.25">
      <c r="A131" s="45"/>
      <c r="B131" s="45"/>
      <c r="C131" s="34" t="s">
        <v>0</v>
      </c>
      <c r="D131" s="34" t="s">
        <v>89</v>
      </c>
      <c r="E131" s="34" t="s">
        <v>90</v>
      </c>
      <c r="F131" s="34" t="s">
        <v>21</v>
      </c>
      <c r="G131" s="34" t="s">
        <v>91</v>
      </c>
      <c r="H131" s="34" t="s">
        <v>92</v>
      </c>
      <c r="I131" s="34" t="s">
        <v>1</v>
      </c>
      <c r="J131" s="34" t="s">
        <v>133</v>
      </c>
      <c r="K131" s="34" t="s">
        <v>25</v>
      </c>
      <c r="L131" s="34" t="s">
        <v>26</v>
      </c>
    </row>
    <row r="132" spans="1:12" s="1" customFormat="1" ht="15.95" customHeight="1" x14ac:dyDescent="0.25">
      <c r="A132" s="46" t="s">
        <v>2</v>
      </c>
      <c r="B132" s="46"/>
      <c r="C132" s="43">
        <v>364</v>
      </c>
      <c r="D132" s="39">
        <f>2/$C132*100</f>
        <v>0.5494505494505495</v>
      </c>
      <c r="E132" s="39">
        <f>7/$C132*100</f>
        <v>1.9230769230769231</v>
      </c>
      <c r="F132" s="39">
        <f>53/$C132*100</f>
        <v>14.560439560439562</v>
      </c>
      <c r="G132" s="39">
        <f>161/$C132*100</f>
        <v>44.230769230769226</v>
      </c>
      <c r="H132" s="39">
        <f>141/$C132*100</f>
        <v>38.736263736263737</v>
      </c>
      <c r="I132" s="36">
        <f>SUM(D132:H132)</f>
        <v>100</v>
      </c>
      <c r="J132" s="38">
        <v>0.7913</v>
      </c>
      <c r="K132" s="38">
        <v>4.1867999999999999</v>
      </c>
      <c r="L132" s="38">
        <v>79.67</v>
      </c>
    </row>
    <row r="133" spans="1:12" s="1" customFormat="1" ht="15.95" customHeight="1" x14ac:dyDescent="0.25">
      <c r="A133" s="46" t="s">
        <v>3</v>
      </c>
      <c r="B133" s="43" t="s">
        <v>4</v>
      </c>
      <c r="C133" s="43">
        <v>168</v>
      </c>
      <c r="D133" s="39">
        <f>0/$C133*100</f>
        <v>0</v>
      </c>
      <c r="E133" s="39">
        <f>7/$C133*100</f>
        <v>4.1666666666666661</v>
      </c>
      <c r="F133" s="39">
        <f>28/$C133*100</f>
        <v>16.666666666666664</v>
      </c>
      <c r="G133" s="39">
        <f>67/$C133*100</f>
        <v>39.880952380952387</v>
      </c>
      <c r="H133" s="39">
        <f>66/$C133*100</f>
        <v>39.285714285714285</v>
      </c>
      <c r="I133" s="36">
        <f t="shared" ref="I133:I144" si="10">SUM(D133:H133)</f>
        <v>100</v>
      </c>
      <c r="J133" s="38">
        <v>0.84262000000000004</v>
      </c>
      <c r="K133" s="38">
        <v>4.1429</v>
      </c>
      <c r="L133" s="38">
        <v>78.570999999999998</v>
      </c>
    </row>
    <row r="134" spans="1:12" s="1" customFormat="1" ht="15.95" customHeight="1" x14ac:dyDescent="0.25">
      <c r="A134" s="46"/>
      <c r="B134" s="43" t="s">
        <v>5</v>
      </c>
      <c r="C134" s="43">
        <v>196</v>
      </c>
      <c r="D134" s="39">
        <f>2/$C134*100</f>
        <v>1.0204081632653061</v>
      </c>
      <c r="E134" s="39">
        <f>0/$C134*100</f>
        <v>0</v>
      </c>
      <c r="F134" s="39">
        <f>25/$C134*100</f>
        <v>12.755102040816327</v>
      </c>
      <c r="G134" s="39">
        <f>94/$C134*100</f>
        <v>47.959183673469383</v>
      </c>
      <c r="H134" s="39">
        <f>75/$C134*100</f>
        <v>38.265306122448976</v>
      </c>
      <c r="I134" s="36">
        <f t="shared" si="10"/>
        <v>100</v>
      </c>
      <c r="J134" s="38">
        <v>0.74463000000000001</v>
      </c>
      <c r="K134" s="38">
        <v>4.2244999999999999</v>
      </c>
      <c r="L134" s="38">
        <v>80.611999999999995</v>
      </c>
    </row>
    <row r="135" spans="1:12" s="1" customFormat="1" ht="15.95" customHeight="1" x14ac:dyDescent="0.25">
      <c r="A135" s="46" t="s">
        <v>6</v>
      </c>
      <c r="B135" s="43" t="s">
        <v>7</v>
      </c>
      <c r="C135" s="43">
        <v>97</v>
      </c>
      <c r="D135" s="39">
        <f>0/$C135*100</f>
        <v>0</v>
      </c>
      <c r="E135" s="39">
        <f>4/$C135*100</f>
        <v>4.1237113402061851</v>
      </c>
      <c r="F135" s="39">
        <f>16/$C135*100</f>
        <v>16.494845360824741</v>
      </c>
      <c r="G135" s="39">
        <f>48/$C135*100</f>
        <v>49.484536082474229</v>
      </c>
      <c r="H135" s="39">
        <f>29/$C135*100</f>
        <v>29.896907216494846</v>
      </c>
      <c r="I135" s="36">
        <f t="shared" si="10"/>
        <v>100</v>
      </c>
      <c r="J135" s="38">
        <v>0.79544000000000004</v>
      </c>
      <c r="K135" s="38">
        <v>4.0514999999999999</v>
      </c>
      <c r="L135" s="38">
        <v>76.289000000000001</v>
      </c>
    </row>
    <row r="136" spans="1:12" s="1" customFormat="1" ht="15.95" customHeight="1" x14ac:dyDescent="0.25">
      <c r="A136" s="46"/>
      <c r="B136" s="43" t="s">
        <v>8</v>
      </c>
      <c r="C136" s="43">
        <v>101</v>
      </c>
      <c r="D136" s="39">
        <f>1/$C136*100</f>
        <v>0.99009900990099009</v>
      </c>
      <c r="E136" s="39">
        <f>2/$C136*100</f>
        <v>1.9801980198019802</v>
      </c>
      <c r="F136" s="39">
        <f>18/$C136*100</f>
        <v>17.82178217821782</v>
      </c>
      <c r="G136" s="39">
        <f>42/$C136*100</f>
        <v>41.584158415841586</v>
      </c>
      <c r="H136" s="39">
        <f>38/$C136*100</f>
        <v>37.623762376237622</v>
      </c>
      <c r="I136" s="36">
        <f t="shared" si="10"/>
        <v>100</v>
      </c>
      <c r="J136" s="38">
        <v>0.84455000000000002</v>
      </c>
      <c r="K136" s="38">
        <v>4.1287000000000003</v>
      </c>
      <c r="L136" s="38">
        <v>78.218000000000004</v>
      </c>
    </row>
    <row r="137" spans="1:12" s="1" customFormat="1" ht="15.95" customHeight="1" x14ac:dyDescent="0.25">
      <c r="A137" s="46"/>
      <c r="B137" s="43" t="s">
        <v>9</v>
      </c>
      <c r="C137" s="43">
        <v>105</v>
      </c>
      <c r="D137" s="39">
        <f>0/$C137*100</f>
        <v>0</v>
      </c>
      <c r="E137" s="39">
        <f>1/$C137*100</f>
        <v>0.95238095238095244</v>
      </c>
      <c r="F137" s="39">
        <f>12/$C137*100</f>
        <v>11.428571428571429</v>
      </c>
      <c r="G137" s="39">
        <f>42/$C137*100</f>
        <v>40</v>
      </c>
      <c r="H137" s="39">
        <f>50/$C137*100</f>
        <v>47.619047619047613</v>
      </c>
      <c r="I137" s="36">
        <f t="shared" si="10"/>
        <v>100</v>
      </c>
      <c r="J137" s="38">
        <v>0.71828999999999998</v>
      </c>
      <c r="K137" s="38">
        <v>4.3429000000000002</v>
      </c>
      <c r="L137" s="38">
        <v>83.570999999999998</v>
      </c>
    </row>
    <row r="138" spans="1:12" s="1" customFormat="1" ht="15.95" customHeight="1" x14ac:dyDescent="0.25">
      <c r="A138" s="46"/>
      <c r="B138" s="43" t="s">
        <v>10</v>
      </c>
      <c r="C138" s="43">
        <v>49</v>
      </c>
      <c r="D138" s="39">
        <f>1/$C138*100</f>
        <v>2.0408163265306123</v>
      </c>
      <c r="E138" s="39">
        <f>0/$C138*100</f>
        <v>0</v>
      </c>
      <c r="F138" s="39">
        <f>5/$C138*100</f>
        <v>10.204081632653061</v>
      </c>
      <c r="G138" s="39">
        <f>25/$C138*100</f>
        <v>51.020408163265309</v>
      </c>
      <c r="H138" s="39">
        <f>18/$C138*100</f>
        <v>36.734693877551024</v>
      </c>
      <c r="I138" s="36">
        <f t="shared" si="10"/>
        <v>100</v>
      </c>
      <c r="J138" s="38">
        <v>0.79003000000000001</v>
      </c>
      <c r="K138" s="38">
        <v>4.2041000000000004</v>
      </c>
      <c r="L138" s="38">
        <v>80.102000000000004</v>
      </c>
    </row>
    <row r="139" spans="1:12" s="1" customFormat="1" ht="15.95" customHeight="1" x14ac:dyDescent="0.25">
      <c r="A139" s="46"/>
      <c r="B139" s="43" t="s">
        <v>11</v>
      </c>
      <c r="C139" s="43">
        <v>12</v>
      </c>
      <c r="D139" s="39">
        <f>0/$C139*100</f>
        <v>0</v>
      </c>
      <c r="E139" s="39">
        <f>0/$C139*100</f>
        <v>0</v>
      </c>
      <c r="F139" s="39">
        <f>2/$C139*100</f>
        <v>16.666666666666664</v>
      </c>
      <c r="G139" s="39">
        <f>4/$C139*100</f>
        <v>33.333333333333329</v>
      </c>
      <c r="H139" s="39">
        <f>6/$C139*100</f>
        <v>50</v>
      </c>
      <c r="I139" s="36">
        <f t="shared" si="10"/>
        <v>100</v>
      </c>
      <c r="J139" s="38">
        <v>0.77849999999999997</v>
      </c>
      <c r="K139" s="38">
        <v>4.3333000000000004</v>
      </c>
      <c r="L139" s="38">
        <v>83.332999999999998</v>
      </c>
    </row>
    <row r="140" spans="1:12" s="1" customFormat="1" ht="15.95" customHeight="1" x14ac:dyDescent="0.25">
      <c r="A140" s="46" t="s">
        <v>12</v>
      </c>
      <c r="B140" s="43" t="s">
        <v>14</v>
      </c>
      <c r="C140" s="43">
        <v>7</v>
      </c>
      <c r="D140" s="39">
        <f>0/$C140*100</f>
        <v>0</v>
      </c>
      <c r="E140" s="39">
        <f>1/$C140*100</f>
        <v>14.285714285714285</v>
      </c>
      <c r="F140" s="39">
        <f>1/$C140*100</f>
        <v>14.285714285714285</v>
      </c>
      <c r="G140" s="39">
        <f>3/$C140*100</f>
        <v>42.857142857142854</v>
      </c>
      <c r="H140" s="39">
        <f t="shared" ref="H140" si="11">2/$C140*100</f>
        <v>28.571428571428569</v>
      </c>
      <c r="I140" s="36">
        <f t="shared" si="10"/>
        <v>99.999999999999986</v>
      </c>
      <c r="J140" s="38">
        <v>1.06904</v>
      </c>
      <c r="K140" s="38">
        <v>3.8571</v>
      </c>
      <c r="L140" s="38">
        <v>71.429000000000002</v>
      </c>
    </row>
    <row r="141" spans="1:12" s="1" customFormat="1" ht="15.95" customHeight="1" x14ac:dyDescent="0.25">
      <c r="A141" s="46"/>
      <c r="B141" s="43" t="s">
        <v>15</v>
      </c>
      <c r="C141" s="43">
        <v>19</v>
      </c>
      <c r="D141" s="39">
        <f>0/$C141*100</f>
        <v>0</v>
      </c>
      <c r="E141" s="39">
        <f>2/$C141*100</f>
        <v>10.526315789473683</v>
      </c>
      <c r="F141" s="39">
        <f>2/$C141*100</f>
        <v>10.526315789473683</v>
      </c>
      <c r="G141" s="39">
        <f>12/$C141*100</f>
        <v>63.157894736842103</v>
      </c>
      <c r="H141" s="39">
        <f>3/$C141*100</f>
        <v>15.789473684210526</v>
      </c>
      <c r="I141" s="36">
        <f t="shared" si="10"/>
        <v>99.999999999999986</v>
      </c>
      <c r="J141" s="38">
        <v>0.83421000000000001</v>
      </c>
      <c r="K141" s="38">
        <v>3.8420999999999998</v>
      </c>
      <c r="L141" s="38">
        <v>71.052999999999997</v>
      </c>
    </row>
    <row r="142" spans="1:12" s="1" customFormat="1" ht="15.95" customHeight="1" x14ac:dyDescent="0.25">
      <c r="A142" s="46"/>
      <c r="B142" s="43" t="s">
        <v>16</v>
      </c>
      <c r="C142" s="43">
        <v>64</v>
      </c>
      <c r="D142" s="39">
        <f>0/$C142*100</f>
        <v>0</v>
      </c>
      <c r="E142" s="39">
        <f>1/$C142*100</f>
        <v>1.5625</v>
      </c>
      <c r="F142" s="39">
        <f>12/$C142*100</f>
        <v>18.75</v>
      </c>
      <c r="G142" s="39">
        <f>31/$C142*100</f>
        <v>48.4375</v>
      </c>
      <c r="H142" s="39">
        <f>20/$C142*100</f>
        <v>31.25</v>
      </c>
      <c r="I142" s="36">
        <f t="shared" si="10"/>
        <v>100</v>
      </c>
      <c r="J142" s="38">
        <v>0.75</v>
      </c>
      <c r="K142" s="38">
        <v>4.0937999999999999</v>
      </c>
      <c r="L142" s="38">
        <v>77.343999999999994</v>
      </c>
    </row>
    <row r="143" spans="1:12" s="1" customFormat="1" ht="15.95" customHeight="1" x14ac:dyDescent="0.25">
      <c r="A143" s="46"/>
      <c r="B143" s="43" t="s">
        <v>17</v>
      </c>
      <c r="C143" s="43">
        <v>64</v>
      </c>
      <c r="D143" s="39">
        <f>0/$C143*100</f>
        <v>0</v>
      </c>
      <c r="E143" s="39">
        <f>1/$C143*100</f>
        <v>1.5625</v>
      </c>
      <c r="F143" s="39">
        <f>6/$C143*100</f>
        <v>9.375</v>
      </c>
      <c r="G143" s="39">
        <f>31/$C143*100</f>
        <v>48.4375</v>
      </c>
      <c r="H143" s="39">
        <f>26/$C143*100</f>
        <v>40.625</v>
      </c>
      <c r="I143" s="36">
        <f t="shared" si="10"/>
        <v>100</v>
      </c>
      <c r="J143" s="38">
        <v>0.70076000000000005</v>
      </c>
      <c r="K143" s="38">
        <v>4.2812000000000001</v>
      </c>
      <c r="L143" s="38">
        <v>82.031000000000006</v>
      </c>
    </row>
    <row r="144" spans="1:12" s="1" customFormat="1" ht="15.95" customHeight="1" x14ac:dyDescent="0.25">
      <c r="A144" s="46"/>
      <c r="B144" s="43" t="s">
        <v>132</v>
      </c>
      <c r="C144" s="43">
        <v>210</v>
      </c>
      <c r="D144" s="39">
        <f>2/$C144*100</f>
        <v>0.95238095238095244</v>
      </c>
      <c r="E144" s="39">
        <f>2/$C144*100</f>
        <v>0.95238095238095244</v>
      </c>
      <c r="F144" s="39">
        <f>32/$C144*100</f>
        <v>15.238095238095239</v>
      </c>
      <c r="G144" s="39">
        <f>84/$C144*100</f>
        <v>40</v>
      </c>
      <c r="H144" s="39">
        <f>90/$C144*100</f>
        <v>42.857142857142854</v>
      </c>
      <c r="I144" s="36">
        <f t="shared" si="10"/>
        <v>100</v>
      </c>
      <c r="J144" s="38">
        <v>0.80972</v>
      </c>
      <c r="K144" s="38">
        <v>4.2286000000000001</v>
      </c>
      <c r="L144" s="38">
        <v>80.713999999999999</v>
      </c>
    </row>
    <row r="145" spans="1:12" s="1" customFormat="1" ht="13.5" x14ac:dyDescent="0.25"/>
    <row r="146" spans="1:12" s="1" customFormat="1" ht="18.95" customHeight="1" x14ac:dyDescent="0.25">
      <c r="A146" s="47" t="s">
        <v>93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</row>
    <row r="147" spans="1:12" s="1" customFormat="1" ht="30" customHeight="1" x14ac:dyDescent="0.25">
      <c r="A147" s="45"/>
      <c r="B147" s="45"/>
      <c r="C147" s="34" t="s">
        <v>0</v>
      </c>
      <c r="D147" s="34" t="s">
        <v>89</v>
      </c>
      <c r="E147" s="34" t="s">
        <v>90</v>
      </c>
      <c r="F147" s="34" t="s">
        <v>21</v>
      </c>
      <c r="G147" s="34" t="s">
        <v>91</v>
      </c>
      <c r="H147" s="34" t="s">
        <v>92</v>
      </c>
      <c r="I147" s="34" t="s">
        <v>1</v>
      </c>
      <c r="J147" s="34" t="s">
        <v>133</v>
      </c>
      <c r="K147" s="34" t="s">
        <v>25</v>
      </c>
      <c r="L147" s="34" t="s">
        <v>26</v>
      </c>
    </row>
    <row r="148" spans="1:12" s="1" customFormat="1" ht="15.95" customHeight="1" x14ac:dyDescent="0.25">
      <c r="A148" s="46" t="s">
        <v>2</v>
      </c>
      <c r="B148" s="46"/>
      <c r="C148" s="43">
        <v>364</v>
      </c>
      <c r="D148" s="39">
        <f>3/$C148*100</f>
        <v>0.82417582417582425</v>
      </c>
      <c r="E148" s="39">
        <f>15/$C148*100</f>
        <v>4.1208791208791204</v>
      </c>
      <c r="F148" s="39">
        <f>94/$C148*100</f>
        <v>25.824175824175828</v>
      </c>
      <c r="G148" s="39">
        <f>159/$C148*100</f>
        <v>43.681318681318679</v>
      </c>
      <c r="H148" s="39">
        <f>93/$C148*100</f>
        <v>25.549450549450547</v>
      </c>
      <c r="I148" s="36">
        <f>SUM(D148:H148)</f>
        <v>100</v>
      </c>
      <c r="J148" s="38">
        <v>0.86180999999999996</v>
      </c>
      <c r="K148" s="38">
        <v>3.8900999999999999</v>
      </c>
      <c r="L148" s="38">
        <v>72.253</v>
      </c>
    </row>
    <row r="149" spans="1:12" s="1" customFormat="1" ht="15.95" customHeight="1" x14ac:dyDescent="0.25">
      <c r="A149" s="46" t="s">
        <v>3</v>
      </c>
      <c r="B149" s="43" t="s">
        <v>4</v>
      </c>
      <c r="C149" s="43">
        <v>168</v>
      </c>
      <c r="D149" s="39">
        <f>1/$C149*100</f>
        <v>0.59523809523809523</v>
      </c>
      <c r="E149" s="39">
        <f>9/$C149*100</f>
        <v>5.3571428571428568</v>
      </c>
      <c r="F149" s="39">
        <f>47/$C149*100</f>
        <v>27.976190476190478</v>
      </c>
      <c r="G149" s="39">
        <f>69/$C149*100</f>
        <v>41.071428571428569</v>
      </c>
      <c r="H149" s="39">
        <f>42/$C149*100</f>
        <v>25</v>
      </c>
      <c r="I149" s="36">
        <f t="shared" ref="I149:I160" si="12">SUM(D149:H149)</f>
        <v>100</v>
      </c>
      <c r="J149" s="38">
        <v>0.88221000000000005</v>
      </c>
      <c r="K149" s="38">
        <v>3.8452000000000002</v>
      </c>
      <c r="L149" s="38">
        <v>71.131</v>
      </c>
    </row>
    <row r="150" spans="1:12" s="1" customFormat="1" ht="15.95" customHeight="1" x14ac:dyDescent="0.25">
      <c r="A150" s="46"/>
      <c r="B150" s="43" t="s">
        <v>5</v>
      </c>
      <c r="C150" s="43">
        <v>196</v>
      </c>
      <c r="D150" s="39">
        <f>2/$C150*100</f>
        <v>1.0204081632653061</v>
      </c>
      <c r="E150" s="39">
        <f>6/$C150*100</f>
        <v>3.0612244897959182</v>
      </c>
      <c r="F150" s="39">
        <f>47/$C150*100</f>
        <v>23.979591836734691</v>
      </c>
      <c r="G150" s="39">
        <f>90/$C150*100</f>
        <v>45.91836734693878</v>
      </c>
      <c r="H150" s="39">
        <f>51/$C150*100</f>
        <v>26.020408163265309</v>
      </c>
      <c r="I150" s="36">
        <f t="shared" si="12"/>
        <v>100</v>
      </c>
      <c r="J150" s="38">
        <v>0.84428999999999998</v>
      </c>
      <c r="K150" s="38">
        <v>3.9285999999999999</v>
      </c>
      <c r="L150" s="38">
        <v>73.213999999999999</v>
      </c>
    </row>
    <row r="151" spans="1:12" s="1" customFormat="1" ht="15.95" customHeight="1" x14ac:dyDescent="0.25">
      <c r="A151" s="46" t="s">
        <v>6</v>
      </c>
      <c r="B151" s="43" t="s">
        <v>7</v>
      </c>
      <c r="C151" s="43">
        <v>97</v>
      </c>
      <c r="D151" s="39">
        <f>0/$C151*100</f>
        <v>0</v>
      </c>
      <c r="E151" s="39">
        <f>3/$C151*100</f>
        <v>3.0927835051546393</v>
      </c>
      <c r="F151" s="39">
        <f>36/$C151*100</f>
        <v>37.113402061855673</v>
      </c>
      <c r="G151" s="39">
        <f>41/$C151*100</f>
        <v>42.268041237113401</v>
      </c>
      <c r="H151" s="39">
        <f>17/$C151*100</f>
        <v>17.525773195876287</v>
      </c>
      <c r="I151" s="36">
        <f t="shared" si="12"/>
        <v>100</v>
      </c>
      <c r="J151" s="38">
        <v>0.78100000000000003</v>
      </c>
      <c r="K151" s="38">
        <v>3.7423000000000002</v>
      </c>
      <c r="L151" s="38">
        <v>68.557000000000002</v>
      </c>
    </row>
    <row r="152" spans="1:12" s="1" customFormat="1" ht="15.95" customHeight="1" x14ac:dyDescent="0.25">
      <c r="A152" s="46"/>
      <c r="B152" s="43" t="s">
        <v>8</v>
      </c>
      <c r="C152" s="43">
        <v>101</v>
      </c>
      <c r="D152" s="39">
        <f>3/$C152*100</f>
        <v>2.9702970297029703</v>
      </c>
      <c r="E152" s="39">
        <f>7/$C152*100</f>
        <v>6.9306930693069315</v>
      </c>
      <c r="F152" s="39">
        <f>28/$C152*100</f>
        <v>27.722772277227726</v>
      </c>
      <c r="G152" s="39">
        <f>42/$C152*100</f>
        <v>41.584158415841586</v>
      </c>
      <c r="H152" s="39">
        <f>21/$C152*100</f>
        <v>20.792079207920793</v>
      </c>
      <c r="I152" s="36">
        <f t="shared" si="12"/>
        <v>100.00000000000001</v>
      </c>
      <c r="J152" s="38">
        <v>0.97514000000000001</v>
      </c>
      <c r="K152" s="38">
        <v>3.7029999999999998</v>
      </c>
      <c r="L152" s="38">
        <v>67.573999999999998</v>
      </c>
    </row>
    <row r="153" spans="1:12" s="1" customFormat="1" ht="15.95" customHeight="1" x14ac:dyDescent="0.25">
      <c r="A153" s="46"/>
      <c r="B153" s="43" t="s">
        <v>9</v>
      </c>
      <c r="C153" s="43">
        <v>105</v>
      </c>
      <c r="D153" s="39">
        <f>0/$C153*100</f>
        <v>0</v>
      </c>
      <c r="E153" s="39">
        <f>3/$C153*100</f>
        <v>2.8571428571428572</v>
      </c>
      <c r="F153" s="39">
        <f>18/$C153*100</f>
        <v>17.142857142857142</v>
      </c>
      <c r="G153" s="39">
        <f>53/$C153*100</f>
        <v>50.476190476190474</v>
      </c>
      <c r="H153" s="39">
        <f>31/$C153*100</f>
        <v>29.523809523809526</v>
      </c>
      <c r="I153" s="36">
        <f t="shared" si="12"/>
        <v>100</v>
      </c>
      <c r="J153" s="38">
        <v>0.76292000000000004</v>
      </c>
      <c r="K153" s="38">
        <v>4.0667</v>
      </c>
      <c r="L153" s="38">
        <v>76.667000000000002</v>
      </c>
    </row>
    <row r="154" spans="1:12" s="1" customFormat="1" ht="15.95" customHeight="1" x14ac:dyDescent="0.25">
      <c r="A154" s="46"/>
      <c r="B154" s="43" t="s">
        <v>10</v>
      </c>
      <c r="C154" s="43">
        <v>49</v>
      </c>
      <c r="D154" s="39">
        <f>0/$C154*100</f>
        <v>0</v>
      </c>
      <c r="E154" s="39">
        <f>2/$C154*100</f>
        <v>4.0816326530612246</v>
      </c>
      <c r="F154" s="39">
        <f>11/$C154*100</f>
        <v>22.448979591836736</v>
      </c>
      <c r="G154" s="39">
        <f>18/$C154*100</f>
        <v>36.734693877551024</v>
      </c>
      <c r="H154" s="39">
        <f>18/$C154*100</f>
        <v>36.734693877551024</v>
      </c>
      <c r="I154" s="36">
        <f t="shared" si="12"/>
        <v>100</v>
      </c>
      <c r="J154" s="38">
        <v>0.87578999999999996</v>
      </c>
      <c r="K154" s="38">
        <v>4.0612000000000004</v>
      </c>
      <c r="L154" s="38">
        <v>76.531000000000006</v>
      </c>
    </row>
    <row r="155" spans="1:12" s="1" customFormat="1" ht="15.95" customHeight="1" x14ac:dyDescent="0.25">
      <c r="A155" s="46"/>
      <c r="B155" s="43" t="s">
        <v>11</v>
      </c>
      <c r="C155" s="43">
        <v>12</v>
      </c>
      <c r="D155" s="39">
        <f>0/$C155*100</f>
        <v>0</v>
      </c>
      <c r="E155" s="39">
        <f>0/$C155*100</f>
        <v>0</v>
      </c>
      <c r="F155" s="39">
        <f>1/$C155*100</f>
        <v>8.3333333333333321</v>
      </c>
      <c r="G155" s="39">
        <f>5/$C155*100</f>
        <v>41.666666666666671</v>
      </c>
      <c r="H155" s="39">
        <f>6/$C155*100</f>
        <v>50</v>
      </c>
      <c r="I155" s="36">
        <f t="shared" si="12"/>
        <v>100</v>
      </c>
      <c r="J155" s="38">
        <v>0.66856000000000004</v>
      </c>
      <c r="K155" s="38">
        <v>4.4166999999999996</v>
      </c>
      <c r="L155" s="38">
        <v>85.417000000000002</v>
      </c>
    </row>
    <row r="156" spans="1:12" s="1" customFormat="1" ht="15.95" customHeight="1" x14ac:dyDescent="0.25">
      <c r="A156" s="46" t="s">
        <v>12</v>
      </c>
      <c r="B156" s="43" t="s">
        <v>14</v>
      </c>
      <c r="C156" s="43">
        <v>7</v>
      </c>
      <c r="D156" s="39">
        <f>0/$C156*100</f>
        <v>0</v>
      </c>
      <c r="E156" s="39">
        <f>0/$C156*100</f>
        <v>0</v>
      </c>
      <c r="F156" s="39">
        <f>5/$C156*100</f>
        <v>71.428571428571431</v>
      </c>
      <c r="G156" s="39">
        <f>2/$C156*100</f>
        <v>28.571428571428569</v>
      </c>
      <c r="H156" s="39">
        <f>0/$C156*100</f>
        <v>0</v>
      </c>
      <c r="I156" s="36">
        <f t="shared" si="12"/>
        <v>100</v>
      </c>
      <c r="J156" s="38">
        <v>0.48794999999999999</v>
      </c>
      <c r="K156" s="38">
        <v>3.2856999999999998</v>
      </c>
      <c r="L156" s="38">
        <v>57.143000000000001</v>
      </c>
    </row>
    <row r="157" spans="1:12" s="1" customFormat="1" ht="15.95" customHeight="1" x14ac:dyDescent="0.25">
      <c r="A157" s="46"/>
      <c r="B157" s="43" t="s">
        <v>15</v>
      </c>
      <c r="C157" s="43">
        <v>19</v>
      </c>
      <c r="D157" s="39">
        <f>1/$C157*100</f>
        <v>5.2631578947368416</v>
      </c>
      <c r="E157" s="39">
        <f>0/$C157*100</f>
        <v>0</v>
      </c>
      <c r="F157" s="39">
        <f>7/$C157*100</f>
        <v>36.84210526315789</v>
      </c>
      <c r="G157" s="39">
        <f>7/$C157*100</f>
        <v>36.84210526315789</v>
      </c>
      <c r="H157" s="39">
        <f>4/$C157*100</f>
        <v>21.052631578947366</v>
      </c>
      <c r="I157" s="36">
        <f t="shared" si="12"/>
        <v>100</v>
      </c>
      <c r="J157" s="38">
        <v>1.00292</v>
      </c>
      <c r="K157" s="38">
        <v>3.6842000000000001</v>
      </c>
      <c r="L157" s="38">
        <v>67.105000000000004</v>
      </c>
    </row>
    <row r="158" spans="1:12" s="1" customFormat="1" ht="15.95" customHeight="1" x14ac:dyDescent="0.25">
      <c r="A158" s="46"/>
      <c r="B158" s="43" t="s">
        <v>16</v>
      </c>
      <c r="C158" s="43">
        <v>64</v>
      </c>
      <c r="D158" s="39">
        <f>0/$C158*100</f>
        <v>0</v>
      </c>
      <c r="E158" s="39">
        <f>0/$C158*100</f>
        <v>0</v>
      </c>
      <c r="F158" s="39">
        <f>23/$C158*100</f>
        <v>35.9375</v>
      </c>
      <c r="G158" s="39">
        <f>31/$C158*100</f>
        <v>48.4375</v>
      </c>
      <c r="H158" s="39">
        <f>10/$C158*100</f>
        <v>15.625</v>
      </c>
      <c r="I158" s="36">
        <f t="shared" si="12"/>
        <v>100</v>
      </c>
      <c r="J158" s="38">
        <v>0.69418999999999997</v>
      </c>
      <c r="K158" s="38">
        <v>3.7968999999999999</v>
      </c>
      <c r="L158" s="38">
        <v>69.921999999999997</v>
      </c>
    </row>
    <row r="159" spans="1:12" s="1" customFormat="1" ht="15.95" customHeight="1" x14ac:dyDescent="0.25">
      <c r="A159" s="46"/>
      <c r="B159" s="43" t="s">
        <v>17</v>
      </c>
      <c r="C159" s="43">
        <v>64</v>
      </c>
      <c r="D159" s="39">
        <f>0/$C159*100</f>
        <v>0</v>
      </c>
      <c r="E159" s="39">
        <f>3/$C159*100</f>
        <v>4.6875</v>
      </c>
      <c r="F159" s="39">
        <f>23/$C159*100</f>
        <v>35.9375</v>
      </c>
      <c r="G159" s="39">
        <f>16/$C159*100</f>
        <v>25</v>
      </c>
      <c r="H159" s="39">
        <f>22/$C159*100</f>
        <v>34.375</v>
      </c>
      <c r="I159" s="36">
        <f t="shared" si="12"/>
        <v>100</v>
      </c>
      <c r="J159" s="38">
        <v>0.94477999999999995</v>
      </c>
      <c r="K159" s="38">
        <v>3.8906000000000001</v>
      </c>
      <c r="L159" s="38">
        <v>72.266000000000005</v>
      </c>
    </row>
    <row r="160" spans="1:12" s="1" customFormat="1" ht="15.95" customHeight="1" x14ac:dyDescent="0.25">
      <c r="A160" s="46"/>
      <c r="B160" s="43" t="s">
        <v>132</v>
      </c>
      <c r="C160" s="43">
        <v>210</v>
      </c>
      <c r="D160" s="39">
        <f>2/$C160*100</f>
        <v>0.95238095238095244</v>
      </c>
      <c r="E160" s="39">
        <f>12/$C160*100</f>
        <v>5.7142857142857144</v>
      </c>
      <c r="F160" s="39">
        <f>36/$C160*100</f>
        <v>17.142857142857142</v>
      </c>
      <c r="G160" s="39">
        <f>103/$C160*100</f>
        <v>49.047619047619044</v>
      </c>
      <c r="H160" s="39">
        <f>57/$C160*100</f>
        <v>27.142857142857142</v>
      </c>
      <c r="I160" s="36">
        <f t="shared" si="12"/>
        <v>100</v>
      </c>
      <c r="J160" s="38">
        <v>0.87116000000000005</v>
      </c>
      <c r="K160" s="38">
        <v>3.9571000000000001</v>
      </c>
      <c r="L160" s="38">
        <v>73.929000000000002</v>
      </c>
    </row>
    <row r="161" spans="1:12" s="1" customFormat="1" ht="13.5" x14ac:dyDescent="0.25"/>
    <row r="162" spans="1:12" s="1" customFormat="1" ht="18.95" customHeight="1" thickBot="1" x14ac:dyDescent="0.3">
      <c r="A162" s="47" t="s">
        <v>94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</row>
    <row r="163" spans="1:12" s="1" customFormat="1" ht="30" customHeight="1" thickTop="1" thickBot="1" x14ac:dyDescent="0.3">
      <c r="A163" s="51"/>
      <c r="B163" s="52"/>
      <c r="C163" s="2" t="s">
        <v>0</v>
      </c>
      <c r="D163" s="3" t="s">
        <v>89</v>
      </c>
      <c r="E163" s="3" t="s">
        <v>90</v>
      </c>
      <c r="F163" s="3" t="s">
        <v>21</v>
      </c>
      <c r="G163" s="3" t="s">
        <v>91</v>
      </c>
      <c r="H163" s="3" t="s">
        <v>92</v>
      </c>
      <c r="I163" s="3" t="s">
        <v>1</v>
      </c>
      <c r="J163" s="3"/>
      <c r="K163" s="3" t="s">
        <v>25</v>
      </c>
      <c r="L163" s="4" t="s">
        <v>26</v>
      </c>
    </row>
    <row r="164" spans="1:12" s="1" customFormat="1" ht="15.95" customHeight="1" thickTop="1" x14ac:dyDescent="0.25">
      <c r="A164" s="53" t="s">
        <v>2</v>
      </c>
      <c r="B164" s="54"/>
      <c r="C164" s="5" t="s">
        <v>27</v>
      </c>
      <c r="D164" s="28">
        <v>0.13812154696132597</v>
      </c>
      <c r="E164" s="15">
        <v>1.9337016574585635</v>
      </c>
      <c r="F164" s="15">
        <v>13.674033149171271</v>
      </c>
      <c r="G164" s="15">
        <v>27.762430939226519</v>
      </c>
      <c r="H164" s="15">
        <v>56.491712707182323</v>
      </c>
      <c r="I164" s="15">
        <v>100</v>
      </c>
      <c r="J164" s="15"/>
      <c r="K164" s="16">
        <v>4.3853591160220997</v>
      </c>
      <c r="L164" s="17">
        <v>84.63397790055248</v>
      </c>
    </row>
    <row r="165" spans="1:12" s="1" customFormat="1" ht="15.95" customHeight="1" x14ac:dyDescent="0.25">
      <c r="A165" s="55" t="s">
        <v>3</v>
      </c>
      <c r="B165" s="7" t="s">
        <v>4</v>
      </c>
      <c r="C165" s="18" t="s">
        <v>28</v>
      </c>
      <c r="D165" s="8">
        <v>0</v>
      </c>
      <c r="E165" s="8">
        <v>3.2069970845481048</v>
      </c>
      <c r="F165" s="8">
        <v>17.784256559766764</v>
      </c>
      <c r="G165" s="8">
        <v>26.822157434402332</v>
      </c>
      <c r="H165" s="8">
        <v>52.186588921282798</v>
      </c>
      <c r="I165" s="8">
        <v>100</v>
      </c>
      <c r="J165" s="8"/>
      <c r="K165" s="19">
        <v>4.2798833819241979</v>
      </c>
      <c r="L165" s="20">
        <v>81.997084548104951</v>
      </c>
    </row>
    <row r="166" spans="1:12" s="1" customFormat="1" ht="15.95" customHeight="1" x14ac:dyDescent="0.25">
      <c r="A166" s="55"/>
      <c r="B166" s="7" t="s">
        <v>5</v>
      </c>
      <c r="C166" s="18" t="s">
        <v>29</v>
      </c>
      <c r="D166" s="21">
        <v>0.26246719160104987</v>
      </c>
      <c r="E166" s="21">
        <v>0.78740157480314965</v>
      </c>
      <c r="F166" s="8">
        <v>9.9737532808398957</v>
      </c>
      <c r="G166" s="8">
        <v>28.608923884514436</v>
      </c>
      <c r="H166" s="8">
        <v>60.367454068241472</v>
      </c>
      <c r="I166" s="8">
        <v>100</v>
      </c>
      <c r="J166" s="8"/>
      <c r="K166" s="19">
        <v>4.4803149606299213</v>
      </c>
      <c r="L166" s="20">
        <v>87.00787401574803</v>
      </c>
    </row>
    <row r="167" spans="1:12" s="1" customFormat="1" ht="15.95" customHeight="1" x14ac:dyDescent="0.25">
      <c r="A167" s="55" t="s">
        <v>6</v>
      </c>
      <c r="B167" s="7" t="s">
        <v>7</v>
      </c>
      <c r="C167" s="18" t="s">
        <v>30</v>
      </c>
      <c r="D167" s="8">
        <v>0</v>
      </c>
      <c r="E167" s="8">
        <v>4.166666666666667</v>
      </c>
      <c r="F167" s="8">
        <v>20.833333333333332</v>
      </c>
      <c r="G167" s="8">
        <v>27.38095238095238</v>
      </c>
      <c r="H167" s="8">
        <v>47.61904761904762</v>
      </c>
      <c r="I167" s="8">
        <v>100</v>
      </c>
      <c r="J167" s="8"/>
      <c r="K167" s="19">
        <v>4.1845238095238093</v>
      </c>
      <c r="L167" s="20">
        <v>79.613095238095241</v>
      </c>
    </row>
    <row r="168" spans="1:12" s="1" customFormat="1" ht="15.95" customHeight="1" x14ac:dyDescent="0.25">
      <c r="A168" s="55"/>
      <c r="B168" s="7" t="s">
        <v>8</v>
      </c>
      <c r="C168" s="18" t="s">
        <v>31</v>
      </c>
      <c r="D168" s="21">
        <v>0.5714285714285714</v>
      </c>
      <c r="E168" s="8">
        <v>2.8571428571428572</v>
      </c>
      <c r="F168" s="8">
        <v>15.428571428571429</v>
      </c>
      <c r="G168" s="8">
        <v>29.714285714285715</v>
      </c>
      <c r="H168" s="8">
        <v>51.428571428571431</v>
      </c>
      <c r="I168" s="8">
        <v>100</v>
      </c>
      <c r="J168" s="8"/>
      <c r="K168" s="19">
        <v>4.2857142857142856</v>
      </c>
      <c r="L168" s="20">
        <v>82.142857142857139</v>
      </c>
    </row>
    <row r="169" spans="1:12" s="1" customFormat="1" ht="15.95" customHeight="1" x14ac:dyDescent="0.25">
      <c r="A169" s="55"/>
      <c r="B169" s="7" t="s">
        <v>9</v>
      </c>
      <c r="C169" s="18" t="s">
        <v>32</v>
      </c>
      <c r="D169" s="8">
        <v>0</v>
      </c>
      <c r="E169" s="8">
        <v>0</v>
      </c>
      <c r="F169" s="8">
        <v>10.982658959537572</v>
      </c>
      <c r="G169" s="8">
        <v>26.589595375722542</v>
      </c>
      <c r="H169" s="8">
        <v>62.427745664739888</v>
      </c>
      <c r="I169" s="8">
        <v>100</v>
      </c>
      <c r="J169" s="8"/>
      <c r="K169" s="19">
        <v>4.5144508670520231</v>
      </c>
      <c r="L169" s="20">
        <v>87.861271676300575</v>
      </c>
    </row>
    <row r="170" spans="1:12" s="1" customFormat="1" ht="15.95" customHeight="1" x14ac:dyDescent="0.25">
      <c r="A170" s="55"/>
      <c r="B170" s="7" t="s">
        <v>10</v>
      </c>
      <c r="C170" s="18" t="s">
        <v>33</v>
      </c>
      <c r="D170" s="8">
        <v>0</v>
      </c>
      <c r="E170" s="8">
        <v>1.6129032258064515</v>
      </c>
      <c r="F170" s="8">
        <v>8.870967741935484</v>
      </c>
      <c r="G170" s="8">
        <v>22.580645161290324</v>
      </c>
      <c r="H170" s="8">
        <v>66.935483870967744</v>
      </c>
      <c r="I170" s="8">
        <v>100</v>
      </c>
      <c r="J170" s="8"/>
      <c r="K170" s="19">
        <v>4.5483870967741939</v>
      </c>
      <c r="L170" s="20">
        <v>88.709677419354833</v>
      </c>
    </row>
    <row r="171" spans="1:12" s="1" customFormat="1" ht="15.95" customHeight="1" x14ac:dyDescent="0.25">
      <c r="A171" s="55"/>
      <c r="B171" s="7" t="s">
        <v>11</v>
      </c>
      <c r="C171" s="18" t="s">
        <v>34</v>
      </c>
      <c r="D171" s="8">
        <v>0</v>
      </c>
      <c r="E171" s="8">
        <v>0</v>
      </c>
      <c r="F171" s="8">
        <v>8.3333333333333339</v>
      </c>
      <c r="G171" s="8">
        <v>34.523809523809526</v>
      </c>
      <c r="H171" s="8">
        <v>57.142857142857146</v>
      </c>
      <c r="I171" s="8">
        <v>100</v>
      </c>
      <c r="J171" s="8"/>
      <c r="K171" s="19">
        <v>4.4880952380952381</v>
      </c>
      <c r="L171" s="20">
        <v>87.202380952380949</v>
      </c>
    </row>
    <row r="172" spans="1:12" s="1" customFormat="1" ht="15.95" customHeight="1" x14ac:dyDescent="0.25">
      <c r="A172" s="55" t="s">
        <v>35</v>
      </c>
      <c r="B172" s="7" t="s">
        <v>36</v>
      </c>
      <c r="C172" s="18" t="s">
        <v>37</v>
      </c>
      <c r="D172" s="21">
        <v>0.27472527472527475</v>
      </c>
      <c r="E172" s="8">
        <v>1.9230769230769231</v>
      </c>
      <c r="F172" s="8">
        <v>14.285714285714286</v>
      </c>
      <c r="G172" s="8">
        <v>24.175824175824175</v>
      </c>
      <c r="H172" s="8">
        <v>59.340659340659343</v>
      </c>
      <c r="I172" s="8">
        <v>100</v>
      </c>
      <c r="J172" s="8"/>
      <c r="K172" s="19">
        <v>4.4038461538461542</v>
      </c>
      <c r="L172" s="20">
        <v>85.09615384615384</v>
      </c>
    </row>
    <row r="173" spans="1:12" s="1" customFormat="1" ht="15.95" customHeight="1" x14ac:dyDescent="0.25">
      <c r="A173" s="55"/>
      <c r="B173" s="7" t="s">
        <v>38</v>
      </c>
      <c r="C173" s="18" t="s">
        <v>39</v>
      </c>
      <c r="D173" s="8">
        <v>0</v>
      </c>
      <c r="E173" s="8">
        <v>1.9444444444444444</v>
      </c>
      <c r="F173" s="8">
        <v>13.055555555555555</v>
      </c>
      <c r="G173" s="8">
        <v>31.388888888888889</v>
      </c>
      <c r="H173" s="8">
        <v>53.611111111111114</v>
      </c>
      <c r="I173" s="8">
        <v>100</v>
      </c>
      <c r="J173" s="8"/>
      <c r="K173" s="19">
        <v>4.3666666666666663</v>
      </c>
      <c r="L173" s="20">
        <v>84.166666666666671</v>
      </c>
    </row>
    <row r="174" spans="1:12" s="1" customFormat="1" ht="15.95" customHeight="1" x14ac:dyDescent="0.25">
      <c r="A174" s="55" t="s">
        <v>12</v>
      </c>
      <c r="B174" s="7" t="s">
        <v>40</v>
      </c>
      <c r="C174" s="18" t="s">
        <v>33</v>
      </c>
      <c r="D174" s="8">
        <v>0</v>
      </c>
      <c r="E174" s="8">
        <v>1.6129032258064515</v>
      </c>
      <c r="F174" s="8">
        <v>15.32258064516129</v>
      </c>
      <c r="G174" s="8">
        <v>25.806451612903224</v>
      </c>
      <c r="H174" s="8">
        <v>57.258064516129032</v>
      </c>
      <c r="I174" s="8">
        <v>100</v>
      </c>
      <c r="J174" s="8"/>
      <c r="K174" s="19">
        <v>4.387096774193548</v>
      </c>
      <c r="L174" s="20">
        <v>84.677419354838705</v>
      </c>
    </row>
    <row r="175" spans="1:12" s="1" customFormat="1" ht="15.95" customHeight="1" x14ac:dyDescent="0.25">
      <c r="A175" s="55"/>
      <c r="B175" s="7" t="s">
        <v>41</v>
      </c>
      <c r="C175" s="18" t="s">
        <v>42</v>
      </c>
      <c r="D175" s="8">
        <v>0</v>
      </c>
      <c r="E175" s="21">
        <v>0.81967213114754101</v>
      </c>
      <c r="F175" s="8">
        <v>13.934426229508198</v>
      </c>
      <c r="G175" s="8">
        <v>25.409836065573771</v>
      </c>
      <c r="H175" s="8">
        <v>59.83606557377049</v>
      </c>
      <c r="I175" s="8">
        <v>100</v>
      </c>
      <c r="J175" s="8"/>
      <c r="K175" s="19">
        <v>4.442622950819672</v>
      </c>
      <c r="L175" s="20">
        <v>86.06557377049181</v>
      </c>
    </row>
    <row r="176" spans="1:12" s="1" customFormat="1" ht="15.95" customHeight="1" x14ac:dyDescent="0.25">
      <c r="A176" s="55"/>
      <c r="B176" s="7" t="s">
        <v>43</v>
      </c>
      <c r="C176" s="18" t="s">
        <v>44</v>
      </c>
      <c r="D176" s="21">
        <v>0.83333333333333337</v>
      </c>
      <c r="E176" s="8">
        <v>1.6666666666666667</v>
      </c>
      <c r="F176" s="8">
        <v>12.5</v>
      </c>
      <c r="G176" s="8">
        <v>25.833333333333332</v>
      </c>
      <c r="H176" s="8">
        <v>59.166666666666664</v>
      </c>
      <c r="I176" s="8">
        <v>100</v>
      </c>
      <c r="J176" s="8"/>
      <c r="K176" s="19">
        <v>4.4083333333333332</v>
      </c>
      <c r="L176" s="20">
        <v>85.208333333333329</v>
      </c>
    </row>
    <row r="177" spans="1:12" s="1" customFormat="1" ht="15.95" customHeight="1" x14ac:dyDescent="0.25">
      <c r="A177" s="55"/>
      <c r="B177" s="7" t="s">
        <v>45</v>
      </c>
      <c r="C177" s="18" t="s">
        <v>46</v>
      </c>
      <c r="D177" s="8">
        <v>0</v>
      </c>
      <c r="E177" s="8">
        <v>1.6949152542372881</v>
      </c>
      <c r="F177" s="8">
        <v>9.3220338983050848</v>
      </c>
      <c r="G177" s="8">
        <v>33.050847457627121</v>
      </c>
      <c r="H177" s="8">
        <v>55.932203389830505</v>
      </c>
      <c r="I177" s="8">
        <v>100</v>
      </c>
      <c r="J177" s="8"/>
      <c r="K177" s="19">
        <v>4.4322033898305087</v>
      </c>
      <c r="L177" s="20">
        <v>85.805084745762713</v>
      </c>
    </row>
    <row r="178" spans="1:12" s="1" customFormat="1" ht="15.95" customHeight="1" x14ac:dyDescent="0.25">
      <c r="A178" s="55"/>
      <c r="B178" s="7" t="s">
        <v>47</v>
      </c>
      <c r="C178" s="18" t="s">
        <v>42</v>
      </c>
      <c r="D178" s="8">
        <v>0</v>
      </c>
      <c r="E178" s="8">
        <v>3.278688524590164</v>
      </c>
      <c r="F178" s="8">
        <v>18.032786885245901</v>
      </c>
      <c r="G178" s="8">
        <v>30.327868852459016</v>
      </c>
      <c r="H178" s="8">
        <v>48.360655737704917</v>
      </c>
      <c r="I178" s="8">
        <v>100</v>
      </c>
      <c r="J178" s="8"/>
      <c r="K178" s="19">
        <v>4.2377049180327866</v>
      </c>
      <c r="L178" s="20">
        <v>80.942622950819668</v>
      </c>
    </row>
    <row r="179" spans="1:12" s="1" customFormat="1" ht="15.95" customHeight="1" thickBot="1" x14ac:dyDescent="0.3">
      <c r="A179" s="56"/>
      <c r="B179" s="22" t="s">
        <v>48</v>
      </c>
      <c r="C179" s="23" t="s">
        <v>46</v>
      </c>
      <c r="D179" s="24">
        <v>0</v>
      </c>
      <c r="E179" s="24">
        <v>2.5423728813559321</v>
      </c>
      <c r="F179" s="24">
        <v>12.711864406779661</v>
      </c>
      <c r="G179" s="24">
        <v>26.271186440677965</v>
      </c>
      <c r="H179" s="24">
        <v>58.474576271186443</v>
      </c>
      <c r="I179" s="24">
        <v>100</v>
      </c>
      <c r="J179" s="24"/>
      <c r="K179" s="25">
        <v>4.406779661016949</v>
      </c>
      <c r="L179" s="26">
        <v>85.169491525423723</v>
      </c>
    </row>
    <row r="180" spans="1:12" s="1" customFormat="1" ht="14.25" thickTop="1" x14ac:dyDescent="0.25"/>
    <row r="181" spans="1:12" s="1" customFormat="1" ht="18.95" customHeight="1" thickBot="1" x14ac:dyDescent="0.3">
      <c r="A181" s="47" t="s">
        <v>95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</row>
    <row r="182" spans="1:12" s="1" customFormat="1" ht="30" customHeight="1" thickTop="1" thickBot="1" x14ac:dyDescent="0.3">
      <c r="A182" s="51"/>
      <c r="B182" s="52"/>
      <c r="C182" s="2" t="s">
        <v>0</v>
      </c>
      <c r="D182" s="3" t="s">
        <v>89</v>
      </c>
      <c r="E182" s="3" t="s">
        <v>90</v>
      </c>
      <c r="F182" s="3" t="s">
        <v>21</v>
      </c>
      <c r="G182" s="3" t="s">
        <v>91</v>
      </c>
      <c r="H182" s="3" t="s">
        <v>92</v>
      </c>
      <c r="I182" s="3" t="s">
        <v>1</v>
      </c>
      <c r="J182" s="3"/>
      <c r="K182" s="3" t="s">
        <v>25</v>
      </c>
      <c r="L182" s="4" t="s">
        <v>26</v>
      </c>
    </row>
    <row r="183" spans="1:12" s="1" customFormat="1" ht="15.95" customHeight="1" thickTop="1" x14ac:dyDescent="0.25">
      <c r="A183" s="53" t="s">
        <v>2</v>
      </c>
      <c r="B183" s="54"/>
      <c r="C183" s="5" t="s">
        <v>27</v>
      </c>
      <c r="D183" s="28">
        <v>0.13812154696132597</v>
      </c>
      <c r="E183" s="15">
        <v>1.7955801104972375</v>
      </c>
      <c r="F183" s="15">
        <v>19.337016574585636</v>
      </c>
      <c r="G183" s="15">
        <v>47.237569060773481</v>
      </c>
      <c r="H183" s="15">
        <v>31.49171270718232</v>
      </c>
      <c r="I183" s="15">
        <v>100</v>
      </c>
      <c r="J183" s="15"/>
      <c r="K183" s="16">
        <v>4.0814917127071819</v>
      </c>
      <c r="L183" s="17">
        <v>77.037292817679557</v>
      </c>
    </row>
    <row r="184" spans="1:12" s="1" customFormat="1" ht="15.95" customHeight="1" x14ac:dyDescent="0.25">
      <c r="A184" s="55" t="s">
        <v>3</v>
      </c>
      <c r="B184" s="7" t="s">
        <v>4</v>
      </c>
      <c r="C184" s="18" t="s">
        <v>28</v>
      </c>
      <c r="D184" s="8">
        <v>0</v>
      </c>
      <c r="E184" s="8">
        <v>2.0408163265306123</v>
      </c>
      <c r="F184" s="8">
        <v>22.157434402332363</v>
      </c>
      <c r="G184" s="8">
        <v>43.731778425655975</v>
      </c>
      <c r="H184" s="8">
        <v>32.069970845481052</v>
      </c>
      <c r="I184" s="8">
        <v>100</v>
      </c>
      <c r="J184" s="8"/>
      <c r="K184" s="19">
        <v>4.0583090379008748</v>
      </c>
      <c r="L184" s="20">
        <v>76.457725947521865</v>
      </c>
    </row>
    <row r="185" spans="1:12" s="1" customFormat="1" ht="15.95" customHeight="1" x14ac:dyDescent="0.25">
      <c r="A185" s="55"/>
      <c r="B185" s="7" t="s">
        <v>5</v>
      </c>
      <c r="C185" s="18" t="s">
        <v>29</v>
      </c>
      <c r="D185" s="21">
        <v>0.26246719160104987</v>
      </c>
      <c r="E185" s="8">
        <v>1.5748031496062993</v>
      </c>
      <c r="F185" s="8">
        <v>16.797900262467191</v>
      </c>
      <c r="G185" s="8">
        <v>50.393700787401578</v>
      </c>
      <c r="H185" s="8">
        <v>30.971128608923884</v>
      </c>
      <c r="I185" s="8">
        <v>100</v>
      </c>
      <c r="J185" s="8"/>
      <c r="K185" s="19">
        <v>4.1023622047244093</v>
      </c>
      <c r="L185" s="20">
        <v>77.559055118110237</v>
      </c>
    </row>
    <row r="186" spans="1:12" s="1" customFormat="1" ht="15.95" customHeight="1" x14ac:dyDescent="0.25">
      <c r="A186" s="55" t="s">
        <v>6</v>
      </c>
      <c r="B186" s="7" t="s">
        <v>7</v>
      </c>
      <c r="C186" s="18" t="s">
        <v>30</v>
      </c>
      <c r="D186" s="8">
        <v>0</v>
      </c>
      <c r="E186" s="8">
        <v>1.1904761904761905</v>
      </c>
      <c r="F186" s="8">
        <v>25.595238095238095</v>
      </c>
      <c r="G186" s="8">
        <v>47.023809523809526</v>
      </c>
      <c r="H186" s="8">
        <v>26.19047619047619</v>
      </c>
      <c r="I186" s="8">
        <v>100</v>
      </c>
      <c r="J186" s="8"/>
      <c r="K186" s="19">
        <v>3.9821428571428572</v>
      </c>
      <c r="L186" s="20">
        <v>74.553571428571431</v>
      </c>
    </row>
    <row r="187" spans="1:12" s="1" customFormat="1" ht="15.95" customHeight="1" x14ac:dyDescent="0.25">
      <c r="A187" s="55"/>
      <c r="B187" s="7" t="s">
        <v>8</v>
      </c>
      <c r="C187" s="18" t="s">
        <v>31</v>
      </c>
      <c r="D187" s="21">
        <v>0.5714285714285714</v>
      </c>
      <c r="E187" s="8">
        <v>1.7142857142857142</v>
      </c>
      <c r="F187" s="8">
        <v>24.571428571428573</v>
      </c>
      <c r="G187" s="8">
        <v>44</v>
      </c>
      <c r="H187" s="8">
        <v>29.142857142857142</v>
      </c>
      <c r="I187" s="8">
        <v>100</v>
      </c>
      <c r="J187" s="8"/>
      <c r="K187" s="19">
        <v>3.9942857142857142</v>
      </c>
      <c r="L187" s="20">
        <v>74.857142857142861</v>
      </c>
    </row>
    <row r="188" spans="1:12" s="1" customFormat="1" ht="15.95" customHeight="1" x14ac:dyDescent="0.25">
      <c r="A188" s="55"/>
      <c r="B188" s="7" t="s">
        <v>9</v>
      </c>
      <c r="C188" s="18" t="s">
        <v>32</v>
      </c>
      <c r="D188" s="8">
        <v>0</v>
      </c>
      <c r="E188" s="8">
        <v>2.3121387283236996</v>
      </c>
      <c r="F188" s="8">
        <v>16.184971098265898</v>
      </c>
      <c r="G188" s="8">
        <v>46.820809248554916</v>
      </c>
      <c r="H188" s="8">
        <v>34.682080924855491</v>
      </c>
      <c r="I188" s="8">
        <v>100</v>
      </c>
      <c r="J188" s="8"/>
      <c r="K188" s="19">
        <v>4.1387283236994223</v>
      </c>
      <c r="L188" s="20">
        <v>78.468208092485554</v>
      </c>
    </row>
    <row r="189" spans="1:12" s="1" customFormat="1" ht="15.95" customHeight="1" x14ac:dyDescent="0.25">
      <c r="A189" s="55"/>
      <c r="B189" s="7" t="s">
        <v>10</v>
      </c>
      <c r="C189" s="18" t="s">
        <v>33</v>
      </c>
      <c r="D189" s="8">
        <v>0</v>
      </c>
      <c r="E189" s="8">
        <v>3.225806451612903</v>
      </c>
      <c r="F189" s="8">
        <v>12.903225806451612</v>
      </c>
      <c r="G189" s="8">
        <v>49.193548387096776</v>
      </c>
      <c r="H189" s="8">
        <v>34.677419354838712</v>
      </c>
      <c r="I189" s="8">
        <v>100</v>
      </c>
      <c r="J189" s="8"/>
      <c r="K189" s="19">
        <v>4.153225806451613</v>
      </c>
      <c r="L189" s="20">
        <v>78.83064516129032</v>
      </c>
    </row>
    <row r="190" spans="1:12" s="1" customFormat="1" ht="15.95" customHeight="1" x14ac:dyDescent="0.25">
      <c r="A190" s="55"/>
      <c r="B190" s="7" t="s">
        <v>11</v>
      </c>
      <c r="C190" s="18" t="s">
        <v>34</v>
      </c>
      <c r="D190" s="8">
        <v>0</v>
      </c>
      <c r="E190" s="8">
        <v>0</v>
      </c>
      <c r="F190" s="8">
        <v>11.904761904761905</v>
      </c>
      <c r="G190" s="8">
        <v>52.38095238095238</v>
      </c>
      <c r="H190" s="8">
        <v>35.714285714285715</v>
      </c>
      <c r="I190" s="8">
        <v>100</v>
      </c>
      <c r="J190" s="8"/>
      <c r="K190" s="19">
        <v>4.2380952380952381</v>
      </c>
      <c r="L190" s="20">
        <v>80.952380952380949</v>
      </c>
    </row>
    <row r="191" spans="1:12" s="1" customFormat="1" ht="15.95" customHeight="1" x14ac:dyDescent="0.25">
      <c r="A191" s="55" t="s">
        <v>35</v>
      </c>
      <c r="B191" s="7" t="s">
        <v>36</v>
      </c>
      <c r="C191" s="18" t="s">
        <v>37</v>
      </c>
      <c r="D191" s="21">
        <v>0.27472527472527475</v>
      </c>
      <c r="E191" s="8">
        <v>1.6483516483516483</v>
      </c>
      <c r="F191" s="8">
        <v>21.428571428571427</v>
      </c>
      <c r="G191" s="8">
        <v>43.406593406593409</v>
      </c>
      <c r="H191" s="8">
        <v>33.241758241758241</v>
      </c>
      <c r="I191" s="8">
        <v>100</v>
      </c>
      <c r="J191" s="8"/>
      <c r="K191" s="19">
        <v>4.0769230769230766</v>
      </c>
      <c r="L191" s="20">
        <v>76.92307692307692</v>
      </c>
    </row>
    <row r="192" spans="1:12" s="1" customFormat="1" ht="15.95" customHeight="1" x14ac:dyDescent="0.25">
      <c r="A192" s="55"/>
      <c r="B192" s="7" t="s">
        <v>38</v>
      </c>
      <c r="C192" s="18" t="s">
        <v>39</v>
      </c>
      <c r="D192" s="8">
        <v>0</v>
      </c>
      <c r="E192" s="8">
        <v>1.9444444444444444</v>
      </c>
      <c r="F192" s="8">
        <v>17.222222222222221</v>
      </c>
      <c r="G192" s="8">
        <v>51.111111111111114</v>
      </c>
      <c r="H192" s="8">
        <v>29.722222222222221</v>
      </c>
      <c r="I192" s="8">
        <v>100</v>
      </c>
      <c r="J192" s="8"/>
      <c r="K192" s="19">
        <v>4.0861111111111112</v>
      </c>
      <c r="L192" s="20">
        <v>77.152777777777771</v>
      </c>
    </row>
    <row r="193" spans="1:12" s="1" customFormat="1" ht="15.95" customHeight="1" x14ac:dyDescent="0.25">
      <c r="A193" s="55" t="s">
        <v>12</v>
      </c>
      <c r="B193" s="7" t="s">
        <v>40</v>
      </c>
      <c r="C193" s="18" t="s">
        <v>33</v>
      </c>
      <c r="D193" s="8">
        <v>0</v>
      </c>
      <c r="E193" s="21">
        <v>0.80645161290322576</v>
      </c>
      <c r="F193" s="8">
        <v>20.967741935483872</v>
      </c>
      <c r="G193" s="8">
        <v>45.161290322580648</v>
      </c>
      <c r="H193" s="8">
        <v>33.064516129032256</v>
      </c>
      <c r="I193" s="8">
        <v>100</v>
      </c>
      <c r="J193" s="8"/>
      <c r="K193" s="19">
        <v>4.104838709677419</v>
      </c>
      <c r="L193" s="20">
        <v>77.620967741935488</v>
      </c>
    </row>
    <row r="194" spans="1:12" s="1" customFormat="1" ht="15.95" customHeight="1" x14ac:dyDescent="0.25">
      <c r="A194" s="55"/>
      <c r="B194" s="7" t="s">
        <v>41</v>
      </c>
      <c r="C194" s="18" t="s">
        <v>42</v>
      </c>
      <c r="D194" s="8">
        <v>0</v>
      </c>
      <c r="E194" s="8">
        <v>3.278688524590164</v>
      </c>
      <c r="F194" s="8">
        <v>21.311475409836067</v>
      </c>
      <c r="G194" s="8">
        <v>48.360655737704917</v>
      </c>
      <c r="H194" s="8">
        <v>27.049180327868854</v>
      </c>
      <c r="I194" s="8">
        <v>100</v>
      </c>
      <c r="J194" s="8"/>
      <c r="K194" s="19">
        <v>3.9918032786885247</v>
      </c>
      <c r="L194" s="20">
        <v>74.795081967213122</v>
      </c>
    </row>
    <row r="195" spans="1:12" s="1" customFormat="1" ht="15.95" customHeight="1" x14ac:dyDescent="0.25">
      <c r="A195" s="55"/>
      <c r="B195" s="7" t="s">
        <v>43</v>
      </c>
      <c r="C195" s="18" t="s">
        <v>44</v>
      </c>
      <c r="D195" s="21">
        <v>0.83333333333333337</v>
      </c>
      <c r="E195" s="8">
        <v>0</v>
      </c>
      <c r="F195" s="8">
        <v>22.5</v>
      </c>
      <c r="G195" s="8">
        <v>45</v>
      </c>
      <c r="H195" s="8">
        <v>31.666666666666668</v>
      </c>
      <c r="I195" s="8">
        <v>100</v>
      </c>
      <c r="J195" s="8"/>
      <c r="K195" s="19">
        <v>4.0666666666666664</v>
      </c>
      <c r="L195" s="20">
        <v>76.666666666666671</v>
      </c>
    </row>
    <row r="196" spans="1:12" s="1" customFormat="1" ht="15.95" customHeight="1" x14ac:dyDescent="0.25">
      <c r="A196" s="55"/>
      <c r="B196" s="7" t="s">
        <v>45</v>
      </c>
      <c r="C196" s="18" t="s">
        <v>46</v>
      </c>
      <c r="D196" s="8">
        <v>0</v>
      </c>
      <c r="E196" s="8">
        <v>2.5423728813559321</v>
      </c>
      <c r="F196" s="8">
        <v>19.491525423728813</v>
      </c>
      <c r="G196" s="8">
        <v>50</v>
      </c>
      <c r="H196" s="8">
        <v>27.966101694915253</v>
      </c>
      <c r="I196" s="8">
        <v>100</v>
      </c>
      <c r="J196" s="8"/>
      <c r="K196" s="19">
        <v>4.0338983050847457</v>
      </c>
      <c r="L196" s="20">
        <v>75.847457627118644</v>
      </c>
    </row>
    <row r="197" spans="1:12" s="1" customFormat="1" ht="15.95" customHeight="1" x14ac:dyDescent="0.25">
      <c r="A197" s="55"/>
      <c r="B197" s="7" t="s">
        <v>47</v>
      </c>
      <c r="C197" s="18" t="s">
        <v>42</v>
      </c>
      <c r="D197" s="8">
        <v>0</v>
      </c>
      <c r="E197" s="8">
        <v>3.278688524590164</v>
      </c>
      <c r="F197" s="8">
        <v>20.491803278688526</v>
      </c>
      <c r="G197" s="8">
        <v>45.081967213114751</v>
      </c>
      <c r="H197" s="8">
        <v>31.147540983606557</v>
      </c>
      <c r="I197" s="8">
        <v>100</v>
      </c>
      <c r="J197" s="8"/>
      <c r="K197" s="19">
        <v>4.0409836065573774</v>
      </c>
      <c r="L197" s="20">
        <v>76.02459016393442</v>
      </c>
    </row>
    <row r="198" spans="1:12" s="1" customFormat="1" ht="15.95" customHeight="1" thickBot="1" x14ac:dyDescent="0.3">
      <c r="A198" s="56"/>
      <c r="B198" s="22" t="s">
        <v>48</v>
      </c>
      <c r="C198" s="23" t="s">
        <v>46</v>
      </c>
      <c r="D198" s="24">
        <v>0</v>
      </c>
      <c r="E198" s="29">
        <v>0.84745762711864403</v>
      </c>
      <c r="F198" s="24">
        <v>11.016949152542374</v>
      </c>
      <c r="G198" s="24">
        <v>50</v>
      </c>
      <c r="H198" s="24">
        <v>38.135593220338983</v>
      </c>
      <c r="I198" s="24">
        <v>100</v>
      </c>
      <c r="J198" s="24"/>
      <c r="K198" s="25">
        <v>4.2542372881355934</v>
      </c>
      <c r="L198" s="26">
        <v>81.355932203389827</v>
      </c>
    </row>
    <row r="199" spans="1:12" s="1" customFormat="1" ht="14.25" thickTop="1" x14ac:dyDescent="0.25"/>
    <row r="200" spans="1:12" s="1" customFormat="1" ht="18.95" customHeight="1" thickBot="1" x14ac:dyDescent="0.3">
      <c r="A200" s="47" t="s">
        <v>96</v>
      </c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</row>
    <row r="201" spans="1:12" s="1" customFormat="1" ht="30" customHeight="1" thickTop="1" thickBot="1" x14ac:dyDescent="0.3">
      <c r="A201" s="51"/>
      <c r="B201" s="52"/>
      <c r="C201" s="2" t="s">
        <v>0</v>
      </c>
      <c r="D201" s="3" t="s">
        <v>89</v>
      </c>
      <c r="E201" s="3" t="s">
        <v>90</v>
      </c>
      <c r="F201" s="3" t="s">
        <v>21</v>
      </c>
      <c r="G201" s="3" t="s">
        <v>91</v>
      </c>
      <c r="H201" s="3" t="s">
        <v>92</v>
      </c>
      <c r="I201" s="3" t="s">
        <v>1</v>
      </c>
      <c r="J201" s="3"/>
      <c r="K201" s="3" t="s">
        <v>25</v>
      </c>
      <c r="L201" s="4" t="s">
        <v>26</v>
      </c>
    </row>
    <row r="202" spans="1:12" s="1" customFormat="1" ht="15.95" customHeight="1" thickTop="1" x14ac:dyDescent="0.25">
      <c r="A202" s="53" t="s">
        <v>2</v>
      </c>
      <c r="B202" s="54"/>
      <c r="C202" s="5" t="s">
        <v>27</v>
      </c>
      <c r="D202" s="28">
        <v>0.82872928176795579</v>
      </c>
      <c r="E202" s="15">
        <v>3.1767955801104972</v>
      </c>
      <c r="F202" s="15">
        <v>19.88950276243094</v>
      </c>
      <c r="G202" s="15">
        <v>48.480662983425411</v>
      </c>
      <c r="H202" s="15">
        <v>27.624309392265193</v>
      </c>
      <c r="I202" s="15">
        <v>100</v>
      </c>
      <c r="J202" s="15"/>
      <c r="K202" s="16">
        <v>3.9889502762430937</v>
      </c>
      <c r="L202" s="17">
        <v>74.723756906077341</v>
      </c>
    </row>
    <row r="203" spans="1:12" s="1" customFormat="1" ht="15.95" customHeight="1" x14ac:dyDescent="0.25">
      <c r="A203" s="55" t="s">
        <v>3</v>
      </c>
      <c r="B203" s="7" t="s">
        <v>4</v>
      </c>
      <c r="C203" s="18" t="s">
        <v>28</v>
      </c>
      <c r="D203" s="21">
        <v>0.87463556851311952</v>
      </c>
      <c r="E203" s="8">
        <v>4.3731778425655978</v>
      </c>
      <c r="F203" s="8">
        <v>25.072886297376094</v>
      </c>
      <c r="G203" s="8">
        <v>44.897959183673471</v>
      </c>
      <c r="H203" s="8">
        <v>24.781341107871722</v>
      </c>
      <c r="I203" s="8">
        <v>100</v>
      </c>
      <c r="J203" s="8"/>
      <c r="K203" s="19">
        <v>3.8833819241982508</v>
      </c>
      <c r="L203" s="20">
        <v>72.084548104956269</v>
      </c>
    </row>
    <row r="204" spans="1:12" s="1" customFormat="1" ht="15.95" customHeight="1" x14ac:dyDescent="0.25">
      <c r="A204" s="55"/>
      <c r="B204" s="7" t="s">
        <v>5</v>
      </c>
      <c r="C204" s="18" t="s">
        <v>29</v>
      </c>
      <c r="D204" s="21">
        <v>0.78740157480314965</v>
      </c>
      <c r="E204" s="8">
        <v>2.0997375328083989</v>
      </c>
      <c r="F204" s="8">
        <v>15.223097112860893</v>
      </c>
      <c r="G204" s="8">
        <v>51.706036745406827</v>
      </c>
      <c r="H204" s="8">
        <v>30.183727034120736</v>
      </c>
      <c r="I204" s="8">
        <v>100</v>
      </c>
      <c r="J204" s="8"/>
      <c r="K204" s="19">
        <v>4.0839895013123364</v>
      </c>
      <c r="L204" s="20">
        <v>77.099737532808405</v>
      </c>
    </row>
    <row r="205" spans="1:12" s="1" customFormat="1" ht="15.95" customHeight="1" x14ac:dyDescent="0.25">
      <c r="A205" s="55" t="s">
        <v>6</v>
      </c>
      <c r="B205" s="7" t="s">
        <v>7</v>
      </c>
      <c r="C205" s="18" t="s">
        <v>30</v>
      </c>
      <c r="D205" s="21">
        <v>0.59523809523809523</v>
      </c>
      <c r="E205" s="8">
        <v>2.9761904761904763</v>
      </c>
      <c r="F205" s="8">
        <v>23.80952380952381</v>
      </c>
      <c r="G205" s="8">
        <v>51.19047619047619</v>
      </c>
      <c r="H205" s="8">
        <v>21.428571428571427</v>
      </c>
      <c r="I205" s="8">
        <v>100</v>
      </c>
      <c r="J205" s="8"/>
      <c r="K205" s="19">
        <v>3.8988095238095237</v>
      </c>
      <c r="L205" s="20">
        <v>72.470238095238102</v>
      </c>
    </row>
    <row r="206" spans="1:12" s="1" customFormat="1" ht="15.95" customHeight="1" x14ac:dyDescent="0.25">
      <c r="A206" s="55"/>
      <c r="B206" s="7" t="s">
        <v>8</v>
      </c>
      <c r="C206" s="18" t="s">
        <v>31</v>
      </c>
      <c r="D206" s="21">
        <v>0.5714285714285714</v>
      </c>
      <c r="E206" s="8">
        <v>3.4285714285714284</v>
      </c>
      <c r="F206" s="8">
        <v>23.428571428571427</v>
      </c>
      <c r="G206" s="8">
        <v>44</v>
      </c>
      <c r="H206" s="8">
        <v>28.571428571428573</v>
      </c>
      <c r="I206" s="8">
        <v>100</v>
      </c>
      <c r="J206" s="8"/>
      <c r="K206" s="19">
        <v>3.9657142857142857</v>
      </c>
      <c r="L206" s="20">
        <v>74.142857142857139</v>
      </c>
    </row>
    <row r="207" spans="1:12" s="1" customFormat="1" ht="15.95" customHeight="1" x14ac:dyDescent="0.25">
      <c r="A207" s="55"/>
      <c r="B207" s="7" t="s">
        <v>9</v>
      </c>
      <c r="C207" s="18" t="s">
        <v>32</v>
      </c>
      <c r="D207" s="21">
        <v>0.5780346820809249</v>
      </c>
      <c r="E207" s="8">
        <v>2.3121387283236996</v>
      </c>
      <c r="F207" s="8">
        <v>15.606936416184972</v>
      </c>
      <c r="G207" s="8">
        <v>47.97687861271676</v>
      </c>
      <c r="H207" s="8">
        <v>33.52601156069364</v>
      </c>
      <c r="I207" s="8">
        <v>100</v>
      </c>
      <c r="J207" s="8"/>
      <c r="K207" s="19">
        <v>4.1156069364161851</v>
      </c>
      <c r="L207" s="20">
        <v>77.890173410404628</v>
      </c>
    </row>
    <row r="208" spans="1:12" s="1" customFormat="1" ht="15.95" customHeight="1" x14ac:dyDescent="0.25">
      <c r="A208" s="55"/>
      <c r="B208" s="7" t="s">
        <v>10</v>
      </c>
      <c r="C208" s="18" t="s">
        <v>33</v>
      </c>
      <c r="D208" s="21">
        <v>0.80645161290322576</v>
      </c>
      <c r="E208" s="8">
        <v>4.032258064516129</v>
      </c>
      <c r="F208" s="8">
        <v>15.32258064516129</v>
      </c>
      <c r="G208" s="8">
        <v>50</v>
      </c>
      <c r="H208" s="8">
        <v>29.838709677419356</v>
      </c>
      <c r="I208" s="8">
        <v>100</v>
      </c>
      <c r="J208" s="8"/>
      <c r="K208" s="19">
        <v>4.040322580645161</v>
      </c>
      <c r="L208" s="20">
        <v>76.008064516129039</v>
      </c>
    </row>
    <row r="209" spans="1:12" s="1" customFormat="1" ht="15.95" customHeight="1" x14ac:dyDescent="0.25">
      <c r="A209" s="55"/>
      <c r="B209" s="7" t="s">
        <v>11</v>
      </c>
      <c r="C209" s="18" t="s">
        <v>34</v>
      </c>
      <c r="D209" s="8">
        <v>2.3809523809523809</v>
      </c>
      <c r="E209" s="8">
        <v>3.5714285714285716</v>
      </c>
      <c r="F209" s="8">
        <v>20.238095238095237</v>
      </c>
      <c r="G209" s="8">
        <v>51.19047619047619</v>
      </c>
      <c r="H209" s="8">
        <v>22.61904761904762</v>
      </c>
      <c r="I209" s="8">
        <v>100</v>
      </c>
      <c r="J209" s="8"/>
      <c r="K209" s="19">
        <v>3.8809523809523809</v>
      </c>
      <c r="L209" s="20">
        <v>72.023809523809518</v>
      </c>
    </row>
    <row r="210" spans="1:12" s="1" customFormat="1" ht="15.95" customHeight="1" x14ac:dyDescent="0.25">
      <c r="A210" s="55" t="s">
        <v>35</v>
      </c>
      <c r="B210" s="7" t="s">
        <v>36</v>
      </c>
      <c r="C210" s="18" t="s">
        <v>37</v>
      </c>
      <c r="D210" s="21">
        <v>0.82417582417582413</v>
      </c>
      <c r="E210" s="8">
        <v>3.0219780219780219</v>
      </c>
      <c r="F210" s="8">
        <v>18.131868131868131</v>
      </c>
      <c r="G210" s="8">
        <v>45.879120879120876</v>
      </c>
      <c r="H210" s="8">
        <v>32.142857142857146</v>
      </c>
      <c r="I210" s="8">
        <v>100</v>
      </c>
      <c r="J210" s="8"/>
      <c r="K210" s="19">
        <v>4.0549450549450547</v>
      </c>
      <c r="L210" s="20">
        <v>76.373626373626379</v>
      </c>
    </row>
    <row r="211" spans="1:12" s="1" customFormat="1" ht="15.95" customHeight="1" x14ac:dyDescent="0.25">
      <c r="A211" s="55"/>
      <c r="B211" s="7" t="s">
        <v>38</v>
      </c>
      <c r="C211" s="18" t="s">
        <v>39</v>
      </c>
      <c r="D211" s="21">
        <v>0.83333333333333337</v>
      </c>
      <c r="E211" s="8">
        <v>3.3333333333333335</v>
      </c>
      <c r="F211" s="8">
        <v>21.666666666666668</v>
      </c>
      <c r="G211" s="8">
        <v>51.111111111111114</v>
      </c>
      <c r="H211" s="8">
        <v>23.055555555555557</v>
      </c>
      <c r="I211" s="8">
        <v>100</v>
      </c>
      <c r="J211" s="8"/>
      <c r="K211" s="19">
        <v>3.9222222222222221</v>
      </c>
      <c r="L211" s="20">
        <v>73.055555555555557</v>
      </c>
    </row>
    <row r="212" spans="1:12" s="1" customFormat="1" ht="15.95" customHeight="1" x14ac:dyDescent="0.25">
      <c r="A212" s="55" t="s">
        <v>12</v>
      </c>
      <c r="B212" s="7" t="s">
        <v>40</v>
      </c>
      <c r="C212" s="18" t="s">
        <v>33</v>
      </c>
      <c r="D212" s="21">
        <v>0.80645161290322576</v>
      </c>
      <c r="E212" s="8">
        <v>4.032258064516129</v>
      </c>
      <c r="F212" s="8">
        <v>19.35483870967742</v>
      </c>
      <c r="G212" s="8">
        <v>50</v>
      </c>
      <c r="H212" s="8">
        <v>25.806451612903224</v>
      </c>
      <c r="I212" s="8">
        <v>100</v>
      </c>
      <c r="J212" s="8"/>
      <c r="K212" s="19">
        <v>3.9596774193548385</v>
      </c>
      <c r="L212" s="20">
        <v>73.991935483870961</v>
      </c>
    </row>
    <row r="213" spans="1:12" s="1" customFormat="1" ht="15.95" customHeight="1" x14ac:dyDescent="0.25">
      <c r="A213" s="55"/>
      <c r="B213" s="7" t="s">
        <v>41</v>
      </c>
      <c r="C213" s="18" t="s">
        <v>42</v>
      </c>
      <c r="D213" s="8">
        <v>0</v>
      </c>
      <c r="E213" s="8">
        <v>3.278688524590164</v>
      </c>
      <c r="F213" s="8">
        <v>20.491803278688526</v>
      </c>
      <c r="G213" s="8">
        <v>48.360655737704917</v>
      </c>
      <c r="H213" s="8">
        <v>27.868852459016395</v>
      </c>
      <c r="I213" s="8">
        <v>100</v>
      </c>
      <c r="J213" s="8"/>
      <c r="K213" s="19">
        <v>4.0081967213114753</v>
      </c>
      <c r="L213" s="20">
        <v>75.204918032786878</v>
      </c>
    </row>
    <row r="214" spans="1:12" s="1" customFormat="1" ht="15.95" customHeight="1" x14ac:dyDescent="0.25">
      <c r="A214" s="55"/>
      <c r="B214" s="7" t="s">
        <v>43</v>
      </c>
      <c r="C214" s="18" t="s">
        <v>44</v>
      </c>
      <c r="D214" s="8">
        <v>1.6666666666666667</v>
      </c>
      <c r="E214" s="8">
        <v>3.3333333333333335</v>
      </c>
      <c r="F214" s="8">
        <v>15.833333333333334</v>
      </c>
      <c r="G214" s="8">
        <v>48.333333333333336</v>
      </c>
      <c r="H214" s="8">
        <v>30.833333333333332</v>
      </c>
      <c r="I214" s="8">
        <v>100</v>
      </c>
      <c r="J214" s="8"/>
      <c r="K214" s="19">
        <v>4.0333333333333332</v>
      </c>
      <c r="L214" s="20">
        <v>75.833333333333329</v>
      </c>
    </row>
    <row r="215" spans="1:12" s="1" customFormat="1" ht="15.95" customHeight="1" x14ac:dyDescent="0.25">
      <c r="A215" s="55"/>
      <c r="B215" s="7" t="s">
        <v>45</v>
      </c>
      <c r="C215" s="18" t="s">
        <v>46</v>
      </c>
      <c r="D215" s="21">
        <v>0.84745762711864403</v>
      </c>
      <c r="E215" s="8">
        <v>4.2372881355932206</v>
      </c>
      <c r="F215" s="8">
        <v>19.491525423728813</v>
      </c>
      <c r="G215" s="8">
        <v>50</v>
      </c>
      <c r="H215" s="8">
        <v>25.423728813559322</v>
      </c>
      <c r="I215" s="8">
        <v>100</v>
      </c>
      <c r="J215" s="8"/>
      <c r="K215" s="19">
        <v>3.9491525423728815</v>
      </c>
      <c r="L215" s="20">
        <v>73.728813559322035</v>
      </c>
    </row>
    <row r="216" spans="1:12" s="1" customFormat="1" ht="15.95" customHeight="1" x14ac:dyDescent="0.25">
      <c r="A216" s="55"/>
      <c r="B216" s="7" t="s">
        <v>47</v>
      </c>
      <c r="C216" s="18" t="s">
        <v>42</v>
      </c>
      <c r="D216" s="21">
        <v>0.81967213114754101</v>
      </c>
      <c r="E216" s="8">
        <v>1.639344262295082</v>
      </c>
      <c r="F216" s="8">
        <v>22.950819672131146</v>
      </c>
      <c r="G216" s="8">
        <v>47.540983606557376</v>
      </c>
      <c r="H216" s="8">
        <v>27.049180327868854</v>
      </c>
      <c r="I216" s="8">
        <v>100</v>
      </c>
      <c r="J216" s="8"/>
      <c r="K216" s="19">
        <v>3.9836065573770494</v>
      </c>
      <c r="L216" s="20">
        <v>74.590163934426229</v>
      </c>
    </row>
    <row r="217" spans="1:12" s="1" customFormat="1" ht="15.95" customHeight="1" thickBot="1" x14ac:dyDescent="0.3">
      <c r="A217" s="56"/>
      <c r="B217" s="22" t="s">
        <v>48</v>
      </c>
      <c r="C217" s="23" t="s">
        <v>46</v>
      </c>
      <c r="D217" s="29">
        <v>0.84745762711864403</v>
      </c>
      <c r="E217" s="24">
        <v>2.5423728813559321</v>
      </c>
      <c r="F217" s="24">
        <v>21.1864406779661</v>
      </c>
      <c r="G217" s="24">
        <v>46.610169491525426</v>
      </c>
      <c r="H217" s="24">
        <v>28.8135593220339</v>
      </c>
      <c r="I217" s="24">
        <v>100</v>
      </c>
      <c r="J217" s="24"/>
      <c r="K217" s="25">
        <v>4</v>
      </c>
      <c r="L217" s="26">
        <v>75</v>
      </c>
    </row>
    <row r="218" spans="1:12" s="1" customFormat="1" ht="14.25" thickTop="1" x14ac:dyDescent="0.25"/>
    <row r="219" spans="1:12" s="1" customFormat="1" ht="18.95" customHeight="1" thickBot="1" x14ac:dyDescent="0.3">
      <c r="A219" s="47" t="s">
        <v>97</v>
      </c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</row>
    <row r="220" spans="1:12" s="1" customFormat="1" ht="30" customHeight="1" thickTop="1" thickBot="1" x14ac:dyDescent="0.3">
      <c r="A220" s="51"/>
      <c r="B220" s="52"/>
      <c r="C220" s="2" t="s">
        <v>0</v>
      </c>
      <c r="D220" s="3" t="s">
        <v>89</v>
      </c>
      <c r="E220" s="3" t="s">
        <v>90</v>
      </c>
      <c r="F220" s="3" t="s">
        <v>21</v>
      </c>
      <c r="G220" s="3" t="s">
        <v>91</v>
      </c>
      <c r="H220" s="3" t="s">
        <v>92</v>
      </c>
      <c r="I220" s="3" t="s">
        <v>1</v>
      </c>
      <c r="J220" s="3"/>
      <c r="K220" s="3" t="s">
        <v>25</v>
      </c>
      <c r="L220" s="4" t="s">
        <v>26</v>
      </c>
    </row>
    <row r="221" spans="1:12" s="1" customFormat="1" ht="15.95" customHeight="1" thickTop="1" x14ac:dyDescent="0.25">
      <c r="A221" s="53" t="s">
        <v>2</v>
      </c>
      <c r="B221" s="54"/>
      <c r="C221" s="5" t="s">
        <v>27</v>
      </c>
      <c r="D221" s="15">
        <v>1.2430939226519337</v>
      </c>
      <c r="E221" s="15">
        <v>4.834254143646409</v>
      </c>
      <c r="F221" s="15">
        <v>23.756906077348066</v>
      </c>
      <c r="G221" s="15">
        <v>43.370165745856355</v>
      </c>
      <c r="H221" s="15">
        <v>26.795580110497237</v>
      </c>
      <c r="I221" s="15">
        <v>100</v>
      </c>
      <c r="J221" s="15"/>
      <c r="K221" s="16">
        <v>3.8964088397790055</v>
      </c>
      <c r="L221" s="17">
        <v>72.410220994475139</v>
      </c>
    </row>
    <row r="222" spans="1:12" s="1" customFormat="1" ht="15.95" customHeight="1" x14ac:dyDescent="0.25">
      <c r="A222" s="55" t="s">
        <v>3</v>
      </c>
      <c r="B222" s="7" t="s">
        <v>4</v>
      </c>
      <c r="C222" s="18" t="s">
        <v>28</v>
      </c>
      <c r="D222" s="8">
        <v>1.1661807580174928</v>
      </c>
      <c r="E222" s="8">
        <v>6.1224489795918364</v>
      </c>
      <c r="F222" s="8">
        <v>26.822157434402332</v>
      </c>
      <c r="G222" s="8">
        <v>42.274052478134109</v>
      </c>
      <c r="H222" s="8">
        <v>23.615160349854229</v>
      </c>
      <c r="I222" s="8">
        <v>100</v>
      </c>
      <c r="J222" s="8"/>
      <c r="K222" s="19">
        <v>3.8104956268221573</v>
      </c>
      <c r="L222" s="20">
        <v>70.262390670553941</v>
      </c>
    </row>
    <row r="223" spans="1:12" s="1" customFormat="1" ht="15.95" customHeight="1" x14ac:dyDescent="0.25">
      <c r="A223" s="55"/>
      <c r="B223" s="7" t="s">
        <v>5</v>
      </c>
      <c r="C223" s="18" t="s">
        <v>29</v>
      </c>
      <c r="D223" s="8">
        <v>1.3123359580052494</v>
      </c>
      <c r="E223" s="8">
        <v>3.674540682414698</v>
      </c>
      <c r="F223" s="8">
        <v>20.99737532808399</v>
      </c>
      <c r="G223" s="8">
        <v>44.356955380577425</v>
      </c>
      <c r="H223" s="8">
        <v>29.658792650918635</v>
      </c>
      <c r="I223" s="8">
        <v>100</v>
      </c>
      <c r="J223" s="8"/>
      <c r="K223" s="19">
        <v>3.9737532808398952</v>
      </c>
      <c r="L223" s="20">
        <v>74.343832020997382</v>
      </c>
    </row>
    <row r="224" spans="1:12" s="1" customFormat="1" ht="15.95" customHeight="1" x14ac:dyDescent="0.25">
      <c r="A224" s="55" t="s">
        <v>6</v>
      </c>
      <c r="B224" s="7" t="s">
        <v>7</v>
      </c>
      <c r="C224" s="18" t="s">
        <v>30</v>
      </c>
      <c r="D224" s="8">
        <v>2.3809523809523809</v>
      </c>
      <c r="E224" s="8">
        <v>7.1428571428571432</v>
      </c>
      <c r="F224" s="8">
        <v>25.595238095238095</v>
      </c>
      <c r="G224" s="8">
        <v>45.833333333333336</v>
      </c>
      <c r="H224" s="8">
        <v>19.047619047619047</v>
      </c>
      <c r="I224" s="8">
        <v>100</v>
      </c>
      <c r="J224" s="8"/>
      <c r="K224" s="19">
        <v>3.7202380952380953</v>
      </c>
      <c r="L224" s="20">
        <v>68.00595238095238</v>
      </c>
    </row>
    <row r="225" spans="1:16" s="1" customFormat="1" ht="15.95" customHeight="1" x14ac:dyDescent="0.25">
      <c r="A225" s="55"/>
      <c r="B225" s="7" t="s">
        <v>8</v>
      </c>
      <c r="C225" s="18" t="s">
        <v>31</v>
      </c>
      <c r="D225" s="8">
        <v>1.7142857142857142</v>
      </c>
      <c r="E225" s="8">
        <v>4.5714285714285712</v>
      </c>
      <c r="F225" s="8">
        <v>26.285714285714285</v>
      </c>
      <c r="G225" s="8">
        <v>38.285714285714285</v>
      </c>
      <c r="H225" s="8">
        <v>29.142857142857142</v>
      </c>
      <c r="I225" s="8">
        <v>100</v>
      </c>
      <c r="J225" s="8"/>
      <c r="K225" s="19">
        <v>3.8857142857142857</v>
      </c>
      <c r="L225" s="20">
        <v>72.142857142857139</v>
      </c>
    </row>
    <row r="226" spans="1:16" s="1" customFormat="1" ht="15.95" customHeight="1" x14ac:dyDescent="0.25">
      <c r="A226" s="55"/>
      <c r="B226" s="7" t="s">
        <v>9</v>
      </c>
      <c r="C226" s="18" t="s">
        <v>32</v>
      </c>
      <c r="D226" s="21">
        <v>0.5780346820809249</v>
      </c>
      <c r="E226" s="8">
        <v>2.3121387283236996</v>
      </c>
      <c r="F226" s="8">
        <v>21.387283236994218</v>
      </c>
      <c r="G226" s="8">
        <v>46.820809248554916</v>
      </c>
      <c r="H226" s="8">
        <v>28.901734104046241</v>
      </c>
      <c r="I226" s="8">
        <v>100</v>
      </c>
      <c r="J226" s="8"/>
      <c r="K226" s="19">
        <v>4.0115606936416182</v>
      </c>
      <c r="L226" s="20">
        <v>75.289017341040463</v>
      </c>
    </row>
    <row r="227" spans="1:16" s="1" customFormat="1" ht="15.95" customHeight="1" x14ac:dyDescent="0.25">
      <c r="A227" s="55"/>
      <c r="B227" s="7" t="s">
        <v>10</v>
      </c>
      <c r="C227" s="18" t="s">
        <v>33</v>
      </c>
      <c r="D227" s="21">
        <v>0.80645161290322576</v>
      </c>
      <c r="E227" s="8">
        <v>6.4516129032258061</v>
      </c>
      <c r="F227" s="8">
        <v>20.161290322580644</v>
      </c>
      <c r="G227" s="8">
        <v>40.322580645161288</v>
      </c>
      <c r="H227" s="8">
        <v>32.258064516129032</v>
      </c>
      <c r="I227" s="8">
        <v>100</v>
      </c>
      <c r="J227" s="8"/>
      <c r="K227" s="19">
        <v>3.967741935483871</v>
      </c>
      <c r="L227" s="20">
        <v>74.193548387096769</v>
      </c>
    </row>
    <row r="228" spans="1:16" s="1" customFormat="1" ht="15.95" customHeight="1" x14ac:dyDescent="0.25">
      <c r="A228" s="55"/>
      <c r="B228" s="7" t="s">
        <v>11</v>
      </c>
      <c r="C228" s="18" t="s">
        <v>34</v>
      </c>
      <c r="D228" s="8">
        <v>0</v>
      </c>
      <c r="E228" s="8">
        <v>3.5714285714285716</v>
      </c>
      <c r="F228" s="8">
        <v>25</v>
      </c>
      <c r="G228" s="8">
        <v>46.428571428571431</v>
      </c>
      <c r="H228" s="8">
        <v>25</v>
      </c>
      <c r="I228" s="8">
        <v>100</v>
      </c>
      <c r="J228" s="8"/>
      <c r="K228" s="19">
        <v>3.9285714285714284</v>
      </c>
      <c r="L228" s="20">
        <v>73.214285714285708</v>
      </c>
    </row>
    <row r="229" spans="1:16" s="1" customFormat="1" ht="15.95" customHeight="1" x14ac:dyDescent="0.25">
      <c r="A229" s="55" t="s">
        <v>35</v>
      </c>
      <c r="B229" s="7" t="s">
        <v>36</v>
      </c>
      <c r="C229" s="18" t="s">
        <v>37</v>
      </c>
      <c r="D229" s="8">
        <v>1.3736263736263736</v>
      </c>
      <c r="E229" s="8">
        <v>3.2967032967032965</v>
      </c>
      <c r="F229" s="8">
        <v>24.175824175824175</v>
      </c>
      <c r="G229" s="8">
        <v>40.934065934065934</v>
      </c>
      <c r="H229" s="8">
        <v>30.219780219780219</v>
      </c>
      <c r="I229" s="8">
        <v>100</v>
      </c>
      <c r="J229" s="8"/>
      <c r="K229" s="19">
        <v>3.9532967032967035</v>
      </c>
      <c r="L229" s="20">
        <v>73.832417582417577</v>
      </c>
    </row>
    <row r="230" spans="1:16" s="1" customFormat="1" ht="15.95" customHeight="1" x14ac:dyDescent="0.25">
      <c r="A230" s="55"/>
      <c r="B230" s="7" t="s">
        <v>38</v>
      </c>
      <c r="C230" s="18" t="s">
        <v>39</v>
      </c>
      <c r="D230" s="8">
        <v>1.1111111111111112</v>
      </c>
      <c r="E230" s="8">
        <v>6.3888888888888893</v>
      </c>
      <c r="F230" s="8">
        <v>23.333333333333332</v>
      </c>
      <c r="G230" s="8">
        <v>45.833333333333336</v>
      </c>
      <c r="H230" s="8">
        <v>23.333333333333332</v>
      </c>
      <c r="I230" s="8">
        <v>100</v>
      </c>
      <c r="J230" s="8"/>
      <c r="K230" s="19">
        <v>3.838888888888889</v>
      </c>
      <c r="L230" s="20">
        <v>70.972222222222229</v>
      </c>
    </row>
    <row r="231" spans="1:16" s="1" customFormat="1" ht="15.95" customHeight="1" x14ac:dyDescent="0.25">
      <c r="A231" s="55" t="s">
        <v>12</v>
      </c>
      <c r="B231" s="7" t="s">
        <v>40</v>
      </c>
      <c r="C231" s="18" t="s">
        <v>33</v>
      </c>
      <c r="D231" s="21">
        <v>0.80645161290322576</v>
      </c>
      <c r="E231" s="8">
        <v>8.064516129032258</v>
      </c>
      <c r="F231" s="8">
        <v>20.967741935483872</v>
      </c>
      <c r="G231" s="8">
        <v>42.741935483870968</v>
      </c>
      <c r="H231" s="8">
        <v>27.419354838709676</v>
      </c>
      <c r="I231" s="8">
        <v>100</v>
      </c>
      <c r="J231" s="8"/>
      <c r="K231" s="19">
        <v>3.879032258064516</v>
      </c>
      <c r="L231" s="20">
        <v>71.975806451612897</v>
      </c>
    </row>
    <row r="232" spans="1:16" s="1" customFormat="1" ht="15.95" customHeight="1" x14ac:dyDescent="0.25">
      <c r="A232" s="55"/>
      <c r="B232" s="7" t="s">
        <v>41</v>
      </c>
      <c r="C232" s="18" t="s">
        <v>42</v>
      </c>
      <c r="D232" s="8">
        <v>2.459016393442623</v>
      </c>
      <c r="E232" s="8">
        <v>5.7377049180327866</v>
      </c>
      <c r="F232" s="8">
        <v>25.409836065573771</v>
      </c>
      <c r="G232" s="8">
        <v>45.081967213114751</v>
      </c>
      <c r="H232" s="8">
        <v>21.311475409836067</v>
      </c>
      <c r="I232" s="8">
        <v>100</v>
      </c>
      <c r="J232" s="8"/>
      <c r="K232" s="19">
        <v>3.7704918032786887</v>
      </c>
      <c r="L232" s="20">
        <v>69.26229508196721</v>
      </c>
    </row>
    <row r="233" spans="1:16" s="1" customFormat="1" ht="15.95" customHeight="1" x14ac:dyDescent="0.25">
      <c r="A233" s="55"/>
      <c r="B233" s="7" t="s">
        <v>43</v>
      </c>
      <c r="C233" s="18" t="s">
        <v>44</v>
      </c>
      <c r="D233" s="21">
        <v>0.83333333333333337</v>
      </c>
      <c r="E233" s="8">
        <v>5</v>
      </c>
      <c r="F233" s="8">
        <v>19.166666666666668</v>
      </c>
      <c r="G233" s="8">
        <v>49.166666666666664</v>
      </c>
      <c r="H233" s="8">
        <v>25.833333333333332</v>
      </c>
      <c r="I233" s="8">
        <v>100</v>
      </c>
      <c r="J233" s="8"/>
      <c r="K233" s="19">
        <v>3.9416666666666669</v>
      </c>
      <c r="L233" s="20">
        <v>73.541666666666671</v>
      </c>
    </row>
    <row r="234" spans="1:16" s="1" customFormat="1" ht="15.95" customHeight="1" x14ac:dyDescent="0.25">
      <c r="A234" s="55"/>
      <c r="B234" s="7" t="s">
        <v>45</v>
      </c>
      <c r="C234" s="18" t="s">
        <v>46</v>
      </c>
      <c r="D234" s="8">
        <v>1.6949152542372881</v>
      </c>
      <c r="E234" s="8">
        <v>4.2372881355932206</v>
      </c>
      <c r="F234" s="8">
        <v>23.728813559322035</v>
      </c>
      <c r="G234" s="8">
        <v>41.525423728813557</v>
      </c>
      <c r="H234" s="8">
        <v>28.8135593220339</v>
      </c>
      <c r="I234" s="8">
        <v>100</v>
      </c>
      <c r="J234" s="8"/>
      <c r="K234" s="19">
        <v>3.9152542372881354</v>
      </c>
      <c r="L234" s="20">
        <v>72.881355932203391</v>
      </c>
    </row>
    <row r="235" spans="1:16" s="1" customFormat="1" ht="15.95" customHeight="1" x14ac:dyDescent="0.25">
      <c r="A235" s="55"/>
      <c r="B235" s="7" t="s">
        <v>47</v>
      </c>
      <c r="C235" s="18" t="s">
        <v>42</v>
      </c>
      <c r="D235" s="8">
        <v>1.639344262295082</v>
      </c>
      <c r="E235" s="8">
        <v>3.278688524590164</v>
      </c>
      <c r="F235" s="8">
        <v>27.868852459016395</v>
      </c>
      <c r="G235" s="8">
        <v>39.344262295081968</v>
      </c>
      <c r="H235" s="8">
        <v>27.868852459016395</v>
      </c>
      <c r="I235" s="8">
        <v>100</v>
      </c>
      <c r="J235" s="8"/>
      <c r="K235" s="19">
        <v>3.8852459016393444</v>
      </c>
      <c r="L235" s="20">
        <v>72.131147540983605</v>
      </c>
    </row>
    <row r="236" spans="1:16" s="1" customFormat="1" ht="15.95" customHeight="1" thickBot="1" x14ac:dyDescent="0.3">
      <c r="A236" s="56"/>
      <c r="B236" s="22" t="s">
        <v>48</v>
      </c>
      <c r="C236" s="23" t="s">
        <v>46</v>
      </c>
      <c r="D236" s="24">
        <v>0</v>
      </c>
      <c r="E236" s="24">
        <v>2.5423728813559321</v>
      </c>
      <c r="F236" s="24">
        <v>25.423728813559322</v>
      </c>
      <c r="G236" s="24">
        <v>42.372881355932201</v>
      </c>
      <c r="H236" s="24">
        <v>29.661016949152543</v>
      </c>
      <c r="I236" s="24">
        <v>100</v>
      </c>
      <c r="J236" s="24"/>
      <c r="K236" s="25">
        <v>3.9915254237288136</v>
      </c>
      <c r="L236" s="26">
        <v>74.788135593220332</v>
      </c>
    </row>
    <row r="237" spans="1:16" s="1" customFormat="1" ht="14.25" thickTop="1" x14ac:dyDescent="0.25"/>
    <row r="238" spans="1:16" s="1" customFormat="1" ht="18.95" customHeight="1" thickBot="1" x14ac:dyDescent="0.3">
      <c r="A238" s="47" t="s">
        <v>98</v>
      </c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</row>
    <row r="239" spans="1:16" s="1" customFormat="1" ht="174" customHeight="1" thickTop="1" thickBot="1" x14ac:dyDescent="0.3">
      <c r="A239" s="51"/>
      <c r="B239" s="52"/>
      <c r="C239" s="2" t="s">
        <v>0</v>
      </c>
      <c r="D239" s="3" t="s">
        <v>99</v>
      </c>
      <c r="E239" s="3" t="s">
        <v>100</v>
      </c>
      <c r="F239" s="3" t="s">
        <v>101</v>
      </c>
      <c r="G239" s="3" t="s">
        <v>102</v>
      </c>
      <c r="H239" s="3" t="s">
        <v>103</v>
      </c>
      <c r="I239" s="3" t="s">
        <v>104</v>
      </c>
      <c r="J239" s="3"/>
      <c r="K239" s="3" t="s">
        <v>105</v>
      </c>
      <c r="L239" s="3" t="s">
        <v>106</v>
      </c>
      <c r="M239" s="3" t="s">
        <v>107</v>
      </c>
      <c r="N239" s="3" t="s">
        <v>108</v>
      </c>
      <c r="O239" s="3" t="s">
        <v>109</v>
      </c>
      <c r="P239" s="4" t="s">
        <v>110</v>
      </c>
    </row>
    <row r="240" spans="1:16" s="1" customFormat="1" ht="15.95" customHeight="1" thickTop="1" x14ac:dyDescent="0.25">
      <c r="A240" s="53" t="s">
        <v>2</v>
      </c>
      <c r="B240" s="54"/>
      <c r="C240" s="5" t="s">
        <v>27</v>
      </c>
      <c r="D240" s="15">
        <v>65.055248618784532</v>
      </c>
      <c r="E240" s="15">
        <v>60.497237569060772</v>
      </c>
      <c r="F240" s="15">
        <v>55.662983425414367</v>
      </c>
      <c r="G240" s="15">
        <v>79.972375690607734</v>
      </c>
      <c r="H240" s="15">
        <v>81.077348066298342</v>
      </c>
      <c r="I240" s="15">
        <v>80.801104972375697</v>
      </c>
      <c r="J240" s="15"/>
      <c r="K240" s="15">
        <v>67.127071823204417</v>
      </c>
      <c r="L240" s="15">
        <v>67.95580110497238</v>
      </c>
      <c r="M240" s="15">
        <v>33.287292817679557</v>
      </c>
      <c r="N240" s="15">
        <v>42.679558011049721</v>
      </c>
      <c r="O240" s="15">
        <v>19.337016574585636</v>
      </c>
      <c r="P240" s="6">
        <v>17.403314917127073</v>
      </c>
    </row>
    <row r="241" spans="1:16" s="1" customFormat="1" ht="15.95" customHeight="1" x14ac:dyDescent="0.25">
      <c r="A241" s="55" t="s">
        <v>3</v>
      </c>
      <c r="B241" s="7" t="s">
        <v>4</v>
      </c>
      <c r="C241" s="18" t="s">
        <v>28</v>
      </c>
      <c r="D241" s="8">
        <v>60.641399416909621</v>
      </c>
      <c r="E241" s="8">
        <v>54.227405247813408</v>
      </c>
      <c r="F241" s="8">
        <v>52.186588921282798</v>
      </c>
      <c r="G241" s="8">
        <v>73.760932944606409</v>
      </c>
      <c r="H241" s="8">
        <v>76.384839650145778</v>
      </c>
      <c r="I241" s="8">
        <v>74.344023323615161</v>
      </c>
      <c r="J241" s="8"/>
      <c r="K241" s="8">
        <v>65.306122448979593</v>
      </c>
      <c r="L241" s="8">
        <v>69.387755102040813</v>
      </c>
      <c r="M241" s="8">
        <v>38.483965014577258</v>
      </c>
      <c r="N241" s="8">
        <v>50.145772594752188</v>
      </c>
      <c r="O241" s="8">
        <v>21.865889212827987</v>
      </c>
      <c r="P241" s="9">
        <v>20.699708454810494</v>
      </c>
    </row>
    <row r="242" spans="1:16" s="1" customFormat="1" ht="15.95" customHeight="1" x14ac:dyDescent="0.25">
      <c r="A242" s="55"/>
      <c r="B242" s="7" t="s">
        <v>5</v>
      </c>
      <c r="C242" s="18" t="s">
        <v>29</v>
      </c>
      <c r="D242" s="8">
        <v>69.028871391076109</v>
      </c>
      <c r="E242" s="8">
        <v>66.141732283464563</v>
      </c>
      <c r="F242" s="8">
        <v>58.792650918635168</v>
      </c>
      <c r="G242" s="8">
        <v>85.564304461942257</v>
      </c>
      <c r="H242" s="8">
        <v>85.30183727034121</v>
      </c>
      <c r="I242" s="8">
        <v>86.614173228346459</v>
      </c>
      <c r="J242" s="8"/>
      <c r="K242" s="8">
        <v>68.766404199475062</v>
      </c>
      <c r="L242" s="8">
        <v>66.666666666666671</v>
      </c>
      <c r="M242" s="8">
        <v>28.608923884514436</v>
      </c>
      <c r="N242" s="8">
        <v>35.958005249343834</v>
      </c>
      <c r="O242" s="8">
        <v>17.060367454068242</v>
      </c>
      <c r="P242" s="9">
        <v>14.435695538057743</v>
      </c>
    </row>
    <row r="243" spans="1:16" s="1" customFormat="1" ht="15.95" customHeight="1" x14ac:dyDescent="0.25">
      <c r="A243" s="55" t="s">
        <v>6</v>
      </c>
      <c r="B243" s="7" t="s">
        <v>7</v>
      </c>
      <c r="C243" s="18" t="s">
        <v>30</v>
      </c>
      <c r="D243" s="8">
        <v>51.19047619047619</v>
      </c>
      <c r="E243" s="8">
        <v>43.452380952380949</v>
      </c>
      <c r="F243" s="8">
        <v>35.714285714285715</v>
      </c>
      <c r="G243" s="8">
        <v>69.047619047619051</v>
      </c>
      <c r="H243" s="8">
        <v>67.857142857142861</v>
      </c>
      <c r="I243" s="8">
        <v>74.404761904761898</v>
      </c>
      <c r="J243" s="8"/>
      <c r="K243" s="8">
        <v>51.19047619047619</v>
      </c>
      <c r="L243" s="8">
        <v>59.523809523809526</v>
      </c>
      <c r="M243" s="8">
        <v>34.523809523809526</v>
      </c>
      <c r="N243" s="8">
        <v>39.285714285714285</v>
      </c>
      <c r="O243" s="8">
        <v>16.071428571428573</v>
      </c>
      <c r="P243" s="9">
        <v>11.904761904761905</v>
      </c>
    </row>
    <row r="244" spans="1:16" s="1" customFormat="1" ht="15.95" customHeight="1" x14ac:dyDescent="0.25">
      <c r="A244" s="55"/>
      <c r="B244" s="7" t="s">
        <v>8</v>
      </c>
      <c r="C244" s="18" t="s">
        <v>31</v>
      </c>
      <c r="D244" s="8">
        <v>63.428571428571431</v>
      </c>
      <c r="E244" s="8">
        <v>58.285714285714285</v>
      </c>
      <c r="F244" s="8">
        <v>50.285714285714285</v>
      </c>
      <c r="G244" s="8">
        <v>76</v>
      </c>
      <c r="H244" s="8">
        <v>78.285714285714292</v>
      </c>
      <c r="I244" s="8">
        <v>76</v>
      </c>
      <c r="J244" s="8"/>
      <c r="K244" s="8">
        <v>62.285714285714285</v>
      </c>
      <c r="L244" s="8">
        <v>56</v>
      </c>
      <c r="M244" s="8">
        <v>32.571428571428569</v>
      </c>
      <c r="N244" s="8">
        <v>39.428571428571431</v>
      </c>
      <c r="O244" s="8">
        <v>17.714285714285715</v>
      </c>
      <c r="P244" s="9">
        <v>14.857142857142858</v>
      </c>
    </row>
    <row r="245" spans="1:16" s="1" customFormat="1" ht="15.95" customHeight="1" x14ac:dyDescent="0.25">
      <c r="A245" s="55"/>
      <c r="B245" s="7" t="s">
        <v>9</v>
      </c>
      <c r="C245" s="18" t="s">
        <v>32</v>
      </c>
      <c r="D245" s="8">
        <v>71.676300578034684</v>
      </c>
      <c r="E245" s="8">
        <v>66.473988439306353</v>
      </c>
      <c r="F245" s="8">
        <v>64.739884393063591</v>
      </c>
      <c r="G245" s="8">
        <v>85.549132947976872</v>
      </c>
      <c r="H245" s="8">
        <v>85.549132947976872</v>
      </c>
      <c r="I245" s="8">
        <v>84.971098265895961</v>
      </c>
      <c r="J245" s="8"/>
      <c r="K245" s="8">
        <v>72.25433526011561</v>
      </c>
      <c r="L245" s="8">
        <v>76.300578034682076</v>
      </c>
      <c r="M245" s="8">
        <v>32.947976878612714</v>
      </c>
      <c r="N245" s="8">
        <v>45.664739884393065</v>
      </c>
      <c r="O245" s="8">
        <v>20.809248554913296</v>
      </c>
      <c r="P245" s="9">
        <v>20.809248554913296</v>
      </c>
    </row>
    <row r="246" spans="1:16" s="1" customFormat="1" ht="15.95" customHeight="1" x14ac:dyDescent="0.25">
      <c r="A246" s="55"/>
      <c r="B246" s="7" t="s">
        <v>10</v>
      </c>
      <c r="C246" s="18" t="s">
        <v>33</v>
      </c>
      <c r="D246" s="8">
        <v>70.967741935483872</v>
      </c>
      <c r="E246" s="8">
        <v>69.354838709677423</v>
      </c>
      <c r="F246" s="8">
        <v>66.935483870967744</v>
      </c>
      <c r="G246" s="8">
        <v>85.483870967741936</v>
      </c>
      <c r="H246" s="8">
        <v>90.322580645161295</v>
      </c>
      <c r="I246" s="8">
        <v>85.483870967741936</v>
      </c>
      <c r="J246" s="8"/>
      <c r="K246" s="8">
        <v>75.806451612903231</v>
      </c>
      <c r="L246" s="8">
        <v>73.387096774193552</v>
      </c>
      <c r="M246" s="8">
        <v>29.838709677419356</v>
      </c>
      <c r="N246" s="8">
        <v>45.161290322580648</v>
      </c>
      <c r="O246" s="8">
        <v>22.580645161290324</v>
      </c>
      <c r="P246" s="9">
        <v>20.967741935483872</v>
      </c>
    </row>
    <row r="247" spans="1:16" s="1" customFormat="1" ht="15.95" customHeight="1" x14ac:dyDescent="0.25">
      <c r="A247" s="55"/>
      <c r="B247" s="7" t="s">
        <v>11</v>
      </c>
      <c r="C247" s="18" t="s">
        <v>34</v>
      </c>
      <c r="D247" s="8">
        <v>73.80952380952381</v>
      </c>
      <c r="E247" s="8">
        <v>73.80952380952381</v>
      </c>
      <c r="F247" s="8">
        <v>71.428571428571431</v>
      </c>
      <c r="G247" s="8">
        <v>90.476190476190482</v>
      </c>
      <c r="H247" s="8">
        <v>90.476190476190482</v>
      </c>
      <c r="I247" s="8">
        <v>88.095238095238102</v>
      </c>
      <c r="J247" s="8"/>
      <c r="K247" s="8">
        <v>85.714285714285708</v>
      </c>
      <c r="L247" s="8">
        <v>84.523809523809518</v>
      </c>
      <c r="M247" s="8">
        <v>38.095238095238095</v>
      </c>
      <c r="N247" s="8">
        <v>46.428571428571431</v>
      </c>
      <c r="O247" s="8">
        <v>21.428571428571427</v>
      </c>
      <c r="P247" s="9">
        <v>21.428571428571427</v>
      </c>
    </row>
    <row r="248" spans="1:16" s="1" customFormat="1" ht="15.95" customHeight="1" x14ac:dyDescent="0.25">
      <c r="A248" s="55" t="s">
        <v>35</v>
      </c>
      <c r="B248" s="7" t="s">
        <v>36</v>
      </c>
      <c r="C248" s="18" t="s">
        <v>37</v>
      </c>
      <c r="D248" s="8">
        <v>67.857142857142861</v>
      </c>
      <c r="E248" s="8">
        <v>61.263736263736263</v>
      </c>
      <c r="F248" s="8">
        <v>55.219780219780219</v>
      </c>
      <c r="G248" s="8">
        <v>79.945054945054949</v>
      </c>
      <c r="H248" s="8">
        <v>79.395604395604394</v>
      </c>
      <c r="I248" s="8">
        <v>81.868131868131869</v>
      </c>
      <c r="J248" s="8"/>
      <c r="K248" s="8">
        <v>64.835164835164832</v>
      </c>
      <c r="L248" s="8">
        <v>65.384615384615387</v>
      </c>
      <c r="M248" s="8">
        <v>34.890109890109891</v>
      </c>
      <c r="N248" s="8">
        <v>41.483516483516482</v>
      </c>
      <c r="O248" s="8">
        <v>20.604395604395606</v>
      </c>
      <c r="P248" s="9">
        <v>16.208791208791208</v>
      </c>
    </row>
    <row r="249" spans="1:16" s="1" customFormat="1" ht="15.95" customHeight="1" x14ac:dyDescent="0.25">
      <c r="A249" s="55"/>
      <c r="B249" s="7" t="s">
        <v>38</v>
      </c>
      <c r="C249" s="18" t="s">
        <v>39</v>
      </c>
      <c r="D249" s="8">
        <v>62.222222222222221</v>
      </c>
      <c r="E249" s="8">
        <v>59.722222222222221</v>
      </c>
      <c r="F249" s="8">
        <v>56.111111111111114</v>
      </c>
      <c r="G249" s="8">
        <v>80</v>
      </c>
      <c r="H249" s="8">
        <v>82.777777777777771</v>
      </c>
      <c r="I249" s="8">
        <v>79.722222222222229</v>
      </c>
      <c r="J249" s="8"/>
      <c r="K249" s="8">
        <v>69.444444444444443</v>
      </c>
      <c r="L249" s="8">
        <v>70.555555555555557</v>
      </c>
      <c r="M249" s="8">
        <v>31.666666666666668</v>
      </c>
      <c r="N249" s="8">
        <v>43.888888888888886</v>
      </c>
      <c r="O249" s="8">
        <v>18.055555555555557</v>
      </c>
      <c r="P249" s="9">
        <v>18.611111111111111</v>
      </c>
    </row>
    <row r="250" spans="1:16" s="1" customFormat="1" ht="15.95" customHeight="1" x14ac:dyDescent="0.25">
      <c r="A250" s="55" t="s">
        <v>12</v>
      </c>
      <c r="B250" s="7" t="s">
        <v>40</v>
      </c>
      <c r="C250" s="18" t="s">
        <v>33</v>
      </c>
      <c r="D250" s="8">
        <v>63.70967741935484</v>
      </c>
      <c r="E250" s="8">
        <v>58.87096774193548</v>
      </c>
      <c r="F250" s="8">
        <v>59.677419354838712</v>
      </c>
      <c r="G250" s="8">
        <v>78.225806451612897</v>
      </c>
      <c r="H250" s="8">
        <v>79.838709677419359</v>
      </c>
      <c r="I250" s="8">
        <v>83.870967741935488</v>
      </c>
      <c r="J250" s="8"/>
      <c r="K250" s="8">
        <v>67.741935483870961</v>
      </c>
      <c r="L250" s="8">
        <v>66.935483870967744</v>
      </c>
      <c r="M250" s="8">
        <v>32.258064516129032</v>
      </c>
      <c r="N250" s="8">
        <v>39.516129032258064</v>
      </c>
      <c r="O250" s="8">
        <v>16.129032258064516</v>
      </c>
      <c r="P250" s="9">
        <v>18.548387096774192</v>
      </c>
    </row>
    <row r="251" spans="1:16" s="1" customFormat="1" ht="15.95" customHeight="1" x14ac:dyDescent="0.25">
      <c r="A251" s="55"/>
      <c r="B251" s="7" t="s">
        <v>41</v>
      </c>
      <c r="C251" s="18" t="s">
        <v>42</v>
      </c>
      <c r="D251" s="8">
        <v>65.573770491803273</v>
      </c>
      <c r="E251" s="8">
        <v>59.83606557377049</v>
      </c>
      <c r="F251" s="8">
        <v>54.918032786885249</v>
      </c>
      <c r="G251" s="8">
        <v>75.409836065573771</v>
      </c>
      <c r="H251" s="8">
        <v>72.131147540983605</v>
      </c>
      <c r="I251" s="8">
        <v>73.770491803278688</v>
      </c>
      <c r="J251" s="8"/>
      <c r="K251" s="8">
        <v>62.295081967213115</v>
      </c>
      <c r="L251" s="8">
        <v>63.114754098360656</v>
      </c>
      <c r="M251" s="8">
        <v>35.245901639344261</v>
      </c>
      <c r="N251" s="8">
        <v>43.442622950819676</v>
      </c>
      <c r="O251" s="8">
        <v>19.672131147540984</v>
      </c>
      <c r="P251" s="9">
        <v>14.754098360655737</v>
      </c>
    </row>
    <row r="252" spans="1:16" s="1" customFormat="1" ht="15.95" customHeight="1" x14ac:dyDescent="0.25">
      <c r="A252" s="55"/>
      <c r="B252" s="7" t="s">
        <v>43</v>
      </c>
      <c r="C252" s="18" t="s">
        <v>44</v>
      </c>
      <c r="D252" s="8">
        <v>59.166666666666664</v>
      </c>
      <c r="E252" s="8">
        <v>55.833333333333336</v>
      </c>
      <c r="F252" s="8">
        <v>55.833333333333336</v>
      </c>
      <c r="G252" s="8">
        <v>82.5</v>
      </c>
      <c r="H252" s="8">
        <v>84.166666666666671</v>
      </c>
      <c r="I252" s="8">
        <v>83.333333333333329</v>
      </c>
      <c r="J252" s="8"/>
      <c r="K252" s="8">
        <v>72.5</v>
      </c>
      <c r="L252" s="8">
        <v>70.833333333333329</v>
      </c>
      <c r="M252" s="8">
        <v>33.333333333333336</v>
      </c>
      <c r="N252" s="8">
        <v>40</v>
      </c>
      <c r="O252" s="8">
        <v>15.833333333333334</v>
      </c>
      <c r="P252" s="9">
        <v>18.333333333333332</v>
      </c>
    </row>
    <row r="253" spans="1:16" s="1" customFormat="1" ht="15.95" customHeight="1" x14ac:dyDescent="0.25">
      <c r="A253" s="55"/>
      <c r="B253" s="7" t="s">
        <v>45</v>
      </c>
      <c r="C253" s="18" t="s">
        <v>46</v>
      </c>
      <c r="D253" s="8">
        <v>68.644067796610173</v>
      </c>
      <c r="E253" s="8">
        <v>57.627118644067799</v>
      </c>
      <c r="F253" s="8">
        <v>47.457627118644069</v>
      </c>
      <c r="G253" s="8">
        <v>83.898305084745758</v>
      </c>
      <c r="H253" s="8">
        <v>82.20338983050847</v>
      </c>
      <c r="I253" s="8">
        <v>78.813559322033896</v>
      </c>
      <c r="J253" s="8"/>
      <c r="K253" s="8">
        <v>66.101694915254242</v>
      </c>
      <c r="L253" s="8">
        <v>74.576271186440678</v>
      </c>
      <c r="M253" s="8">
        <v>33.050847457627121</v>
      </c>
      <c r="N253" s="8">
        <v>44.915254237288138</v>
      </c>
      <c r="O253" s="8">
        <v>25.423728813559322</v>
      </c>
      <c r="P253" s="9">
        <v>17.796610169491526</v>
      </c>
    </row>
    <row r="254" spans="1:16" s="1" customFormat="1" ht="15.95" customHeight="1" x14ac:dyDescent="0.25">
      <c r="A254" s="55"/>
      <c r="B254" s="7" t="s">
        <v>47</v>
      </c>
      <c r="C254" s="18" t="s">
        <v>42</v>
      </c>
      <c r="D254" s="8">
        <v>68.032786885245898</v>
      </c>
      <c r="E254" s="8">
        <v>66.393442622950815</v>
      </c>
      <c r="F254" s="8">
        <v>53.278688524590166</v>
      </c>
      <c r="G254" s="8">
        <v>74.590163934426229</v>
      </c>
      <c r="H254" s="8">
        <v>81.967213114754102</v>
      </c>
      <c r="I254" s="8">
        <v>79.508196721311478</v>
      </c>
      <c r="J254" s="8"/>
      <c r="K254" s="8">
        <v>62.295081967213115</v>
      </c>
      <c r="L254" s="8">
        <v>66.393442622950815</v>
      </c>
      <c r="M254" s="8">
        <v>33.606557377049178</v>
      </c>
      <c r="N254" s="8">
        <v>43.442622950819676</v>
      </c>
      <c r="O254" s="8">
        <v>14.754098360655737</v>
      </c>
      <c r="P254" s="9">
        <v>13.114754098360656</v>
      </c>
    </row>
    <row r="255" spans="1:16" s="1" customFormat="1" ht="15.95" customHeight="1" thickBot="1" x14ac:dyDescent="0.3">
      <c r="A255" s="56"/>
      <c r="B255" s="22" t="s">
        <v>48</v>
      </c>
      <c r="C255" s="23" t="s">
        <v>46</v>
      </c>
      <c r="D255" s="24">
        <v>65.254237288135599</v>
      </c>
      <c r="E255" s="24">
        <v>64.406779661016955</v>
      </c>
      <c r="F255" s="24">
        <v>62.711864406779661</v>
      </c>
      <c r="G255" s="24">
        <v>85.593220338983045</v>
      </c>
      <c r="H255" s="24">
        <v>86.440677966101688</v>
      </c>
      <c r="I255" s="24">
        <v>85.593220338983045</v>
      </c>
      <c r="J255" s="24"/>
      <c r="K255" s="24">
        <v>72.033898305084747</v>
      </c>
      <c r="L255" s="24">
        <v>66.101694915254242</v>
      </c>
      <c r="M255" s="24">
        <v>32.203389830508478</v>
      </c>
      <c r="N255" s="24">
        <v>44.915254237288138</v>
      </c>
      <c r="O255" s="24">
        <v>24.576271186440678</v>
      </c>
      <c r="P255" s="27">
        <v>22.033898305084747</v>
      </c>
    </row>
    <row r="256" spans="1:16" s="1" customFormat="1" ht="14.25" thickTop="1" x14ac:dyDescent="0.25"/>
    <row r="257" spans="1:16" s="1" customFormat="1" ht="18.95" customHeight="1" thickBot="1" x14ac:dyDescent="0.3">
      <c r="A257" s="47" t="s">
        <v>111</v>
      </c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</row>
    <row r="258" spans="1:16" s="1" customFormat="1" ht="174" customHeight="1" thickTop="1" thickBot="1" x14ac:dyDescent="0.3">
      <c r="A258" s="51"/>
      <c r="B258" s="52"/>
      <c r="C258" s="2" t="s">
        <v>0</v>
      </c>
      <c r="D258" s="3" t="s">
        <v>99</v>
      </c>
      <c r="E258" s="3" t="s">
        <v>100</v>
      </c>
      <c r="F258" s="3" t="s">
        <v>101</v>
      </c>
      <c r="G258" s="3" t="s">
        <v>102</v>
      </c>
      <c r="H258" s="3" t="s">
        <v>103</v>
      </c>
      <c r="I258" s="3" t="s">
        <v>104</v>
      </c>
      <c r="J258" s="3"/>
      <c r="K258" s="3" t="s">
        <v>105</v>
      </c>
      <c r="L258" s="3" t="s">
        <v>106</v>
      </c>
      <c r="M258" s="3" t="s">
        <v>107</v>
      </c>
      <c r="N258" s="3" t="s">
        <v>108</v>
      </c>
      <c r="O258" s="3" t="s">
        <v>109</v>
      </c>
      <c r="P258" s="4" t="s">
        <v>110</v>
      </c>
    </row>
    <row r="259" spans="1:16" s="1" customFormat="1" ht="15.95" customHeight="1" thickTop="1" x14ac:dyDescent="0.25">
      <c r="A259" s="53" t="s">
        <v>2</v>
      </c>
      <c r="B259" s="54"/>
      <c r="C259" s="5" t="s">
        <v>27</v>
      </c>
      <c r="D259" s="16">
        <v>3.6988950276243093</v>
      </c>
      <c r="E259" s="16">
        <v>3.6629834254143647</v>
      </c>
      <c r="F259" s="16">
        <v>3.589779005524862</v>
      </c>
      <c r="G259" s="16">
        <v>4.0925414364640886</v>
      </c>
      <c r="H259" s="16">
        <v>4.0980662983425411</v>
      </c>
      <c r="I259" s="16">
        <v>4.1395027624309391</v>
      </c>
      <c r="J259" s="16"/>
      <c r="K259" s="16">
        <v>3.8093922651933703</v>
      </c>
      <c r="L259" s="16">
        <v>3.8411602209944751</v>
      </c>
      <c r="M259" s="16">
        <v>3.1464088397790055</v>
      </c>
      <c r="N259" s="16">
        <v>3.3052486187845305</v>
      </c>
      <c r="O259" s="16">
        <v>2.5428176795580111</v>
      </c>
      <c r="P259" s="17">
        <v>2.4958563535911602</v>
      </c>
    </row>
    <row r="260" spans="1:16" s="1" customFormat="1" ht="15.95" customHeight="1" x14ac:dyDescent="0.25">
      <c r="A260" s="55" t="s">
        <v>3</v>
      </c>
      <c r="B260" s="7" t="s">
        <v>4</v>
      </c>
      <c r="C260" s="18" t="s">
        <v>28</v>
      </c>
      <c r="D260" s="19">
        <v>3.6239067055393588</v>
      </c>
      <c r="E260" s="19">
        <v>3.5539358600583091</v>
      </c>
      <c r="F260" s="19">
        <v>3.5043731778425657</v>
      </c>
      <c r="G260" s="19">
        <v>3.9941690962099123</v>
      </c>
      <c r="H260" s="19">
        <v>4</v>
      </c>
      <c r="I260" s="19">
        <v>4.0204081632653059</v>
      </c>
      <c r="J260" s="19"/>
      <c r="K260" s="19">
        <v>3.7725947521865888</v>
      </c>
      <c r="L260" s="19">
        <v>3.8950437317784257</v>
      </c>
      <c r="M260" s="19">
        <v>3.2478134110787171</v>
      </c>
      <c r="N260" s="19">
        <v>3.4489795918367347</v>
      </c>
      <c r="O260" s="19">
        <v>2.6530612244897958</v>
      </c>
      <c r="P260" s="20">
        <v>2.6180758017492711</v>
      </c>
    </row>
    <row r="261" spans="1:16" s="1" customFormat="1" ht="15.95" customHeight="1" x14ac:dyDescent="0.25">
      <c r="A261" s="55"/>
      <c r="B261" s="7" t="s">
        <v>5</v>
      </c>
      <c r="C261" s="18" t="s">
        <v>29</v>
      </c>
      <c r="D261" s="19">
        <v>3.7664041994750654</v>
      </c>
      <c r="E261" s="19">
        <v>3.7611548556430447</v>
      </c>
      <c r="F261" s="19">
        <v>3.6666666666666665</v>
      </c>
      <c r="G261" s="19">
        <v>4.1811023622047241</v>
      </c>
      <c r="H261" s="19">
        <v>4.1863517060367457</v>
      </c>
      <c r="I261" s="19">
        <v>4.2467191601049867</v>
      </c>
      <c r="J261" s="19"/>
      <c r="K261" s="19">
        <v>3.8425196850393699</v>
      </c>
      <c r="L261" s="19">
        <v>3.7926509186351707</v>
      </c>
      <c r="M261" s="19">
        <v>3.0551181102362204</v>
      </c>
      <c r="N261" s="19">
        <v>3.1758530183727034</v>
      </c>
      <c r="O261" s="19">
        <v>2.4435695538057742</v>
      </c>
      <c r="P261" s="20">
        <v>2.3858267716535435</v>
      </c>
    </row>
    <row r="262" spans="1:16" s="1" customFormat="1" ht="15.95" customHeight="1" x14ac:dyDescent="0.25">
      <c r="A262" s="55" t="s">
        <v>6</v>
      </c>
      <c r="B262" s="7" t="s">
        <v>7</v>
      </c>
      <c r="C262" s="18" t="s">
        <v>30</v>
      </c>
      <c r="D262" s="19">
        <v>3.5476190476190474</v>
      </c>
      <c r="E262" s="19">
        <v>3.4464285714285716</v>
      </c>
      <c r="F262" s="19">
        <v>3.1904761904761907</v>
      </c>
      <c r="G262" s="19">
        <v>3.8154761904761907</v>
      </c>
      <c r="H262" s="19">
        <v>3.8214285714285716</v>
      </c>
      <c r="I262" s="19">
        <v>3.9880952380952381</v>
      </c>
      <c r="J262" s="19"/>
      <c r="K262" s="19">
        <v>3.5357142857142856</v>
      </c>
      <c r="L262" s="19">
        <v>3.6845238095238093</v>
      </c>
      <c r="M262" s="19">
        <v>3.25</v>
      </c>
      <c r="N262" s="19">
        <v>3.3690476190476191</v>
      </c>
      <c r="O262" s="19">
        <v>2.5476190476190474</v>
      </c>
      <c r="P262" s="20">
        <v>2.4821428571428572</v>
      </c>
    </row>
    <row r="263" spans="1:16" s="1" customFormat="1" ht="15.95" customHeight="1" x14ac:dyDescent="0.25">
      <c r="A263" s="55"/>
      <c r="B263" s="7" t="s">
        <v>8</v>
      </c>
      <c r="C263" s="18" t="s">
        <v>31</v>
      </c>
      <c r="D263" s="19">
        <v>3.7085714285714286</v>
      </c>
      <c r="E263" s="19">
        <v>3.68</v>
      </c>
      <c r="F263" s="19">
        <v>3.5371428571428569</v>
      </c>
      <c r="G263" s="19">
        <v>4.0171428571428569</v>
      </c>
      <c r="H263" s="19">
        <v>4.04</v>
      </c>
      <c r="I263" s="19">
        <v>4.097142857142857</v>
      </c>
      <c r="J263" s="19"/>
      <c r="K263" s="19">
        <v>3.7542857142857144</v>
      </c>
      <c r="L263" s="19">
        <v>3.6685714285714286</v>
      </c>
      <c r="M263" s="19">
        <v>3.0342857142857143</v>
      </c>
      <c r="N263" s="19">
        <v>3.2571428571428571</v>
      </c>
      <c r="O263" s="19">
        <v>2.5028571428571427</v>
      </c>
      <c r="P263" s="20">
        <v>2.4057142857142857</v>
      </c>
    </row>
    <row r="264" spans="1:16" s="1" customFormat="1" ht="15.95" customHeight="1" x14ac:dyDescent="0.25">
      <c r="A264" s="55"/>
      <c r="B264" s="7" t="s">
        <v>9</v>
      </c>
      <c r="C264" s="18" t="s">
        <v>32</v>
      </c>
      <c r="D264" s="19">
        <v>3.7861271676300579</v>
      </c>
      <c r="E264" s="19">
        <v>3.7341040462427744</v>
      </c>
      <c r="F264" s="19">
        <v>3.7572254335260116</v>
      </c>
      <c r="G264" s="19">
        <v>4.202312138728324</v>
      </c>
      <c r="H264" s="19">
        <v>4.2080924855491331</v>
      </c>
      <c r="I264" s="19">
        <v>4.2369942196531793</v>
      </c>
      <c r="J264" s="19"/>
      <c r="K264" s="19">
        <v>3.9075144508670521</v>
      </c>
      <c r="L264" s="19">
        <v>3.9132947976878611</v>
      </c>
      <c r="M264" s="19">
        <v>3.1213872832369942</v>
      </c>
      <c r="N264" s="19">
        <v>3.2716763005780347</v>
      </c>
      <c r="O264" s="19">
        <v>2.5375722543352599</v>
      </c>
      <c r="P264" s="20">
        <v>2.5722543352601157</v>
      </c>
    </row>
    <row r="265" spans="1:16" s="1" customFormat="1" ht="15.95" customHeight="1" x14ac:dyDescent="0.25">
      <c r="A265" s="55"/>
      <c r="B265" s="7" t="s">
        <v>10</v>
      </c>
      <c r="C265" s="18" t="s">
        <v>33</v>
      </c>
      <c r="D265" s="19">
        <v>3.7419354838709675</v>
      </c>
      <c r="E265" s="19">
        <v>3.7580645161290325</v>
      </c>
      <c r="F265" s="19">
        <v>3.814516129032258</v>
      </c>
      <c r="G265" s="19">
        <v>4.274193548387097</v>
      </c>
      <c r="H265" s="19">
        <v>4.274193548387097</v>
      </c>
      <c r="I265" s="19">
        <v>4.217741935483871</v>
      </c>
      <c r="J265" s="19"/>
      <c r="K265" s="19">
        <v>3.911290322580645</v>
      </c>
      <c r="L265" s="19">
        <v>3.943548387096774</v>
      </c>
      <c r="M265" s="19">
        <v>3.129032258064516</v>
      </c>
      <c r="N265" s="19">
        <v>3.3306451612903225</v>
      </c>
      <c r="O265" s="19">
        <v>2.6451612903225805</v>
      </c>
      <c r="P265" s="20">
        <v>2.556451612903226</v>
      </c>
    </row>
    <row r="266" spans="1:16" s="1" customFormat="1" ht="15.95" customHeight="1" x14ac:dyDescent="0.25">
      <c r="A266" s="55"/>
      <c r="B266" s="7" t="s">
        <v>11</v>
      </c>
      <c r="C266" s="18" t="s">
        <v>34</v>
      </c>
      <c r="D266" s="19">
        <v>3.7380952380952381</v>
      </c>
      <c r="E266" s="19">
        <v>3.7738095238095237</v>
      </c>
      <c r="F266" s="19">
        <v>3.8214285714285716</v>
      </c>
      <c r="G266" s="19">
        <v>4.3095238095238093</v>
      </c>
      <c r="H266" s="19">
        <v>4.2857142857142856</v>
      </c>
      <c r="I266" s="19">
        <v>4.2142857142857144</v>
      </c>
      <c r="J266" s="19"/>
      <c r="K266" s="19">
        <v>4.1190476190476186</v>
      </c>
      <c r="L266" s="19">
        <v>4.2142857142857144</v>
      </c>
      <c r="M266" s="19">
        <v>3.25</v>
      </c>
      <c r="N266" s="19">
        <v>3.3095238095238093</v>
      </c>
      <c r="O266" s="19">
        <v>2.4761904761904763</v>
      </c>
      <c r="P266" s="20">
        <v>2.4642857142857144</v>
      </c>
    </row>
    <row r="267" spans="1:16" s="1" customFormat="1" ht="15.95" customHeight="1" x14ac:dyDescent="0.25">
      <c r="A267" s="55" t="s">
        <v>35</v>
      </c>
      <c r="B267" s="7" t="s">
        <v>36</v>
      </c>
      <c r="C267" s="18" t="s">
        <v>37</v>
      </c>
      <c r="D267" s="19">
        <v>3.7335164835164836</v>
      </c>
      <c r="E267" s="19">
        <v>3.6675824175824174</v>
      </c>
      <c r="F267" s="19">
        <v>3.5769230769230771</v>
      </c>
      <c r="G267" s="19">
        <v>4.1016483516483513</v>
      </c>
      <c r="H267" s="19">
        <v>4.1126373626373622</v>
      </c>
      <c r="I267" s="19">
        <v>4.2197802197802199</v>
      </c>
      <c r="J267" s="19"/>
      <c r="K267" s="19">
        <v>3.7692307692307692</v>
      </c>
      <c r="L267" s="19">
        <v>3.7664835164835164</v>
      </c>
      <c r="M267" s="19">
        <v>3.1428571428571428</v>
      </c>
      <c r="N267" s="19">
        <v>3.2912087912087911</v>
      </c>
      <c r="O267" s="19">
        <v>2.5357142857142856</v>
      </c>
      <c r="P267" s="20">
        <v>2.4670329670329672</v>
      </c>
    </row>
    <row r="268" spans="1:16" s="1" customFormat="1" ht="15.95" customHeight="1" x14ac:dyDescent="0.25">
      <c r="A268" s="55"/>
      <c r="B268" s="7" t="s">
        <v>38</v>
      </c>
      <c r="C268" s="18" t="s">
        <v>39</v>
      </c>
      <c r="D268" s="19">
        <v>3.6638888888888888</v>
      </c>
      <c r="E268" s="19">
        <v>3.6583333333333332</v>
      </c>
      <c r="F268" s="19">
        <v>3.6027777777777779</v>
      </c>
      <c r="G268" s="19">
        <v>4.083333333333333</v>
      </c>
      <c r="H268" s="19">
        <v>4.083333333333333</v>
      </c>
      <c r="I268" s="19">
        <v>4.0583333333333336</v>
      </c>
      <c r="J268" s="19"/>
      <c r="K268" s="19">
        <v>3.85</v>
      </c>
      <c r="L268" s="19">
        <v>3.9166666666666665</v>
      </c>
      <c r="M268" s="19">
        <v>3.15</v>
      </c>
      <c r="N268" s="19">
        <v>3.3194444444444446</v>
      </c>
      <c r="O268" s="19">
        <v>2.5499999999999998</v>
      </c>
      <c r="P268" s="20">
        <v>2.5249999999999999</v>
      </c>
    </row>
    <row r="269" spans="1:16" s="1" customFormat="1" ht="15.95" customHeight="1" x14ac:dyDescent="0.25">
      <c r="A269" s="55" t="s">
        <v>12</v>
      </c>
      <c r="B269" s="7" t="s">
        <v>40</v>
      </c>
      <c r="C269" s="18" t="s">
        <v>33</v>
      </c>
      <c r="D269" s="19">
        <v>3.685483870967742</v>
      </c>
      <c r="E269" s="19">
        <v>3.693548387096774</v>
      </c>
      <c r="F269" s="19">
        <v>3.6048387096774195</v>
      </c>
      <c r="G269" s="19">
        <v>4.080645161290323</v>
      </c>
      <c r="H269" s="19">
        <v>4.112903225806452</v>
      </c>
      <c r="I269" s="19">
        <v>4.185483870967742</v>
      </c>
      <c r="J269" s="19"/>
      <c r="K269" s="19">
        <v>3.8225806451612905</v>
      </c>
      <c r="L269" s="19">
        <v>3.814516129032258</v>
      </c>
      <c r="M269" s="19">
        <v>3.153225806451613</v>
      </c>
      <c r="N269" s="19">
        <v>3.2580645161290325</v>
      </c>
      <c r="O269" s="19">
        <v>2.5403225806451615</v>
      </c>
      <c r="P269" s="20">
        <v>2.564516129032258</v>
      </c>
    </row>
    <row r="270" spans="1:16" s="1" customFormat="1" ht="15.95" customHeight="1" x14ac:dyDescent="0.25">
      <c r="A270" s="55"/>
      <c r="B270" s="7" t="s">
        <v>41</v>
      </c>
      <c r="C270" s="18" t="s">
        <v>42</v>
      </c>
      <c r="D270" s="19">
        <v>3.721311475409836</v>
      </c>
      <c r="E270" s="19">
        <v>3.6639344262295084</v>
      </c>
      <c r="F270" s="19">
        <v>3.557377049180328</v>
      </c>
      <c r="G270" s="19">
        <v>4.0655737704918034</v>
      </c>
      <c r="H270" s="19">
        <v>4.0081967213114753</v>
      </c>
      <c r="I270" s="19">
        <v>4.0491803278688527</v>
      </c>
      <c r="J270" s="19"/>
      <c r="K270" s="19">
        <v>3.721311475409836</v>
      </c>
      <c r="L270" s="19">
        <v>3.7540983606557377</v>
      </c>
      <c r="M270" s="19">
        <v>3.1311475409836067</v>
      </c>
      <c r="N270" s="19">
        <v>3.3360655737704916</v>
      </c>
      <c r="O270" s="19">
        <v>2.5245901639344264</v>
      </c>
      <c r="P270" s="20">
        <v>2.4918032786885247</v>
      </c>
    </row>
    <row r="271" spans="1:16" s="1" customFormat="1" ht="15.95" customHeight="1" x14ac:dyDescent="0.25">
      <c r="A271" s="55"/>
      <c r="B271" s="7" t="s">
        <v>43</v>
      </c>
      <c r="C271" s="18" t="s">
        <v>44</v>
      </c>
      <c r="D271" s="19">
        <v>3.6416666666666666</v>
      </c>
      <c r="E271" s="19">
        <v>3.5416666666666665</v>
      </c>
      <c r="F271" s="19">
        <v>3.5916666666666668</v>
      </c>
      <c r="G271" s="19">
        <v>4.1083333333333334</v>
      </c>
      <c r="H271" s="19">
        <v>4.1416666666666666</v>
      </c>
      <c r="I271" s="19">
        <v>4.1749999999999998</v>
      </c>
      <c r="J271" s="19"/>
      <c r="K271" s="19">
        <v>3.9249999999999998</v>
      </c>
      <c r="L271" s="19">
        <v>3.8416666666666668</v>
      </c>
      <c r="M271" s="19">
        <v>3.1</v>
      </c>
      <c r="N271" s="19">
        <v>3.2250000000000001</v>
      </c>
      <c r="O271" s="19">
        <v>2.4333333333333331</v>
      </c>
      <c r="P271" s="20">
        <v>2.4500000000000002</v>
      </c>
    </row>
    <row r="272" spans="1:16" s="1" customFormat="1" ht="15.95" customHeight="1" x14ac:dyDescent="0.25">
      <c r="A272" s="55"/>
      <c r="B272" s="7" t="s">
        <v>45</v>
      </c>
      <c r="C272" s="18" t="s">
        <v>46</v>
      </c>
      <c r="D272" s="19">
        <v>3.7457627118644066</v>
      </c>
      <c r="E272" s="19">
        <v>3.6610169491525424</v>
      </c>
      <c r="F272" s="19">
        <v>3.5169491525423728</v>
      </c>
      <c r="G272" s="19">
        <v>4.0847457627118642</v>
      </c>
      <c r="H272" s="19">
        <v>4.093220338983051</v>
      </c>
      <c r="I272" s="19">
        <v>4.1610169491525424</v>
      </c>
      <c r="J272" s="19"/>
      <c r="K272" s="19">
        <v>3.7711864406779663</v>
      </c>
      <c r="L272" s="19">
        <v>3.9491525423728815</v>
      </c>
      <c r="M272" s="19">
        <v>3.1864406779661016</v>
      </c>
      <c r="N272" s="19">
        <v>3.3220338983050848</v>
      </c>
      <c r="O272" s="19">
        <v>2.5677966101694913</v>
      </c>
      <c r="P272" s="20">
        <v>2.406779661016949</v>
      </c>
    </row>
    <row r="273" spans="1:16" s="1" customFormat="1" ht="15.95" customHeight="1" x14ac:dyDescent="0.25">
      <c r="A273" s="55"/>
      <c r="B273" s="7" t="s">
        <v>47</v>
      </c>
      <c r="C273" s="18" t="s">
        <v>42</v>
      </c>
      <c r="D273" s="19">
        <v>3.7131147540983607</v>
      </c>
      <c r="E273" s="19">
        <v>3.7295081967213113</v>
      </c>
      <c r="F273" s="19">
        <v>3.581967213114754</v>
      </c>
      <c r="G273" s="19">
        <v>4.0327868852459012</v>
      </c>
      <c r="H273" s="19">
        <v>4.057377049180328</v>
      </c>
      <c r="I273" s="19">
        <v>4.0983606557377046</v>
      </c>
      <c r="J273" s="19"/>
      <c r="K273" s="19">
        <v>3.7704918032786887</v>
      </c>
      <c r="L273" s="19">
        <v>3.8278688524590163</v>
      </c>
      <c r="M273" s="19">
        <v>3.1147540983606556</v>
      </c>
      <c r="N273" s="19">
        <v>3.319672131147541</v>
      </c>
      <c r="O273" s="19">
        <v>2.5245901639344264</v>
      </c>
      <c r="P273" s="20">
        <v>2.418032786885246</v>
      </c>
    </row>
    <row r="274" spans="1:16" s="1" customFormat="1" ht="15.95" customHeight="1" thickBot="1" x14ac:dyDescent="0.3">
      <c r="A274" s="56"/>
      <c r="B274" s="22" t="s">
        <v>48</v>
      </c>
      <c r="C274" s="23" t="s">
        <v>46</v>
      </c>
      <c r="D274" s="25">
        <v>3.6864406779661016</v>
      </c>
      <c r="E274" s="25">
        <v>3.6864406779661016</v>
      </c>
      <c r="F274" s="25">
        <v>3.6864406779661016</v>
      </c>
      <c r="G274" s="25">
        <v>4.1864406779661021</v>
      </c>
      <c r="H274" s="25">
        <v>4.1779661016949152</v>
      </c>
      <c r="I274" s="25">
        <v>4.1694915254237293</v>
      </c>
      <c r="J274" s="25"/>
      <c r="K274" s="25">
        <v>3.847457627118644</v>
      </c>
      <c r="L274" s="25">
        <v>3.8644067796610169</v>
      </c>
      <c r="M274" s="25">
        <v>3.1949152542372881</v>
      </c>
      <c r="N274" s="25">
        <v>3.3728813559322033</v>
      </c>
      <c r="O274" s="25">
        <v>2.6694915254237288</v>
      </c>
      <c r="P274" s="26">
        <v>2.6440677966101696</v>
      </c>
    </row>
    <row r="275" spans="1:16" s="1" customFormat="1" ht="14.25" thickTop="1" x14ac:dyDescent="0.25"/>
    <row r="276" spans="1:16" s="1" customFormat="1" ht="18.95" customHeight="1" thickBot="1" x14ac:dyDescent="0.3">
      <c r="A276" s="47" t="s">
        <v>112</v>
      </c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</row>
    <row r="277" spans="1:16" s="1" customFormat="1" ht="174" customHeight="1" thickTop="1" thickBot="1" x14ac:dyDescent="0.3">
      <c r="A277" s="51"/>
      <c r="B277" s="52"/>
      <c r="C277" s="2" t="s">
        <v>0</v>
      </c>
      <c r="D277" s="3" t="s">
        <v>99</v>
      </c>
      <c r="E277" s="3" t="s">
        <v>100</v>
      </c>
      <c r="F277" s="3" t="s">
        <v>101</v>
      </c>
      <c r="G277" s="3" t="s">
        <v>102</v>
      </c>
      <c r="H277" s="3" t="s">
        <v>103</v>
      </c>
      <c r="I277" s="3" t="s">
        <v>104</v>
      </c>
      <c r="J277" s="3"/>
      <c r="K277" s="3" t="s">
        <v>105</v>
      </c>
      <c r="L277" s="3" t="s">
        <v>106</v>
      </c>
      <c r="M277" s="3" t="s">
        <v>107</v>
      </c>
      <c r="N277" s="3" t="s">
        <v>108</v>
      </c>
      <c r="O277" s="3" t="s">
        <v>109</v>
      </c>
      <c r="P277" s="4" t="s">
        <v>110</v>
      </c>
    </row>
    <row r="278" spans="1:16" s="1" customFormat="1" ht="15.95" customHeight="1" thickTop="1" x14ac:dyDescent="0.25">
      <c r="A278" s="53" t="s">
        <v>2</v>
      </c>
      <c r="B278" s="54"/>
      <c r="C278" s="5" t="s">
        <v>27</v>
      </c>
      <c r="D278" s="16">
        <v>67.472375690607734</v>
      </c>
      <c r="E278" s="16">
        <v>66.574585635359114</v>
      </c>
      <c r="F278" s="16">
        <v>64.744475138121544</v>
      </c>
      <c r="G278" s="16">
        <v>77.313535911602216</v>
      </c>
      <c r="H278" s="16">
        <v>77.451657458563531</v>
      </c>
      <c r="I278" s="16">
        <v>78.487569060773481</v>
      </c>
      <c r="J278" s="16"/>
      <c r="K278" s="16">
        <v>70.234806629834253</v>
      </c>
      <c r="L278" s="16">
        <v>71.029005524861873</v>
      </c>
      <c r="M278" s="16">
        <v>53.660220994475139</v>
      </c>
      <c r="N278" s="16">
        <v>57.631215469613259</v>
      </c>
      <c r="O278" s="16">
        <v>38.570441988950279</v>
      </c>
      <c r="P278" s="17">
        <v>37.396408839779006</v>
      </c>
    </row>
    <row r="279" spans="1:16" s="1" customFormat="1" ht="15.95" customHeight="1" x14ac:dyDescent="0.25">
      <c r="A279" s="55" t="s">
        <v>3</v>
      </c>
      <c r="B279" s="7" t="s">
        <v>4</v>
      </c>
      <c r="C279" s="18" t="s">
        <v>28</v>
      </c>
      <c r="D279" s="19">
        <v>65.597667638483969</v>
      </c>
      <c r="E279" s="19">
        <v>63.848396501457728</v>
      </c>
      <c r="F279" s="19">
        <v>62.609329446064137</v>
      </c>
      <c r="G279" s="19">
        <v>74.854227405247812</v>
      </c>
      <c r="H279" s="19">
        <v>75</v>
      </c>
      <c r="I279" s="19">
        <v>75.510204081632651</v>
      </c>
      <c r="J279" s="19"/>
      <c r="K279" s="19">
        <v>69.314868804664727</v>
      </c>
      <c r="L279" s="19">
        <v>72.376093294460645</v>
      </c>
      <c r="M279" s="19">
        <v>56.195335276967931</v>
      </c>
      <c r="N279" s="19">
        <v>61.224489795918366</v>
      </c>
      <c r="O279" s="19">
        <v>41.326530612244895</v>
      </c>
      <c r="P279" s="20">
        <v>40.451895043731781</v>
      </c>
    </row>
    <row r="280" spans="1:16" s="1" customFormat="1" ht="15.95" customHeight="1" x14ac:dyDescent="0.25">
      <c r="A280" s="55"/>
      <c r="B280" s="7" t="s">
        <v>5</v>
      </c>
      <c r="C280" s="18" t="s">
        <v>29</v>
      </c>
      <c r="D280" s="19">
        <v>69.160104986876647</v>
      </c>
      <c r="E280" s="19">
        <v>69.028871391076109</v>
      </c>
      <c r="F280" s="19">
        <v>66.666666666666671</v>
      </c>
      <c r="G280" s="19">
        <v>79.527559055118104</v>
      </c>
      <c r="H280" s="19">
        <v>79.658792650918642</v>
      </c>
      <c r="I280" s="19">
        <v>81.167979002624676</v>
      </c>
      <c r="J280" s="19"/>
      <c r="K280" s="19">
        <v>71.062992125984252</v>
      </c>
      <c r="L280" s="19">
        <v>69.816272965879264</v>
      </c>
      <c r="M280" s="19">
        <v>51.377952755905511</v>
      </c>
      <c r="N280" s="19">
        <v>54.396325459317588</v>
      </c>
      <c r="O280" s="19">
        <v>36.089238845144358</v>
      </c>
      <c r="P280" s="20">
        <v>34.645669291338585</v>
      </c>
    </row>
    <row r="281" spans="1:16" s="1" customFormat="1" ht="15.95" customHeight="1" x14ac:dyDescent="0.25">
      <c r="A281" s="55" t="s">
        <v>6</v>
      </c>
      <c r="B281" s="7" t="s">
        <v>7</v>
      </c>
      <c r="C281" s="18" t="s">
        <v>30</v>
      </c>
      <c r="D281" s="19">
        <v>63.69047619047619</v>
      </c>
      <c r="E281" s="19">
        <v>61.160714285714285</v>
      </c>
      <c r="F281" s="19">
        <v>54.761904761904759</v>
      </c>
      <c r="G281" s="19">
        <v>70.386904761904759</v>
      </c>
      <c r="H281" s="19">
        <v>70.535714285714292</v>
      </c>
      <c r="I281" s="19">
        <v>74.702380952380949</v>
      </c>
      <c r="J281" s="19"/>
      <c r="K281" s="19">
        <v>63.392857142857146</v>
      </c>
      <c r="L281" s="19">
        <v>67.113095238095241</v>
      </c>
      <c r="M281" s="19">
        <v>56.25</v>
      </c>
      <c r="N281" s="19">
        <v>59.226190476190474</v>
      </c>
      <c r="O281" s="19">
        <v>38.69047619047619</v>
      </c>
      <c r="P281" s="20">
        <v>37.053571428571431</v>
      </c>
    </row>
    <row r="282" spans="1:16" s="1" customFormat="1" ht="15.95" customHeight="1" x14ac:dyDescent="0.25">
      <c r="A282" s="55"/>
      <c r="B282" s="7" t="s">
        <v>8</v>
      </c>
      <c r="C282" s="18" t="s">
        <v>31</v>
      </c>
      <c r="D282" s="19">
        <v>67.714285714285708</v>
      </c>
      <c r="E282" s="19">
        <v>67</v>
      </c>
      <c r="F282" s="19">
        <v>63.428571428571431</v>
      </c>
      <c r="G282" s="19">
        <v>75.428571428571431</v>
      </c>
      <c r="H282" s="19">
        <v>76</v>
      </c>
      <c r="I282" s="19">
        <v>77.428571428571431</v>
      </c>
      <c r="J282" s="19"/>
      <c r="K282" s="19">
        <v>68.857142857142861</v>
      </c>
      <c r="L282" s="19">
        <v>66.714285714285708</v>
      </c>
      <c r="M282" s="19">
        <v>50.857142857142854</v>
      </c>
      <c r="N282" s="19">
        <v>56.428571428571431</v>
      </c>
      <c r="O282" s="19">
        <v>37.571428571428569</v>
      </c>
      <c r="P282" s="20">
        <v>35.142857142857146</v>
      </c>
    </row>
    <row r="283" spans="1:16" s="1" customFormat="1" ht="15.95" customHeight="1" x14ac:dyDescent="0.25">
      <c r="A283" s="55"/>
      <c r="B283" s="7" t="s">
        <v>9</v>
      </c>
      <c r="C283" s="18" t="s">
        <v>32</v>
      </c>
      <c r="D283" s="19">
        <v>69.653179190751445</v>
      </c>
      <c r="E283" s="19">
        <v>68.352601156069369</v>
      </c>
      <c r="F283" s="19">
        <v>68.930635838150295</v>
      </c>
      <c r="G283" s="19">
        <v>80.057803468208093</v>
      </c>
      <c r="H283" s="19">
        <v>80.202312138728317</v>
      </c>
      <c r="I283" s="19">
        <v>80.924855491329481</v>
      </c>
      <c r="J283" s="19"/>
      <c r="K283" s="19">
        <v>72.687861271676297</v>
      </c>
      <c r="L283" s="19">
        <v>72.832369942196536</v>
      </c>
      <c r="M283" s="19">
        <v>53.034682080924853</v>
      </c>
      <c r="N283" s="19">
        <v>56.79190751445087</v>
      </c>
      <c r="O283" s="19">
        <v>38.439306358381501</v>
      </c>
      <c r="P283" s="20">
        <v>39.306358381502889</v>
      </c>
    </row>
    <row r="284" spans="1:16" s="1" customFormat="1" ht="15.95" customHeight="1" x14ac:dyDescent="0.25">
      <c r="A284" s="55"/>
      <c r="B284" s="7" t="s">
        <v>10</v>
      </c>
      <c r="C284" s="18" t="s">
        <v>33</v>
      </c>
      <c r="D284" s="19">
        <v>68.548387096774192</v>
      </c>
      <c r="E284" s="19">
        <v>68.951612903225808</v>
      </c>
      <c r="F284" s="19">
        <v>70.362903225806448</v>
      </c>
      <c r="G284" s="19">
        <v>81.854838709677423</v>
      </c>
      <c r="H284" s="19">
        <v>81.854838709677423</v>
      </c>
      <c r="I284" s="19">
        <v>80.443548387096769</v>
      </c>
      <c r="J284" s="19"/>
      <c r="K284" s="19">
        <v>72.782258064516128</v>
      </c>
      <c r="L284" s="19">
        <v>73.588709677419359</v>
      </c>
      <c r="M284" s="19">
        <v>53.225806451612904</v>
      </c>
      <c r="N284" s="19">
        <v>58.266129032258064</v>
      </c>
      <c r="O284" s="19">
        <v>41.12903225806452</v>
      </c>
      <c r="P284" s="20">
        <v>38.911290322580648</v>
      </c>
    </row>
    <row r="285" spans="1:16" s="1" customFormat="1" ht="15.95" customHeight="1" x14ac:dyDescent="0.25">
      <c r="A285" s="55"/>
      <c r="B285" s="7" t="s">
        <v>11</v>
      </c>
      <c r="C285" s="18" t="s">
        <v>34</v>
      </c>
      <c r="D285" s="19">
        <v>68.452380952380949</v>
      </c>
      <c r="E285" s="19">
        <v>69.345238095238102</v>
      </c>
      <c r="F285" s="19">
        <v>70.535714285714292</v>
      </c>
      <c r="G285" s="19">
        <v>82.738095238095241</v>
      </c>
      <c r="H285" s="19">
        <v>82.142857142857139</v>
      </c>
      <c r="I285" s="19">
        <v>80.357142857142861</v>
      </c>
      <c r="J285" s="19"/>
      <c r="K285" s="19">
        <v>77.976190476190482</v>
      </c>
      <c r="L285" s="19">
        <v>80.357142857142861</v>
      </c>
      <c r="M285" s="19">
        <v>56.25</v>
      </c>
      <c r="N285" s="19">
        <v>57.738095238095241</v>
      </c>
      <c r="O285" s="19">
        <v>36.904761904761905</v>
      </c>
      <c r="P285" s="20">
        <v>36.607142857142854</v>
      </c>
    </row>
    <row r="286" spans="1:16" s="1" customFormat="1" ht="15.95" customHeight="1" x14ac:dyDescent="0.25">
      <c r="A286" s="55" t="s">
        <v>35</v>
      </c>
      <c r="B286" s="7" t="s">
        <v>36</v>
      </c>
      <c r="C286" s="18" t="s">
        <v>37</v>
      </c>
      <c r="D286" s="19">
        <v>68.337912087912088</v>
      </c>
      <c r="E286" s="19">
        <v>66.689560439560438</v>
      </c>
      <c r="F286" s="19">
        <v>64.42307692307692</v>
      </c>
      <c r="G286" s="19">
        <v>77.541208791208788</v>
      </c>
      <c r="H286" s="19">
        <v>77.815934065934073</v>
      </c>
      <c r="I286" s="19">
        <v>80.494505494505489</v>
      </c>
      <c r="J286" s="19"/>
      <c r="K286" s="19">
        <v>69.230769230769226</v>
      </c>
      <c r="L286" s="19">
        <v>69.162087912087912</v>
      </c>
      <c r="M286" s="19">
        <v>53.571428571428569</v>
      </c>
      <c r="N286" s="19">
        <v>57.280219780219781</v>
      </c>
      <c r="O286" s="19">
        <v>38.392857142857146</v>
      </c>
      <c r="P286" s="20">
        <v>36.675824175824175</v>
      </c>
    </row>
    <row r="287" spans="1:16" s="1" customFormat="1" ht="15.95" customHeight="1" x14ac:dyDescent="0.25">
      <c r="A287" s="55"/>
      <c r="B287" s="7" t="s">
        <v>38</v>
      </c>
      <c r="C287" s="18" t="s">
        <v>39</v>
      </c>
      <c r="D287" s="19">
        <v>66.597222222222229</v>
      </c>
      <c r="E287" s="19">
        <v>66.458333333333329</v>
      </c>
      <c r="F287" s="19">
        <v>65.069444444444443</v>
      </c>
      <c r="G287" s="19">
        <v>77.083333333333329</v>
      </c>
      <c r="H287" s="19">
        <v>77.083333333333329</v>
      </c>
      <c r="I287" s="19">
        <v>76.458333333333329</v>
      </c>
      <c r="J287" s="19"/>
      <c r="K287" s="19">
        <v>71.25</v>
      </c>
      <c r="L287" s="19">
        <v>72.916666666666671</v>
      </c>
      <c r="M287" s="19">
        <v>53.75</v>
      </c>
      <c r="N287" s="19">
        <v>57.986111111111114</v>
      </c>
      <c r="O287" s="19">
        <v>38.75</v>
      </c>
      <c r="P287" s="20">
        <v>38.125</v>
      </c>
    </row>
    <row r="288" spans="1:16" s="1" customFormat="1" ht="15.95" customHeight="1" x14ac:dyDescent="0.25">
      <c r="A288" s="55" t="s">
        <v>12</v>
      </c>
      <c r="B288" s="7" t="s">
        <v>40</v>
      </c>
      <c r="C288" s="18" t="s">
        <v>33</v>
      </c>
      <c r="D288" s="19">
        <v>67.137096774193552</v>
      </c>
      <c r="E288" s="19">
        <v>67.338709677419359</v>
      </c>
      <c r="F288" s="19">
        <v>65.120967741935488</v>
      </c>
      <c r="G288" s="19">
        <v>77.016129032258064</v>
      </c>
      <c r="H288" s="19">
        <v>77.822580645161295</v>
      </c>
      <c r="I288" s="19">
        <v>79.637096774193552</v>
      </c>
      <c r="J288" s="19"/>
      <c r="K288" s="19">
        <v>70.564516129032256</v>
      </c>
      <c r="L288" s="19">
        <v>70.362903225806448</v>
      </c>
      <c r="M288" s="19">
        <v>53.83064516129032</v>
      </c>
      <c r="N288" s="19">
        <v>56.451612903225808</v>
      </c>
      <c r="O288" s="19">
        <v>38.508064516129032</v>
      </c>
      <c r="P288" s="20">
        <v>39.112903225806448</v>
      </c>
    </row>
    <row r="289" spans="1:16" s="1" customFormat="1" ht="15.95" customHeight="1" x14ac:dyDescent="0.25">
      <c r="A289" s="55"/>
      <c r="B289" s="7" t="s">
        <v>41</v>
      </c>
      <c r="C289" s="18" t="s">
        <v>42</v>
      </c>
      <c r="D289" s="19">
        <v>68.032786885245898</v>
      </c>
      <c r="E289" s="19">
        <v>66.598360655737707</v>
      </c>
      <c r="F289" s="19">
        <v>63.934426229508198</v>
      </c>
      <c r="G289" s="19">
        <v>76.639344262295083</v>
      </c>
      <c r="H289" s="19">
        <v>75.204918032786878</v>
      </c>
      <c r="I289" s="19">
        <v>76.229508196721312</v>
      </c>
      <c r="J289" s="19"/>
      <c r="K289" s="19">
        <v>68.032786885245898</v>
      </c>
      <c r="L289" s="19">
        <v>68.852459016393439</v>
      </c>
      <c r="M289" s="19">
        <v>53.278688524590166</v>
      </c>
      <c r="N289" s="19">
        <v>58.401639344262293</v>
      </c>
      <c r="O289" s="19">
        <v>38.114754098360656</v>
      </c>
      <c r="P289" s="20">
        <v>37.295081967213115</v>
      </c>
    </row>
    <row r="290" spans="1:16" s="1" customFormat="1" ht="15.95" customHeight="1" x14ac:dyDescent="0.25">
      <c r="A290" s="55"/>
      <c r="B290" s="7" t="s">
        <v>43</v>
      </c>
      <c r="C290" s="18" t="s">
        <v>44</v>
      </c>
      <c r="D290" s="19">
        <v>66.041666666666671</v>
      </c>
      <c r="E290" s="19">
        <v>63.541666666666664</v>
      </c>
      <c r="F290" s="19">
        <v>64.791666666666671</v>
      </c>
      <c r="G290" s="19">
        <v>77.708333333333329</v>
      </c>
      <c r="H290" s="19">
        <v>78.541666666666671</v>
      </c>
      <c r="I290" s="19">
        <v>79.375</v>
      </c>
      <c r="J290" s="19"/>
      <c r="K290" s="19">
        <v>73.125</v>
      </c>
      <c r="L290" s="19">
        <v>71.041666666666671</v>
      </c>
      <c r="M290" s="19">
        <v>52.5</v>
      </c>
      <c r="N290" s="19">
        <v>55.625</v>
      </c>
      <c r="O290" s="19">
        <v>35.833333333333336</v>
      </c>
      <c r="P290" s="20">
        <v>36.25</v>
      </c>
    </row>
    <row r="291" spans="1:16" s="1" customFormat="1" ht="15.95" customHeight="1" x14ac:dyDescent="0.25">
      <c r="A291" s="55"/>
      <c r="B291" s="7" t="s">
        <v>45</v>
      </c>
      <c r="C291" s="18" t="s">
        <v>46</v>
      </c>
      <c r="D291" s="19">
        <v>68.644067796610173</v>
      </c>
      <c r="E291" s="19">
        <v>66.525423728813564</v>
      </c>
      <c r="F291" s="19">
        <v>62.923728813559322</v>
      </c>
      <c r="G291" s="19">
        <v>77.118644067796609</v>
      </c>
      <c r="H291" s="19">
        <v>77.330508474576277</v>
      </c>
      <c r="I291" s="19">
        <v>79.025423728813564</v>
      </c>
      <c r="J291" s="19"/>
      <c r="K291" s="19">
        <v>69.279661016949149</v>
      </c>
      <c r="L291" s="19">
        <v>73.728813559322035</v>
      </c>
      <c r="M291" s="19">
        <v>54.66101694915254</v>
      </c>
      <c r="N291" s="19">
        <v>58.050847457627121</v>
      </c>
      <c r="O291" s="19">
        <v>39.194915254237287</v>
      </c>
      <c r="P291" s="20">
        <v>35.16949152542373</v>
      </c>
    </row>
    <row r="292" spans="1:16" s="1" customFormat="1" ht="15.95" customHeight="1" x14ac:dyDescent="0.25">
      <c r="A292" s="55"/>
      <c r="B292" s="7" t="s">
        <v>47</v>
      </c>
      <c r="C292" s="18" t="s">
        <v>42</v>
      </c>
      <c r="D292" s="19">
        <v>67.827868852459019</v>
      </c>
      <c r="E292" s="19">
        <v>68.23770491803279</v>
      </c>
      <c r="F292" s="19">
        <v>64.549180327868854</v>
      </c>
      <c r="G292" s="19">
        <v>75.819672131147541</v>
      </c>
      <c r="H292" s="19">
        <v>76.43442622950819</v>
      </c>
      <c r="I292" s="19">
        <v>77.459016393442624</v>
      </c>
      <c r="J292" s="19"/>
      <c r="K292" s="19">
        <v>69.26229508196721</v>
      </c>
      <c r="L292" s="19">
        <v>70.696721311475414</v>
      </c>
      <c r="M292" s="19">
        <v>52.868852459016395</v>
      </c>
      <c r="N292" s="19">
        <v>57.991803278688522</v>
      </c>
      <c r="O292" s="19">
        <v>38.114754098360656</v>
      </c>
      <c r="P292" s="20">
        <v>35.450819672131146</v>
      </c>
    </row>
    <row r="293" spans="1:16" s="1" customFormat="1" ht="15.95" customHeight="1" thickBot="1" x14ac:dyDescent="0.3">
      <c r="A293" s="56"/>
      <c r="B293" s="22" t="s">
        <v>48</v>
      </c>
      <c r="C293" s="23" t="s">
        <v>46</v>
      </c>
      <c r="D293" s="25">
        <v>67.16101694915254</v>
      </c>
      <c r="E293" s="25">
        <v>67.16101694915254</v>
      </c>
      <c r="F293" s="25">
        <v>67.16101694915254</v>
      </c>
      <c r="G293" s="25">
        <v>79.66101694915254</v>
      </c>
      <c r="H293" s="25">
        <v>79.449152542372886</v>
      </c>
      <c r="I293" s="25">
        <v>79.237288135593218</v>
      </c>
      <c r="J293" s="25"/>
      <c r="K293" s="25">
        <v>71.186440677966104</v>
      </c>
      <c r="L293" s="25">
        <v>71.610169491525426</v>
      </c>
      <c r="M293" s="25">
        <v>54.872881355932201</v>
      </c>
      <c r="N293" s="25">
        <v>59.322033898305087</v>
      </c>
      <c r="O293" s="25">
        <v>41.737288135593218</v>
      </c>
      <c r="P293" s="26">
        <v>41.101694915254235</v>
      </c>
    </row>
    <row r="294" spans="1:16" s="1" customFormat="1" ht="14.25" thickTop="1" x14ac:dyDescent="0.25"/>
    <row r="295" spans="1:16" s="1" customFormat="1" ht="18.95" customHeight="1" thickBot="1" x14ac:dyDescent="0.3">
      <c r="A295" s="47" t="s">
        <v>113</v>
      </c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</row>
    <row r="296" spans="1:16" s="1" customFormat="1" ht="30" customHeight="1" thickTop="1" thickBot="1" x14ac:dyDescent="0.3">
      <c r="A296" s="51"/>
      <c r="B296" s="52"/>
      <c r="C296" s="2" t="s">
        <v>0</v>
      </c>
      <c r="D296" s="3" t="s">
        <v>114</v>
      </c>
      <c r="E296" s="3" t="s">
        <v>115</v>
      </c>
      <c r="F296" s="3" t="s">
        <v>21</v>
      </c>
      <c r="G296" s="3" t="s">
        <v>116</v>
      </c>
      <c r="H296" s="3" t="s">
        <v>117</v>
      </c>
      <c r="I296" s="3" t="s">
        <v>1</v>
      </c>
      <c r="J296" s="3"/>
      <c r="K296" s="3" t="s">
        <v>25</v>
      </c>
      <c r="L296" s="4" t="s">
        <v>26</v>
      </c>
    </row>
    <row r="297" spans="1:16" s="1" customFormat="1" ht="15.95" customHeight="1" thickTop="1" x14ac:dyDescent="0.25">
      <c r="A297" s="53" t="s">
        <v>2</v>
      </c>
      <c r="B297" s="54"/>
      <c r="C297" s="5" t="s">
        <v>27</v>
      </c>
      <c r="D297" s="28">
        <v>0.27624309392265195</v>
      </c>
      <c r="E297" s="15">
        <v>6.2154696132596685</v>
      </c>
      <c r="F297" s="15">
        <v>28.453038674033149</v>
      </c>
      <c r="G297" s="15">
        <v>53.453038674033152</v>
      </c>
      <c r="H297" s="15">
        <v>11.602209944751381</v>
      </c>
      <c r="I297" s="15">
        <v>100</v>
      </c>
      <c r="J297" s="15"/>
      <c r="K297" s="16">
        <v>3.6988950276243093</v>
      </c>
      <c r="L297" s="17">
        <v>67.472375690607734</v>
      </c>
    </row>
    <row r="298" spans="1:16" s="1" customFormat="1" ht="15.95" customHeight="1" x14ac:dyDescent="0.25">
      <c r="A298" s="55" t="s">
        <v>3</v>
      </c>
      <c r="B298" s="7" t="s">
        <v>4</v>
      </c>
      <c r="C298" s="18" t="s">
        <v>28</v>
      </c>
      <c r="D298" s="21">
        <v>0.29154518950437319</v>
      </c>
      <c r="E298" s="8">
        <v>7.8717201166180759</v>
      </c>
      <c r="F298" s="8">
        <v>31.195335276967931</v>
      </c>
      <c r="G298" s="8">
        <v>50.437317784256557</v>
      </c>
      <c r="H298" s="8">
        <v>10.204081632653061</v>
      </c>
      <c r="I298" s="8">
        <v>100</v>
      </c>
      <c r="J298" s="8"/>
      <c r="K298" s="19">
        <v>3.6239067055393588</v>
      </c>
      <c r="L298" s="20">
        <v>65.597667638483969</v>
      </c>
    </row>
    <row r="299" spans="1:16" s="1" customFormat="1" ht="15.95" customHeight="1" x14ac:dyDescent="0.25">
      <c r="A299" s="55"/>
      <c r="B299" s="7" t="s">
        <v>5</v>
      </c>
      <c r="C299" s="18" t="s">
        <v>29</v>
      </c>
      <c r="D299" s="21">
        <v>0.26246719160104987</v>
      </c>
      <c r="E299" s="8">
        <v>4.7244094488188972</v>
      </c>
      <c r="F299" s="8">
        <v>25.984251968503937</v>
      </c>
      <c r="G299" s="8">
        <v>56.167979002624669</v>
      </c>
      <c r="H299" s="8">
        <v>12.860892388451443</v>
      </c>
      <c r="I299" s="8">
        <v>100</v>
      </c>
      <c r="J299" s="8"/>
      <c r="K299" s="19">
        <v>3.7664041994750654</v>
      </c>
      <c r="L299" s="20">
        <v>69.160104986876647</v>
      </c>
    </row>
    <row r="300" spans="1:16" s="1" customFormat="1" ht="15.95" customHeight="1" x14ac:dyDescent="0.25">
      <c r="A300" s="55" t="s">
        <v>6</v>
      </c>
      <c r="B300" s="7" t="s">
        <v>7</v>
      </c>
      <c r="C300" s="18" t="s">
        <v>30</v>
      </c>
      <c r="D300" s="21">
        <v>0.59523809523809523</v>
      </c>
      <c r="E300" s="8">
        <v>4.7619047619047619</v>
      </c>
      <c r="F300" s="8">
        <v>43.452380952380949</v>
      </c>
      <c r="G300" s="8">
        <v>41.666666666666664</v>
      </c>
      <c r="H300" s="8">
        <v>9.5238095238095237</v>
      </c>
      <c r="I300" s="8">
        <v>100</v>
      </c>
      <c r="J300" s="8"/>
      <c r="K300" s="19">
        <v>3.5476190476190474</v>
      </c>
      <c r="L300" s="20">
        <v>63.69047619047619</v>
      </c>
    </row>
    <row r="301" spans="1:16" s="1" customFormat="1" ht="15.95" customHeight="1" x14ac:dyDescent="0.25">
      <c r="A301" s="55"/>
      <c r="B301" s="7" t="s">
        <v>8</v>
      </c>
      <c r="C301" s="18" t="s">
        <v>31</v>
      </c>
      <c r="D301" s="8">
        <v>0</v>
      </c>
      <c r="E301" s="8">
        <v>5.7142857142857144</v>
      </c>
      <c r="F301" s="8">
        <v>30.857142857142858</v>
      </c>
      <c r="G301" s="8">
        <v>50.285714285714285</v>
      </c>
      <c r="H301" s="8">
        <v>13.142857142857142</v>
      </c>
      <c r="I301" s="8">
        <v>100</v>
      </c>
      <c r="J301" s="8"/>
      <c r="K301" s="19">
        <v>3.7085714285714286</v>
      </c>
      <c r="L301" s="20">
        <v>67.714285714285708</v>
      </c>
    </row>
    <row r="302" spans="1:16" s="1" customFormat="1" ht="15.95" customHeight="1" x14ac:dyDescent="0.25">
      <c r="A302" s="55"/>
      <c r="B302" s="7" t="s">
        <v>9</v>
      </c>
      <c r="C302" s="18" t="s">
        <v>32</v>
      </c>
      <c r="D302" s="8">
        <v>0</v>
      </c>
      <c r="E302" s="8">
        <v>5.7803468208092488</v>
      </c>
      <c r="F302" s="8">
        <v>22.543352601156069</v>
      </c>
      <c r="G302" s="8">
        <v>58.959537572254334</v>
      </c>
      <c r="H302" s="8">
        <v>12.716763005780347</v>
      </c>
      <c r="I302" s="8">
        <v>100</v>
      </c>
      <c r="J302" s="8"/>
      <c r="K302" s="19">
        <v>3.7861271676300579</v>
      </c>
      <c r="L302" s="20">
        <v>69.653179190751445</v>
      </c>
    </row>
    <row r="303" spans="1:16" s="1" customFormat="1" ht="15.95" customHeight="1" x14ac:dyDescent="0.25">
      <c r="A303" s="55"/>
      <c r="B303" s="7" t="s">
        <v>10</v>
      </c>
      <c r="C303" s="18" t="s">
        <v>33</v>
      </c>
      <c r="D303" s="21">
        <v>0.80645161290322576</v>
      </c>
      <c r="E303" s="8">
        <v>7.258064516129032</v>
      </c>
      <c r="F303" s="8">
        <v>20.967741935483872</v>
      </c>
      <c r="G303" s="8">
        <v>58.87096774193548</v>
      </c>
      <c r="H303" s="8">
        <v>12.096774193548388</v>
      </c>
      <c r="I303" s="8">
        <v>100</v>
      </c>
      <c r="J303" s="8"/>
      <c r="K303" s="19">
        <v>3.7419354838709675</v>
      </c>
      <c r="L303" s="20">
        <v>68.548387096774192</v>
      </c>
    </row>
    <row r="304" spans="1:16" s="1" customFormat="1" ht="15.95" customHeight="1" x14ac:dyDescent="0.25">
      <c r="A304" s="55"/>
      <c r="B304" s="7" t="s">
        <v>11</v>
      </c>
      <c r="C304" s="18" t="s">
        <v>34</v>
      </c>
      <c r="D304" s="8">
        <v>0</v>
      </c>
      <c r="E304" s="8">
        <v>9.5238095238095237</v>
      </c>
      <c r="F304" s="8">
        <v>16.666666666666668</v>
      </c>
      <c r="G304" s="8">
        <v>64.285714285714292</v>
      </c>
      <c r="H304" s="8">
        <v>9.5238095238095237</v>
      </c>
      <c r="I304" s="8">
        <v>100</v>
      </c>
      <c r="J304" s="8"/>
      <c r="K304" s="19">
        <v>3.7380952380952381</v>
      </c>
      <c r="L304" s="20">
        <v>68.452380952380949</v>
      </c>
    </row>
    <row r="305" spans="1:12" s="1" customFormat="1" ht="15.95" customHeight="1" x14ac:dyDescent="0.25">
      <c r="A305" s="55" t="s">
        <v>35</v>
      </c>
      <c r="B305" s="7" t="s">
        <v>36</v>
      </c>
      <c r="C305" s="18" t="s">
        <v>37</v>
      </c>
      <c r="D305" s="21">
        <v>0.5494505494505495</v>
      </c>
      <c r="E305" s="8">
        <v>5.7692307692307692</v>
      </c>
      <c r="F305" s="8">
        <v>25.824175824175825</v>
      </c>
      <c r="G305" s="8">
        <v>55.494505494505496</v>
      </c>
      <c r="H305" s="8">
        <v>12.362637362637363</v>
      </c>
      <c r="I305" s="8">
        <v>100</v>
      </c>
      <c r="J305" s="8"/>
      <c r="K305" s="19">
        <v>3.7335164835164836</v>
      </c>
      <c r="L305" s="20">
        <v>68.337912087912088</v>
      </c>
    </row>
    <row r="306" spans="1:12" s="1" customFormat="1" ht="15.95" customHeight="1" x14ac:dyDescent="0.25">
      <c r="A306" s="55"/>
      <c r="B306" s="7" t="s">
        <v>38</v>
      </c>
      <c r="C306" s="18" t="s">
        <v>39</v>
      </c>
      <c r="D306" s="8">
        <v>0</v>
      </c>
      <c r="E306" s="8">
        <v>6.666666666666667</v>
      </c>
      <c r="F306" s="8">
        <v>31.111111111111111</v>
      </c>
      <c r="G306" s="8">
        <v>51.388888888888886</v>
      </c>
      <c r="H306" s="8">
        <v>10.833333333333334</v>
      </c>
      <c r="I306" s="8">
        <v>100</v>
      </c>
      <c r="J306" s="8"/>
      <c r="K306" s="19">
        <v>3.6638888888888888</v>
      </c>
      <c r="L306" s="20">
        <v>66.597222222222229</v>
      </c>
    </row>
    <row r="307" spans="1:12" s="1" customFormat="1" ht="15.95" customHeight="1" x14ac:dyDescent="0.25">
      <c r="A307" s="55" t="s">
        <v>12</v>
      </c>
      <c r="B307" s="7" t="s">
        <v>40</v>
      </c>
      <c r="C307" s="18" t="s">
        <v>33</v>
      </c>
      <c r="D307" s="8">
        <v>0</v>
      </c>
      <c r="E307" s="8">
        <v>5.645161290322581</v>
      </c>
      <c r="F307" s="8">
        <v>30.64516129032258</v>
      </c>
      <c r="G307" s="8">
        <v>53.225806451612904</v>
      </c>
      <c r="H307" s="8">
        <v>10.483870967741936</v>
      </c>
      <c r="I307" s="8">
        <v>100</v>
      </c>
      <c r="J307" s="8"/>
      <c r="K307" s="19">
        <v>3.685483870967742</v>
      </c>
      <c r="L307" s="20">
        <v>67.137096774193552</v>
      </c>
    </row>
    <row r="308" spans="1:12" s="1" customFormat="1" ht="15.95" customHeight="1" x14ac:dyDescent="0.25">
      <c r="A308" s="55"/>
      <c r="B308" s="7" t="s">
        <v>41</v>
      </c>
      <c r="C308" s="18" t="s">
        <v>42</v>
      </c>
      <c r="D308" s="8">
        <v>0</v>
      </c>
      <c r="E308" s="8">
        <v>8.1967213114754092</v>
      </c>
      <c r="F308" s="8">
        <v>26.229508196721312</v>
      </c>
      <c r="G308" s="8">
        <v>50.819672131147541</v>
      </c>
      <c r="H308" s="8">
        <v>14.754098360655737</v>
      </c>
      <c r="I308" s="8">
        <v>100</v>
      </c>
      <c r="J308" s="8"/>
      <c r="K308" s="19">
        <v>3.721311475409836</v>
      </c>
      <c r="L308" s="20">
        <v>68.032786885245898</v>
      </c>
    </row>
    <row r="309" spans="1:12" s="1" customFormat="1" ht="15.95" customHeight="1" x14ac:dyDescent="0.25">
      <c r="A309" s="55"/>
      <c r="B309" s="7" t="s">
        <v>43</v>
      </c>
      <c r="C309" s="18" t="s">
        <v>44</v>
      </c>
      <c r="D309" s="8">
        <v>0</v>
      </c>
      <c r="E309" s="8">
        <v>5.833333333333333</v>
      </c>
      <c r="F309" s="8">
        <v>35</v>
      </c>
      <c r="G309" s="8">
        <v>48.333333333333336</v>
      </c>
      <c r="H309" s="8">
        <v>10.833333333333334</v>
      </c>
      <c r="I309" s="8">
        <v>100</v>
      </c>
      <c r="J309" s="8"/>
      <c r="K309" s="19">
        <v>3.6416666666666666</v>
      </c>
      <c r="L309" s="20">
        <v>66.041666666666671</v>
      </c>
    </row>
    <row r="310" spans="1:12" s="1" customFormat="1" ht="15.95" customHeight="1" x14ac:dyDescent="0.25">
      <c r="A310" s="55"/>
      <c r="B310" s="7" t="s">
        <v>45</v>
      </c>
      <c r="C310" s="18" t="s">
        <v>46</v>
      </c>
      <c r="D310" s="8">
        <v>0</v>
      </c>
      <c r="E310" s="8">
        <v>5.9322033898305087</v>
      </c>
      <c r="F310" s="8">
        <v>25.423728813559322</v>
      </c>
      <c r="G310" s="8">
        <v>56.779661016949156</v>
      </c>
      <c r="H310" s="8">
        <v>11.864406779661017</v>
      </c>
      <c r="I310" s="8">
        <v>100</v>
      </c>
      <c r="J310" s="8"/>
      <c r="K310" s="19">
        <v>3.7457627118644066</v>
      </c>
      <c r="L310" s="20">
        <v>68.644067796610173</v>
      </c>
    </row>
    <row r="311" spans="1:12" s="1" customFormat="1" ht="15.95" customHeight="1" x14ac:dyDescent="0.25">
      <c r="A311" s="55"/>
      <c r="B311" s="7" t="s">
        <v>47</v>
      </c>
      <c r="C311" s="18" t="s">
        <v>42</v>
      </c>
      <c r="D311" s="21">
        <v>0.81967213114754101</v>
      </c>
      <c r="E311" s="8">
        <v>5.7377049180327866</v>
      </c>
      <c r="F311" s="8">
        <v>25.409836065573771</v>
      </c>
      <c r="G311" s="8">
        <v>57.377049180327866</v>
      </c>
      <c r="H311" s="8">
        <v>10.655737704918034</v>
      </c>
      <c r="I311" s="8">
        <v>100</v>
      </c>
      <c r="J311" s="8"/>
      <c r="K311" s="19">
        <v>3.7131147540983607</v>
      </c>
      <c r="L311" s="20">
        <v>67.827868852459019</v>
      </c>
    </row>
    <row r="312" spans="1:12" s="1" customFormat="1" ht="15.95" customHeight="1" thickBot="1" x14ac:dyDescent="0.3">
      <c r="A312" s="56"/>
      <c r="B312" s="22" t="s">
        <v>48</v>
      </c>
      <c r="C312" s="23" t="s">
        <v>46</v>
      </c>
      <c r="D312" s="29">
        <v>0.84745762711864403</v>
      </c>
      <c r="E312" s="24">
        <v>5.9322033898305087</v>
      </c>
      <c r="F312" s="24">
        <v>27.966101694915253</v>
      </c>
      <c r="G312" s="24">
        <v>54.237288135593218</v>
      </c>
      <c r="H312" s="24">
        <v>11.016949152542374</v>
      </c>
      <c r="I312" s="24">
        <v>100</v>
      </c>
      <c r="J312" s="24"/>
      <c r="K312" s="25">
        <v>3.6864406779661016</v>
      </c>
      <c r="L312" s="26">
        <v>67.16101694915254</v>
      </c>
    </row>
    <row r="313" spans="1:12" s="1" customFormat="1" ht="14.25" thickTop="1" x14ac:dyDescent="0.25"/>
    <row r="314" spans="1:12" s="1" customFormat="1" ht="18.95" customHeight="1" thickBot="1" x14ac:dyDescent="0.3">
      <c r="A314" s="47" t="s">
        <v>118</v>
      </c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</row>
    <row r="315" spans="1:12" s="1" customFormat="1" ht="30" customHeight="1" thickTop="1" thickBot="1" x14ac:dyDescent="0.3">
      <c r="A315" s="51"/>
      <c r="B315" s="52"/>
      <c r="C315" s="2" t="s">
        <v>0</v>
      </c>
      <c r="D315" s="3" t="s">
        <v>114</v>
      </c>
      <c r="E315" s="3" t="s">
        <v>115</v>
      </c>
      <c r="F315" s="3" t="s">
        <v>21</v>
      </c>
      <c r="G315" s="3" t="s">
        <v>116</v>
      </c>
      <c r="H315" s="3" t="s">
        <v>117</v>
      </c>
      <c r="I315" s="3" t="s">
        <v>1</v>
      </c>
      <c r="J315" s="3"/>
      <c r="K315" s="3" t="s">
        <v>25</v>
      </c>
      <c r="L315" s="4" t="s">
        <v>26</v>
      </c>
    </row>
    <row r="316" spans="1:12" s="1" customFormat="1" ht="15.95" customHeight="1" thickTop="1" x14ac:dyDescent="0.25">
      <c r="A316" s="53" t="s">
        <v>2</v>
      </c>
      <c r="B316" s="54"/>
      <c r="C316" s="5" t="s">
        <v>27</v>
      </c>
      <c r="D316" s="15">
        <v>1.1049723756906078</v>
      </c>
      <c r="E316" s="15">
        <v>6.0773480662983426</v>
      </c>
      <c r="F316" s="15">
        <v>32.320441988950279</v>
      </c>
      <c r="G316" s="15">
        <v>46.408839779005525</v>
      </c>
      <c r="H316" s="15">
        <v>14.088397790055248</v>
      </c>
      <c r="I316" s="15">
        <v>100</v>
      </c>
      <c r="J316" s="15"/>
      <c r="K316" s="16">
        <v>3.6629834254143647</v>
      </c>
      <c r="L316" s="17">
        <v>66.574585635359114</v>
      </c>
    </row>
    <row r="317" spans="1:12" s="1" customFormat="1" ht="15.95" customHeight="1" x14ac:dyDescent="0.25">
      <c r="A317" s="55" t="s">
        <v>3</v>
      </c>
      <c r="B317" s="7" t="s">
        <v>4</v>
      </c>
      <c r="C317" s="18" t="s">
        <v>28</v>
      </c>
      <c r="D317" s="8">
        <v>1.749271137026239</v>
      </c>
      <c r="E317" s="8">
        <v>8.1632653061224492</v>
      </c>
      <c r="F317" s="8">
        <v>35.860058309037903</v>
      </c>
      <c r="G317" s="8">
        <v>41.399416909620989</v>
      </c>
      <c r="H317" s="8">
        <v>12.827988338192419</v>
      </c>
      <c r="I317" s="8">
        <v>100</v>
      </c>
      <c r="J317" s="8"/>
      <c r="K317" s="19">
        <v>3.5539358600583091</v>
      </c>
      <c r="L317" s="20">
        <v>63.848396501457728</v>
      </c>
    </row>
    <row r="318" spans="1:12" s="1" customFormat="1" ht="15.95" customHeight="1" x14ac:dyDescent="0.25">
      <c r="A318" s="55"/>
      <c r="B318" s="7" t="s">
        <v>5</v>
      </c>
      <c r="C318" s="18" t="s">
        <v>29</v>
      </c>
      <c r="D318" s="21">
        <v>0.52493438320209973</v>
      </c>
      <c r="E318" s="8">
        <v>4.1994750656167978</v>
      </c>
      <c r="F318" s="8">
        <v>29.133858267716537</v>
      </c>
      <c r="G318" s="8">
        <v>50.918635170603672</v>
      </c>
      <c r="H318" s="8">
        <v>15.223097112860893</v>
      </c>
      <c r="I318" s="8">
        <v>100</v>
      </c>
      <c r="J318" s="8"/>
      <c r="K318" s="19">
        <v>3.7611548556430447</v>
      </c>
      <c r="L318" s="20">
        <v>69.028871391076109</v>
      </c>
    </row>
    <row r="319" spans="1:12" s="1" customFormat="1" ht="15.95" customHeight="1" x14ac:dyDescent="0.25">
      <c r="A319" s="55" t="s">
        <v>6</v>
      </c>
      <c r="B319" s="7" t="s">
        <v>7</v>
      </c>
      <c r="C319" s="18" t="s">
        <v>30</v>
      </c>
      <c r="D319" s="21">
        <v>0.59523809523809523</v>
      </c>
      <c r="E319" s="8">
        <v>5.3571428571428568</v>
      </c>
      <c r="F319" s="8">
        <v>50.595238095238095</v>
      </c>
      <c r="G319" s="8">
        <v>35.714285714285715</v>
      </c>
      <c r="H319" s="8">
        <v>7.7380952380952381</v>
      </c>
      <c r="I319" s="8">
        <v>100</v>
      </c>
      <c r="J319" s="8"/>
      <c r="K319" s="19">
        <v>3.4464285714285716</v>
      </c>
      <c r="L319" s="20">
        <v>61.160714285714285</v>
      </c>
    </row>
    <row r="320" spans="1:12" s="1" customFormat="1" ht="15.95" customHeight="1" x14ac:dyDescent="0.25">
      <c r="A320" s="55"/>
      <c r="B320" s="7" t="s">
        <v>8</v>
      </c>
      <c r="C320" s="18" t="s">
        <v>31</v>
      </c>
      <c r="D320" s="21">
        <v>0.5714285714285714</v>
      </c>
      <c r="E320" s="8">
        <v>5.7142857142857144</v>
      </c>
      <c r="F320" s="8">
        <v>35.428571428571431</v>
      </c>
      <c r="G320" s="8">
        <v>41.714285714285715</v>
      </c>
      <c r="H320" s="8">
        <v>16.571428571428573</v>
      </c>
      <c r="I320" s="8">
        <v>100</v>
      </c>
      <c r="J320" s="8"/>
      <c r="K320" s="19">
        <v>3.68</v>
      </c>
      <c r="L320" s="20">
        <v>67</v>
      </c>
    </row>
    <row r="321" spans="1:12" s="1" customFormat="1" ht="15.95" customHeight="1" x14ac:dyDescent="0.25">
      <c r="A321" s="55"/>
      <c r="B321" s="7" t="s">
        <v>9</v>
      </c>
      <c r="C321" s="18" t="s">
        <v>32</v>
      </c>
      <c r="D321" s="8">
        <v>1.1560693641618498</v>
      </c>
      <c r="E321" s="8">
        <v>6.9364161849710984</v>
      </c>
      <c r="F321" s="8">
        <v>25.433526011560694</v>
      </c>
      <c r="G321" s="8">
        <v>50.289017341040463</v>
      </c>
      <c r="H321" s="8">
        <v>16.184971098265898</v>
      </c>
      <c r="I321" s="8">
        <v>100</v>
      </c>
      <c r="J321" s="8"/>
      <c r="K321" s="19">
        <v>3.7341040462427744</v>
      </c>
      <c r="L321" s="20">
        <v>68.352601156069369</v>
      </c>
    </row>
    <row r="322" spans="1:12" s="1" customFormat="1" ht="15.95" customHeight="1" x14ac:dyDescent="0.25">
      <c r="A322" s="55"/>
      <c r="B322" s="7" t="s">
        <v>10</v>
      </c>
      <c r="C322" s="18" t="s">
        <v>33</v>
      </c>
      <c r="D322" s="8">
        <v>2.4193548387096775</v>
      </c>
      <c r="E322" s="8">
        <v>4.838709677419355</v>
      </c>
      <c r="F322" s="8">
        <v>23.387096774193548</v>
      </c>
      <c r="G322" s="8">
        <v>53.225806451612904</v>
      </c>
      <c r="H322" s="8">
        <v>16.129032258064516</v>
      </c>
      <c r="I322" s="8">
        <v>100</v>
      </c>
      <c r="J322" s="8"/>
      <c r="K322" s="19">
        <v>3.7580645161290325</v>
      </c>
      <c r="L322" s="20">
        <v>68.951612903225808</v>
      </c>
    </row>
    <row r="323" spans="1:12" s="1" customFormat="1" ht="15.95" customHeight="1" x14ac:dyDescent="0.25">
      <c r="A323" s="55"/>
      <c r="B323" s="7" t="s">
        <v>11</v>
      </c>
      <c r="C323" s="18" t="s">
        <v>34</v>
      </c>
      <c r="D323" s="8">
        <v>1.1904761904761905</v>
      </c>
      <c r="E323" s="8">
        <v>8.3333333333333339</v>
      </c>
      <c r="F323" s="8">
        <v>16.666666666666668</v>
      </c>
      <c r="G323" s="8">
        <v>59.523809523809526</v>
      </c>
      <c r="H323" s="8">
        <v>14.285714285714286</v>
      </c>
      <c r="I323" s="8">
        <v>100</v>
      </c>
      <c r="J323" s="8"/>
      <c r="K323" s="19">
        <v>3.7738095238095237</v>
      </c>
      <c r="L323" s="20">
        <v>69.345238095238102</v>
      </c>
    </row>
    <row r="324" spans="1:12" s="1" customFormat="1" ht="15.95" customHeight="1" x14ac:dyDescent="0.25">
      <c r="A324" s="55" t="s">
        <v>35</v>
      </c>
      <c r="B324" s="7" t="s">
        <v>36</v>
      </c>
      <c r="C324" s="18" t="s">
        <v>37</v>
      </c>
      <c r="D324" s="8">
        <v>1.6483516483516483</v>
      </c>
      <c r="E324" s="8">
        <v>6.0439560439560438</v>
      </c>
      <c r="F324" s="8">
        <v>31.043956043956044</v>
      </c>
      <c r="G324" s="8">
        <v>46.428571428571431</v>
      </c>
      <c r="H324" s="8">
        <v>14.835164835164836</v>
      </c>
      <c r="I324" s="8">
        <v>100</v>
      </c>
      <c r="J324" s="8"/>
      <c r="K324" s="19">
        <v>3.6675824175824174</v>
      </c>
      <c r="L324" s="20">
        <v>66.689560439560438</v>
      </c>
    </row>
    <row r="325" spans="1:12" s="1" customFormat="1" ht="15.95" customHeight="1" x14ac:dyDescent="0.25">
      <c r="A325" s="55"/>
      <c r="B325" s="7" t="s">
        <v>38</v>
      </c>
      <c r="C325" s="18" t="s">
        <v>39</v>
      </c>
      <c r="D325" s="21">
        <v>0.55555555555555558</v>
      </c>
      <c r="E325" s="8">
        <v>6.1111111111111107</v>
      </c>
      <c r="F325" s="8">
        <v>33.611111111111114</v>
      </c>
      <c r="G325" s="8">
        <v>46.388888888888886</v>
      </c>
      <c r="H325" s="8">
        <v>13.333333333333334</v>
      </c>
      <c r="I325" s="8">
        <v>100</v>
      </c>
      <c r="J325" s="8"/>
      <c r="K325" s="19">
        <v>3.6583333333333332</v>
      </c>
      <c r="L325" s="20">
        <v>66.458333333333329</v>
      </c>
    </row>
    <row r="326" spans="1:12" s="1" customFormat="1" ht="15.95" customHeight="1" x14ac:dyDescent="0.25">
      <c r="A326" s="55" t="s">
        <v>12</v>
      </c>
      <c r="B326" s="7" t="s">
        <v>40</v>
      </c>
      <c r="C326" s="18" t="s">
        <v>33</v>
      </c>
      <c r="D326" s="21">
        <v>0.80645161290322576</v>
      </c>
      <c r="E326" s="8">
        <v>6.4516129032258061</v>
      </c>
      <c r="F326" s="8">
        <v>33.87096774193548</v>
      </c>
      <c r="G326" s="8">
        <v>40.322580645161288</v>
      </c>
      <c r="H326" s="8">
        <v>18.548387096774192</v>
      </c>
      <c r="I326" s="8">
        <v>100</v>
      </c>
      <c r="J326" s="8"/>
      <c r="K326" s="19">
        <v>3.693548387096774</v>
      </c>
      <c r="L326" s="20">
        <v>67.338709677419359</v>
      </c>
    </row>
    <row r="327" spans="1:12" s="1" customFormat="1" ht="15.95" customHeight="1" x14ac:dyDescent="0.25">
      <c r="A327" s="55"/>
      <c r="B327" s="7" t="s">
        <v>41</v>
      </c>
      <c r="C327" s="18" t="s">
        <v>42</v>
      </c>
      <c r="D327" s="8">
        <v>1.639344262295082</v>
      </c>
      <c r="E327" s="8">
        <v>4.918032786885246</v>
      </c>
      <c r="F327" s="8">
        <v>33.606557377049178</v>
      </c>
      <c r="G327" s="8">
        <v>45.081967213114751</v>
      </c>
      <c r="H327" s="8">
        <v>14.754098360655737</v>
      </c>
      <c r="I327" s="8">
        <v>100</v>
      </c>
      <c r="J327" s="8"/>
      <c r="K327" s="19">
        <v>3.6639344262295084</v>
      </c>
      <c r="L327" s="20">
        <v>66.598360655737707</v>
      </c>
    </row>
    <row r="328" spans="1:12" s="1" customFormat="1" ht="15.95" customHeight="1" x14ac:dyDescent="0.25">
      <c r="A328" s="55"/>
      <c r="B328" s="7" t="s">
        <v>43</v>
      </c>
      <c r="C328" s="18" t="s">
        <v>44</v>
      </c>
      <c r="D328" s="21">
        <v>0.83333333333333337</v>
      </c>
      <c r="E328" s="8">
        <v>10</v>
      </c>
      <c r="F328" s="8">
        <v>33.333333333333336</v>
      </c>
      <c r="G328" s="8">
        <v>45.833333333333336</v>
      </c>
      <c r="H328" s="8">
        <v>10</v>
      </c>
      <c r="I328" s="8">
        <v>100</v>
      </c>
      <c r="J328" s="8"/>
      <c r="K328" s="19">
        <v>3.5416666666666665</v>
      </c>
      <c r="L328" s="20">
        <v>63.541666666666664</v>
      </c>
    </row>
    <row r="329" spans="1:12" s="1" customFormat="1" ht="15.95" customHeight="1" x14ac:dyDescent="0.25">
      <c r="A329" s="55"/>
      <c r="B329" s="7" t="s">
        <v>45</v>
      </c>
      <c r="C329" s="18" t="s">
        <v>46</v>
      </c>
      <c r="D329" s="21">
        <v>0.84745762711864403</v>
      </c>
      <c r="E329" s="8">
        <v>3.3898305084745761</v>
      </c>
      <c r="F329" s="8">
        <v>38.135593220338983</v>
      </c>
      <c r="G329" s="8">
        <v>44.067796610169495</v>
      </c>
      <c r="H329" s="8">
        <v>13.559322033898304</v>
      </c>
      <c r="I329" s="8">
        <v>100</v>
      </c>
      <c r="J329" s="8"/>
      <c r="K329" s="19">
        <v>3.6610169491525424</v>
      </c>
      <c r="L329" s="20">
        <v>66.525423728813564</v>
      </c>
    </row>
    <row r="330" spans="1:12" s="1" customFormat="1" ht="15.95" customHeight="1" x14ac:dyDescent="0.25">
      <c r="A330" s="55"/>
      <c r="B330" s="7" t="s">
        <v>47</v>
      </c>
      <c r="C330" s="18" t="s">
        <v>42</v>
      </c>
      <c r="D330" s="21">
        <v>0.81967213114754101</v>
      </c>
      <c r="E330" s="8">
        <v>6.557377049180328</v>
      </c>
      <c r="F330" s="8">
        <v>26.229508196721312</v>
      </c>
      <c r="G330" s="8">
        <v>51.639344262295083</v>
      </c>
      <c r="H330" s="8">
        <v>14.754098360655737</v>
      </c>
      <c r="I330" s="8">
        <v>100</v>
      </c>
      <c r="J330" s="8"/>
      <c r="K330" s="19">
        <v>3.7295081967213113</v>
      </c>
      <c r="L330" s="20">
        <v>68.23770491803279</v>
      </c>
    </row>
    <row r="331" spans="1:12" s="1" customFormat="1" ht="15.95" customHeight="1" thickBot="1" x14ac:dyDescent="0.3">
      <c r="A331" s="56"/>
      <c r="B331" s="22" t="s">
        <v>48</v>
      </c>
      <c r="C331" s="23" t="s">
        <v>46</v>
      </c>
      <c r="D331" s="24">
        <v>1.6949152542372881</v>
      </c>
      <c r="E331" s="24">
        <v>5.0847457627118642</v>
      </c>
      <c r="F331" s="24">
        <v>28.8135593220339</v>
      </c>
      <c r="G331" s="24">
        <v>51.694915254237287</v>
      </c>
      <c r="H331" s="24">
        <v>12.711864406779661</v>
      </c>
      <c r="I331" s="24">
        <v>100</v>
      </c>
      <c r="J331" s="24"/>
      <c r="K331" s="25">
        <v>3.6864406779661016</v>
      </c>
      <c r="L331" s="26">
        <v>67.16101694915254</v>
      </c>
    </row>
    <row r="332" spans="1:12" s="1" customFormat="1" ht="14.25" thickTop="1" x14ac:dyDescent="0.25"/>
    <row r="333" spans="1:12" s="1" customFormat="1" ht="18.95" customHeight="1" thickBot="1" x14ac:dyDescent="0.3">
      <c r="A333" s="47" t="s">
        <v>119</v>
      </c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</row>
    <row r="334" spans="1:12" s="1" customFormat="1" ht="30" customHeight="1" thickTop="1" thickBot="1" x14ac:dyDescent="0.3">
      <c r="A334" s="51"/>
      <c r="B334" s="52"/>
      <c r="C334" s="2" t="s">
        <v>0</v>
      </c>
      <c r="D334" s="3" t="s">
        <v>114</v>
      </c>
      <c r="E334" s="3" t="s">
        <v>115</v>
      </c>
      <c r="F334" s="3" t="s">
        <v>21</v>
      </c>
      <c r="G334" s="3" t="s">
        <v>116</v>
      </c>
      <c r="H334" s="3" t="s">
        <v>117</v>
      </c>
      <c r="I334" s="3" t="s">
        <v>1</v>
      </c>
      <c r="J334" s="3"/>
      <c r="K334" s="3" t="s">
        <v>25</v>
      </c>
      <c r="L334" s="4" t="s">
        <v>26</v>
      </c>
    </row>
    <row r="335" spans="1:12" s="1" customFormat="1" ht="15.95" customHeight="1" thickTop="1" x14ac:dyDescent="0.25">
      <c r="A335" s="53" t="s">
        <v>2</v>
      </c>
      <c r="B335" s="54"/>
      <c r="C335" s="5" t="s">
        <v>27</v>
      </c>
      <c r="D335" s="15">
        <v>1.2430939226519337</v>
      </c>
      <c r="E335" s="15">
        <v>9.5303867403314921</v>
      </c>
      <c r="F335" s="15">
        <v>33.563535911602209</v>
      </c>
      <c r="G335" s="15">
        <v>40.331491712707184</v>
      </c>
      <c r="H335" s="15">
        <v>15.331491712707182</v>
      </c>
      <c r="I335" s="15">
        <v>100</v>
      </c>
      <c r="J335" s="15"/>
      <c r="K335" s="16">
        <v>3.589779005524862</v>
      </c>
      <c r="L335" s="17">
        <v>64.744475138121544</v>
      </c>
    </row>
    <row r="336" spans="1:12" s="1" customFormat="1" ht="15.95" customHeight="1" x14ac:dyDescent="0.25">
      <c r="A336" s="55" t="s">
        <v>3</v>
      </c>
      <c r="B336" s="7" t="s">
        <v>4</v>
      </c>
      <c r="C336" s="18" t="s">
        <v>28</v>
      </c>
      <c r="D336" s="8">
        <v>1.1661807580174928</v>
      </c>
      <c r="E336" s="8">
        <v>12.536443148688047</v>
      </c>
      <c r="F336" s="8">
        <v>34.110787172011662</v>
      </c>
      <c r="G336" s="8">
        <v>39.067055393586003</v>
      </c>
      <c r="H336" s="8">
        <v>13.119533527696793</v>
      </c>
      <c r="I336" s="8">
        <v>100</v>
      </c>
      <c r="J336" s="8"/>
      <c r="K336" s="19">
        <v>3.5043731778425657</v>
      </c>
      <c r="L336" s="20">
        <v>62.609329446064137</v>
      </c>
    </row>
    <row r="337" spans="1:12" s="1" customFormat="1" ht="15.95" customHeight="1" x14ac:dyDescent="0.25">
      <c r="A337" s="55"/>
      <c r="B337" s="7" t="s">
        <v>5</v>
      </c>
      <c r="C337" s="18" t="s">
        <v>29</v>
      </c>
      <c r="D337" s="8">
        <v>1.3123359580052494</v>
      </c>
      <c r="E337" s="8">
        <v>6.8241469816272966</v>
      </c>
      <c r="F337" s="8">
        <v>33.070866141732282</v>
      </c>
      <c r="G337" s="8">
        <v>41.469816272965879</v>
      </c>
      <c r="H337" s="8">
        <v>17.322834645669293</v>
      </c>
      <c r="I337" s="8">
        <v>100</v>
      </c>
      <c r="J337" s="8"/>
      <c r="K337" s="19">
        <v>3.6666666666666665</v>
      </c>
      <c r="L337" s="20">
        <v>66.666666666666671</v>
      </c>
    </row>
    <row r="338" spans="1:12" s="1" customFormat="1" ht="15.95" customHeight="1" x14ac:dyDescent="0.25">
      <c r="A338" s="55" t="s">
        <v>6</v>
      </c>
      <c r="B338" s="7" t="s">
        <v>7</v>
      </c>
      <c r="C338" s="18" t="s">
        <v>30</v>
      </c>
      <c r="D338" s="8">
        <v>2.3809523809523809</v>
      </c>
      <c r="E338" s="8">
        <v>16.666666666666668</v>
      </c>
      <c r="F338" s="8">
        <v>45.238095238095241</v>
      </c>
      <c r="G338" s="8">
        <v>30.952380952380953</v>
      </c>
      <c r="H338" s="8">
        <v>4.7619047619047619</v>
      </c>
      <c r="I338" s="8">
        <v>100</v>
      </c>
      <c r="J338" s="8"/>
      <c r="K338" s="19">
        <v>3.1904761904761907</v>
      </c>
      <c r="L338" s="20">
        <v>54.761904761904759</v>
      </c>
    </row>
    <row r="339" spans="1:12" s="1" customFormat="1" ht="15.95" customHeight="1" x14ac:dyDescent="0.25">
      <c r="A339" s="55"/>
      <c r="B339" s="7" t="s">
        <v>8</v>
      </c>
      <c r="C339" s="18" t="s">
        <v>31</v>
      </c>
      <c r="D339" s="8">
        <v>1.7142857142857142</v>
      </c>
      <c r="E339" s="8">
        <v>10.857142857142858</v>
      </c>
      <c r="F339" s="8">
        <v>37.142857142857146</v>
      </c>
      <c r="G339" s="8">
        <v>32.571428571428569</v>
      </c>
      <c r="H339" s="8">
        <v>17.714285714285715</v>
      </c>
      <c r="I339" s="8">
        <v>100</v>
      </c>
      <c r="J339" s="8"/>
      <c r="K339" s="19">
        <v>3.5371428571428569</v>
      </c>
      <c r="L339" s="20">
        <v>63.428571428571431</v>
      </c>
    </row>
    <row r="340" spans="1:12" s="1" customFormat="1" ht="15.95" customHeight="1" x14ac:dyDescent="0.25">
      <c r="A340" s="55"/>
      <c r="B340" s="7" t="s">
        <v>9</v>
      </c>
      <c r="C340" s="18" t="s">
        <v>32</v>
      </c>
      <c r="D340" s="21">
        <v>0.5780346820809249</v>
      </c>
      <c r="E340" s="8">
        <v>5.7803468208092488</v>
      </c>
      <c r="F340" s="8">
        <v>28.901734104046241</v>
      </c>
      <c r="G340" s="8">
        <v>46.820809248554916</v>
      </c>
      <c r="H340" s="8">
        <v>17.919075144508671</v>
      </c>
      <c r="I340" s="8">
        <v>100</v>
      </c>
      <c r="J340" s="8"/>
      <c r="K340" s="19">
        <v>3.7572254335260116</v>
      </c>
      <c r="L340" s="20">
        <v>68.930635838150295</v>
      </c>
    </row>
    <row r="341" spans="1:12" s="1" customFormat="1" ht="15.95" customHeight="1" x14ac:dyDescent="0.25">
      <c r="A341" s="55"/>
      <c r="B341" s="7" t="s">
        <v>10</v>
      </c>
      <c r="C341" s="18" t="s">
        <v>33</v>
      </c>
      <c r="D341" s="21">
        <v>0.80645161290322576</v>
      </c>
      <c r="E341" s="8">
        <v>5.645161290322581</v>
      </c>
      <c r="F341" s="8">
        <v>26.612903225806452</v>
      </c>
      <c r="G341" s="8">
        <v>45.161290322580648</v>
      </c>
      <c r="H341" s="8">
        <v>21.774193548387096</v>
      </c>
      <c r="I341" s="8">
        <v>100</v>
      </c>
      <c r="J341" s="8"/>
      <c r="K341" s="19">
        <v>3.814516129032258</v>
      </c>
      <c r="L341" s="20">
        <v>70.362903225806448</v>
      </c>
    </row>
    <row r="342" spans="1:12" s="1" customFormat="1" ht="15.95" customHeight="1" x14ac:dyDescent="0.25">
      <c r="A342" s="55"/>
      <c r="B342" s="7" t="s">
        <v>11</v>
      </c>
      <c r="C342" s="18" t="s">
        <v>34</v>
      </c>
      <c r="D342" s="8">
        <v>0</v>
      </c>
      <c r="E342" s="8">
        <v>5.9523809523809526</v>
      </c>
      <c r="F342" s="8">
        <v>22.61904761904762</v>
      </c>
      <c r="G342" s="8">
        <v>54.761904761904759</v>
      </c>
      <c r="H342" s="8">
        <v>16.666666666666668</v>
      </c>
      <c r="I342" s="8">
        <v>100</v>
      </c>
      <c r="J342" s="8"/>
      <c r="K342" s="19">
        <v>3.8214285714285716</v>
      </c>
      <c r="L342" s="20">
        <v>70.535714285714292</v>
      </c>
    </row>
    <row r="343" spans="1:12" s="1" customFormat="1" ht="15.95" customHeight="1" x14ac:dyDescent="0.25">
      <c r="A343" s="55" t="s">
        <v>35</v>
      </c>
      <c r="B343" s="7" t="s">
        <v>36</v>
      </c>
      <c r="C343" s="18" t="s">
        <v>37</v>
      </c>
      <c r="D343" s="8">
        <v>1.098901098901099</v>
      </c>
      <c r="E343" s="8">
        <v>10.989010989010989</v>
      </c>
      <c r="F343" s="8">
        <v>32.692307692307693</v>
      </c>
      <c r="G343" s="8">
        <v>39.560439560439562</v>
      </c>
      <c r="H343" s="8">
        <v>15.659340659340659</v>
      </c>
      <c r="I343" s="8">
        <v>100</v>
      </c>
      <c r="J343" s="8"/>
      <c r="K343" s="19">
        <v>3.5769230769230771</v>
      </c>
      <c r="L343" s="20">
        <v>64.42307692307692</v>
      </c>
    </row>
    <row r="344" spans="1:12" s="1" customFormat="1" ht="15.95" customHeight="1" x14ac:dyDescent="0.25">
      <c r="A344" s="55"/>
      <c r="B344" s="7" t="s">
        <v>38</v>
      </c>
      <c r="C344" s="18" t="s">
        <v>39</v>
      </c>
      <c r="D344" s="8">
        <v>1.3888888888888888</v>
      </c>
      <c r="E344" s="8">
        <v>8.0555555555555554</v>
      </c>
      <c r="F344" s="8">
        <v>34.444444444444443</v>
      </c>
      <c r="G344" s="8">
        <v>41.111111111111114</v>
      </c>
      <c r="H344" s="8">
        <v>15</v>
      </c>
      <c r="I344" s="8">
        <v>100</v>
      </c>
      <c r="J344" s="8"/>
      <c r="K344" s="19">
        <v>3.6027777777777779</v>
      </c>
      <c r="L344" s="20">
        <v>65.069444444444443</v>
      </c>
    </row>
    <row r="345" spans="1:12" s="1" customFormat="1" ht="15.95" customHeight="1" x14ac:dyDescent="0.25">
      <c r="A345" s="55" t="s">
        <v>12</v>
      </c>
      <c r="B345" s="7" t="s">
        <v>40</v>
      </c>
      <c r="C345" s="18" t="s">
        <v>33</v>
      </c>
      <c r="D345" s="8">
        <v>1.6129032258064515</v>
      </c>
      <c r="E345" s="8">
        <v>8.870967741935484</v>
      </c>
      <c r="F345" s="8">
        <v>29.838709677419356</v>
      </c>
      <c r="G345" s="8">
        <v>46.774193548387096</v>
      </c>
      <c r="H345" s="8">
        <v>12.903225806451612</v>
      </c>
      <c r="I345" s="8">
        <v>100</v>
      </c>
      <c r="J345" s="8"/>
      <c r="K345" s="19">
        <v>3.6048387096774195</v>
      </c>
      <c r="L345" s="20">
        <v>65.120967741935488</v>
      </c>
    </row>
    <row r="346" spans="1:12" s="1" customFormat="1" ht="15.95" customHeight="1" x14ac:dyDescent="0.25">
      <c r="A346" s="55"/>
      <c r="B346" s="7" t="s">
        <v>41</v>
      </c>
      <c r="C346" s="18" t="s">
        <v>42</v>
      </c>
      <c r="D346" s="21">
        <v>0.81967213114754101</v>
      </c>
      <c r="E346" s="8">
        <v>9.8360655737704921</v>
      </c>
      <c r="F346" s="8">
        <v>34.42622950819672</v>
      </c>
      <c r="G346" s="8">
        <v>42.622950819672134</v>
      </c>
      <c r="H346" s="8">
        <v>12.295081967213115</v>
      </c>
      <c r="I346" s="8">
        <v>100</v>
      </c>
      <c r="J346" s="8"/>
      <c r="K346" s="19">
        <v>3.557377049180328</v>
      </c>
      <c r="L346" s="20">
        <v>63.934426229508198</v>
      </c>
    </row>
    <row r="347" spans="1:12" s="1" customFormat="1" ht="15.95" customHeight="1" x14ac:dyDescent="0.25">
      <c r="A347" s="55"/>
      <c r="B347" s="7" t="s">
        <v>43</v>
      </c>
      <c r="C347" s="18" t="s">
        <v>44</v>
      </c>
      <c r="D347" s="21">
        <v>0.83333333333333337</v>
      </c>
      <c r="E347" s="8">
        <v>8.3333333333333339</v>
      </c>
      <c r="F347" s="8">
        <v>35</v>
      </c>
      <c r="G347" s="8">
        <v>42.5</v>
      </c>
      <c r="H347" s="8">
        <v>13.333333333333334</v>
      </c>
      <c r="I347" s="8">
        <v>100</v>
      </c>
      <c r="J347" s="8"/>
      <c r="K347" s="19">
        <v>3.5916666666666668</v>
      </c>
      <c r="L347" s="20">
        <v>64.791666666666671</v>
      </c>
    </row>
    <row r="348" spans="1:12" s="1" customFormat="1" ht="15.95" customHeight="1" x14ac:dyDescent="0.25">
      <c r="A348" s="55"/>
      <c r="B348" s="7" t="s">
        <v>45</v>
      </c>
      <c r="C348" s="18" t="s">
        <v>46</v>
      </c>
      <c r="D348" s="8">
        <v>2.5423728813559321</v>
      </c>
      <c r="E348" s="8">
        <v>7.6271186440677967</v>
      </c>
      <c r="F348" s="8">
        <v>42.372881355932201</v>
      </c>
      <c r="G348" s="8">
        <v>30.508474576271187</v>
      </c>
      <c r="H348" s="8">
        <v>16.949152542372882</v>
      </c>
      <c r="I348" s="8">
        <v>100</v>
      </c>
      <c r="J348" s="8"/>
      <c r="K348" s="19">
        <v>3.5169491525423728</v>
      </c>
      <c r="L348" s="20">
        <v>62.923728813559322</v>
      </c>
    </row>
    <row r="349" spans="1:12" s="1" customFormat="1" ht="15.95" customHeight="1" x14ac:dyDescent="0.25">
      <c r="A349" s="55"/>
      <c r="B349" s="7" t="s">
        <v>47</v>
      </c>
      <c r="C349" s="18" t="s">
        <v>42</v>
      </c>
      <c r="D349" s="8">
        <v>1.639344262295082</v>
      </c>
      <c r="E349" s="8">
        <v>13.114754098360656</v>
      </c>
      <c r="F349" s="8">
        <v>31.967213114754099</v>
      </c>
      <c r="G349" s="8">
        <v>31.967213114754099</v>
      </c>
      <c r="H349" s="8">
        <v>21.311475409836067</v>
      </c>
      <c r="I349" s="8">
        <v>100</v>
      </c>
      <c r="J349" s="8"/>
      <c r="K349" s="19">
        <v>3.581967213114754</v>
      </c>
      <c r="L349" s="20">
        <v>64.549180327868854</v>
      </c>
    </row>
    <row r="350" spans="1:12" s="1" customFormat="1" ht="15.95" customHeight="1" thickBot="1" x14ac:dyDescent="0.3">
      <c r="A350" s="56"/>
      <c r="B350" s="22" t="s">
        <v>48</v>
      </c>
      <c r="C350" s="23" t="s">
        <v>46</v>
      </c>
      <c r="D350" s="24">
        <v>0</v>
      </c>
      <c r="E350" s="24">
        <v>9.3220338983050848</v>
      </c>
      <c r="F350" s="24">
        <v>27.966101694915253</v>
      </c>
      <c r="G350" s="24">
        <v>47.457627118644069</v>
      </c>
      <c r="H350" s="24">
        <v>15.254237288135593</v>
      </c>
      <c r="I350" s="24">
        <v>100</v>
      </c>
      <c r="J350" s="24"/>
      <c r="K350" s="25">
        <v>3.6864406779661016</v>
      </c>
      <c r="L350" s="26">
        <v>67.16101694915254</v>
      </c>
    </row>
    <row r="351" spans="1:12" s="1" customFormat="1" ht="14.25" thickTop="1" x14ac:dyDescent="0.25"/>
    <row r="352" spans="1:12" s="1" customFormat="1" ht="18.95" customHeight="1" thickBot="1" x14ac:dyDescent="0.3">
      <c r="A352" s="47" t="s">
        <v>120</v>
      </c>
      <c r="B352" s="48"/>
      <c r="C352" s="48"/>
      <c r="D352" s="48"/>
      <c r="E352" s="48"/>
      <c r="F352" s="48"/>
      <c r="G352" s="48"/>
      <c r="H352" s="48"/>
      <c r="I352" s="48"/>
      <c r="J352" s="48"/>
      <c r="K352" s="48"/>
    </row>
    <row r="353" spans="1:11" s="1" customFormat="1" ht="30" customHeight="1" thickTop="1" thickBot="1" x14ac:dyDescent="0.3">
      <c r="A353" s="51"/>
      <c r="B353" s="52"/>
      <c r="C353" s="2" t="s">
        <v>0</v>
      </c>
      <c r="D353" s="3" t="s">
        <v>115</v>
      </c>
      <c r="E353" s="3" t="s">
        <v>21</v>
      </c>
      <c r="F353" s="3" t="s">
        <v>116</v>
      </c>
      <c r="G353" s="3" t="s">
        <v>117</v>
      </c>
      <c r="H353" s="3" t="s">
        <v>1</v>
      </c>
      <c r="I353" s="3" t="s">
        <v>24</v>
      </c>
      <c r="J353" s="13"/>
      <c r="K353" s="4" t="s">
        <v>26</v>
      </c>
    </row>
    <row r="354" spans="1:11" s="1" customFormat="1" ht="15.95" customHeight="1" thickTop="1" x14ac:dyDescent="0.25">
      <c r="A354" s="53" t="s">
        <v>2</v>
      </c>
      <c r="B354" s="54"/>
      <c r="C354" s="5" t="s">
        <v>27</v>
      </c>
      <c r="D354" s="15">
        <v>1.5193370165745856</v>
      </c>
      <c r="E354" s="15">
        <v>18.50828729281768</v>
      </c>
      <c r="F354" s="15">
        <v>49.171270718232044</v>
      </c>
      <c r="G354" s="15">
        <v>30.80110497237569</v>
      </c>
      <c r="H354" s="15">
        <v>100</v>
      </c>
      <c r="I354" s="15">
        <v>1.5193370165745856</v>
      </c>
      <c r="J354" s="14"/>
      <c r="K354" s="17">
        <v>77.313535911602216</v>
      </c>
    </row>
    <row r="355" spans="1:11" s="1" customFormat="1" ht="15.95" customHeight="1" x14ac:dyDescent="0.25">
      <c r="A355" s="55" t="s">
        <v>3</v>
      </c>
      <c r="B355" s="7" t="s">
        <v>4</v>
      </c>
      <c r="C355" s="18" t="s">
        <v>28</v>
      </c>
      <c r="D355" s="8">
        <v>2.3323615160349855</v>
      </c>
      <c r="E355" s="8">
        <v>23.906705539358601</v>
      </c>
      <c r="F355" s="8">
        <v>45.772594752186592</v>
      </c>
      <c r="G355" s="8">
        <v>27.988338192419825</v>
      </c>
      <c r="H355" s="8">
        <v>100</v>
      </c>
      <c r="I355" s="8">
        <v>2.3323615160349855</v>
      </c>
      <c r="J355" s="10"/>
      <c r="K355" s="20">
        <v>74.854227405247812</v>
      </c>
    </row>
    <row r="356" spans="1:11" s="1" customFormat="1" ht="15.95" customHeight="1" x14ac:dyDescent="0.25">
      <c r="A356" s="55"/>
      <c r="B356" s="7" t="s">
        <v>5</v>
      </c>
      <c r="C356" s="18" t="s">
        <v>29</v>
      </c>
      <c r="D356" s="21">
        <v>0.78740157480314965</v>
      </c>
      <c r="E356" s="8">
        <v>13.648293963254593</v>
      </c>
      <c r="F356" s="8">
        <v>52.230971128608921</v>
      </c>
      <c r="G356" s="8">
        <v>33.333333333333336</v>
      </c>
      <c r="H356" s="8">
        <v>100</v>
      </c>
      <c r="I356" s="21">
        <v>0.78740157480314965</v>
      </c>
      <c r="J356" s="31"/>
      <c r="K356" s="20">
        <v>79.527559055118104</v>
      </c>
    </row>
    <row r="357" spans="1:11" s="1" customFormat="1" ht="15.95" customHeight="1" x14ac:dyDescent="0.25">
      <c r="A357" s="55" t="s">
        <v>6</v>
      </c>
      <c r="B357" s="7" t="s">
        <v>7</v>
      </c>
      <c r="C357" s="18" t="s">
        <v>30</v>
      </c>
      <c r="D357" s="8">
        <v>2.9761904761904763</v>
      </c>
      <c r="E357" s="8">
        <v>27.976190476190474</v>
      </c>
      <c r="F357" s="8">
        <v>53.571428571428569</v>
      </c>
      <c r="G357" s="8">
        <v>15.476190476190476</v>
      </c>
      <c r="H357" s="8">
        <v>100</v>
      </c>
      <c r="I357" s="8">
        <v>2.9761904761904763</v>
      </c>
      <c r="J357" s="10"/>
      <c r="K357" s="20">
        <v>70.386904761904759</v>
      </c>
    </row>
    <row r="358" spans="1:11" s="1" customFormat="1" ht="15.95" customHeight="1" x14ac:dyDescent="0.25">
      <c r="A358" s="55"/>
      <c r="B358" s="7" t="s">
        <v>8</v>
      </c>
      <c r="C358" s="18" t="s">
        <v>31</v>
      </c>
      <c r="D358" s="8">
        <v>2.2857142857142856</v>
      </c>
      <c r="E358" s="8">
        <v>21.714285714285715</v>
      </c>
      <c r="F358" s="8">
        <v>48</v>
      </c>
      <c r="G358" s="8">
        <v>28</v>
      </c>
      <c r="H358" s="8">
        <v>100</v>
      </c>
      <c r="I358" s="8">
        <v>2.2857142857142856</v>
      </c>
      <c r="J358" s="10"/>
      <c r="K358" s="20">
        <v>75.428571428571431</v>
      </c>
    </row>
    <row r="359" spans="1:11" s="1" customFormat="1" ht="15.95" customHeight="1" x14ac:dyDescent="0.25">
      <c r="A359" s="55"/>
      <c r="B359" s="7" t="s">
        <v>9</v>
      </c>
      <c r="C359" s="18" t="s">
        <v>32</v>
      </c>
      <c r="D359" s="21">
        <v>0.5780346820809249</v>
      </c>
      <c r="E359" s="8">
        <v>13.872832369942197</v>
      </c>
      <c r="F359" s="8">
        <v>50.289017341040463</v>
      </c>
      <c r="G359" s="8">
        <v>35.260115606936417</v>
      </c>
      <c r="H359" s="8">
        <v>100</v>
      </c>
      <c r="I359" s="21">
        <v>0.5780346820809249</v>
      </c>
      <c r="J359" s="31"/>
      <c r="K359" s="20">
        <v>80.057803468208093</v>
      </c>
    </row>
    <row r="360" spans="1:11" s="1" customFormat="1" ht="15.95" customHeight="1" x14ac:dyDescent="0.25">
      <c r="A360" s="55"/>
      <c r="B360" s="7" t="s">
        <v>10</v>
      </c>
      <c r="C360" s="18" t="s">
        <v>33</v>
      </c>
      <c r="D360" s="21">
        <v>0.80645161290322576</v>
      </c>
      <c r="E360" s="8">
        <v>13.709677419354838</v>
      </c>
      <c r="F360" s="8">
        <v>42.741935483870968</v>
      </c>
      <c r="G360" s="8">
        <v>42.741935483870968</v>
      </c>
      <c r="H360" s="8">
        <v>100</v>
      </c>
      <c r="I360" s="21">
        <v>0.80645161290322576</v>
      </c>
      <c r="J360" s="31"/>
      <c r="K360" s="20">
        <v>81.854838709677423</v>
      </c>
    </row>
    <row r="361" spans="1:11" s="1" customFormat="1" ht="15.95" customHeight="1" x14ac:dyDescent="0.25">
      <c r="A361" s="55"/>
      <c r="B361" s="7" t="s">
        <v>11</v>
      </c>
      <c r="C361" s="18" t="s">
        <v>34</v>
      </c>
      <c r="D361" s="8">
        <v>0</v>
      </c>
      <c r="E361" s="8">
        <v>9.5238095238095237</v>
      </c>
      <c r="F361" s="8">
        <v>50</v>
      </c>
      <c r="G361" s="8">
        <v>40.476190476190474</v>
      </c>
      <c r="H361" s="8">
        <v>100</v>
      </c>
      <c r="I361" s="8">
        <v>0</v>
      </c>
      <c r="J361" s="10"/>
      <c r="K361" s="20">
        <v>82.738095238095241</v>
      </c>
    </row>
    <row r="362" spans="1:11" s="1" customFormat="1" ht="15.95" customHeight="1" x14ac:dyDescent="0.25">
      <c r="A362" s="55" t="s">
        <v>35</v>
      </c>
      <c r="B362" s="7" t="s">
        <v>36</v>
      </c>
      <c r="C362" s="18" t="s">
        <v>37</v>
      </c>
      <c r="D362" s="8">
        <v>2.197802197802198</v>
      </c>
      <c r="E362" s="8">
        <v>17.857142857142858</v>
      </c>
      <c r="F362" s="8">
        <v>47.527472527472526</v>
      </c>
      <c r="G362" s="8">
        <v>32.417582417582416</v>
      </c>
      <c r="H362" s="8">
        <v>100</v>
      </c>
      <c r="I362" s="8">
        <v>2.197802197802198</v>
      </c>
      <c r="J362" s="10"/>
      <c r="K362" s="20">
        <v>77.541208791208788</v>
      </c>
    </row>
    <row r="363" spans="1:11" s="1" customFormat="1" ht="15.95" customHeight="1" x14ac:dyDescent="0.25">
      <c r="A363" s="55"/>
      <c r="B363" s="7" t="s">
        <v>38</v>
      </c>
      <c r="C363" s="18" t="s">
        <v>39</v>
      </c>
      <c r="D363" s="21">
        <v>0.83333333333333337</v>
      </c>
      <c r="E363" s="8">
        <v>19.166666666666668</v>
      </c>
      <c r="F363" s="8">
        <v>50.833333333333336</v>
      </c>
      <c r="G363" s="8">
        <v>29.166666666666668</v>
      </c>
      <c r="H363" s="8">
        <v>100</v>
      </c>
      <c r="I363" s="21">
        <v>0.83333333333333337</v>
      </c>
      <c r="J363" s="31"/>
      <c r="K363" s="20">
        <v>77.083333333333329</v>
      </c>
    </row>
    <row r="364" spans="1:11" s="1" customFormat="1" ht="15.95" customHeight="1" x14ac:dyDescent="0.25">
      <c r="A364" s="55" t="s">
        <v>12</v>
      </c>
      <c r="B364" s="7" t="s">
        <v>40</v>
      </c>
      <c r="C364" s="18" t="s">
        <v>33</v>
      </c>
      <c r="D364" s="8">
        <v>3.225806451612903</v>
      </c>
      <c r="E364" s="8">
        <v>18.548387096774192</v>
      </c>
      <c r="F364" s="8">
        <v>45.161290322580648</v>
      </c>
      <c r="G364" s="8">
        <v>33.064516129032256</v>
      </c>
      <c r="H364" s="8">
        <v>100</v>
      </c>
      <c r="I364" s="8">
        <v>3.225806451612903</v>
      </c>
      <c r="J364" s="10"/>
      <c r="K364" s="20">
        <v>77.016129032258064</v>
      </c>
    </row>
    <row r="365" spans="1:11" s="1" customFormat="1" ht="15.95" customHeight="1" x14ac:dyDescent="0.25">
      <c r="A365" s="55"/>
      <c r="B365" s="7" t="s">
        <v>41</v>
      </c>
      <c r="C365" s="18" t="s">
        <v>42</v>
      </c>
      <c r="D365" s="8">
        <v>0</v>
      </c>
      <c r="E365" s="8">
        <v>24.590163934426229</v>
      </c>
      <c r="F365" s="8">
        <v>44.26229508196721</v>
      </c>
      <c r="G365" s="8">
        <v>31.147540983606557</v>
      </c>
      <c r="H365" s="8">
        <v>100</v>
      </c>
      <c r="I365" s="8">
        <v>0</v>
      </c>
      <c r="J365" s="10"/>
      <c r="K365" s="20">
        <v>76.639344262295083</v>
      </c>
    </row>
    <row r="366" spans="1:11" s="1" customFormat="1" ht="15.95" customHeight="1" x14ac:dyDescent="0.25">
      <c r="A366" s="55"/>
      <c r="B366" s="7" t="s">
        <v>43</v>
      </c>
      <c r="C366" s="18" t="s">
        <v>44</v>
      </c>
      <c r="D366" s="21">
        <v>0.83333333333333337</v>
      </c>
      <c r="E366" s="8">
        <v>16.666666666666668</v>
      </c>
      <c r="F366" s="8">
        <v>53.333333333333336</v>
      </c>
      <c r="G366" s="8">
        <v>29.166666666666668</v>
      </c>
      <c r="H366" s="8">
        <v>100</v>
      </c>
      <c r="I366" s="21">
        <v>0.83333333333333337</v>
      </c>
      <c r="J366" s="31"/>
      <c r="K366" s="20">
        <v>77.708333333333329</v>
      </c>
    </row>
    <row r="367" spans="1:11" s="1" customFormat="1" ht="15.95" customHeight="1" x14ac:dyDescent="0.25">
      <c r="A367" s="55"/>
      <c r="B367" s="7" t="s">
        <v>45</v>
      </c>
      <c r="C367" s="18" t="s">
        <v>46</v>
      </c>
      <c r="D367" s="21">
        <v>0.84745762711864403</v>
      </c>
      <c r="E367" s="8">
        <v>15.254237288135593</v>
      </c>
      <c r="F367" s="8">
        <v>58.474576271186443</v>
      </c>
      <c r="G367" s="8">
        <v>25.423728813559322</v>
      </c>
      <c r="H367" s="8">
        <v>100</v>
      </c>
      <c r="I367" s="21">
        <v>0.84745762711864403</v>
      </c>
      <c r="J367" s="31"/>
      <c r="K367" s="20">
        <v>77.118644067796609</v>
      </c>
    </row>
    <row r="368" spans="1:11" s="1" customFormat="1" ht="15.95" customHeight="1" x14ac:dyDescent="0.25">
      <c r="A368" s="55"/>
      <c r="B368" s="7" t="s">
        <v>47</v>
      </c>
      <c r="C368" s="18" t="s">
        <v>42</v>
      </c>
      <c r="D368" s="8">
        <v>2.459016393442623</v>
      </c>
      <c r="E368" s="8">
        <v>22.950819672131146</v>
      </c>
      <c r="F368" s="8">
        <v>43.442622950819676</v>
      </c>
      <c r="G368" s="8">
        <v>31.147540983606557</v>
      </c>
      <c r="H368" s="8">
        <v>100</v>
      </c>
      <c r="I368" s="8">
        <v>2.459016393442623</v>
      </c>
      <c r="J368" s="10"/>
      <c r="K368" s="20">
        <v>75.819672131147541</v>
      </c>
    </row>
    <row r="369" spans="1:11" s="1" customFormat="1" ht="15.95" customHeight="1" thickBot="1" x14ac:dyDescent="0.3">
      <c r="A369" s="56"/>
      <c r="B369" s="22" t="s">
        <v>48</v>
      </c>
      <c r="C369" s="23" t="s">
        <v>46</v>
      </c>
      <c r="D369" s="24">
        <v>1.6949152542372881</v>
      </c>
      <c r="E369" s="24">
        <v>12.711864406779661</v>
      </c>
      <c r="F369" s="24">
        <v>50.847457627118644</v>
      </c>
      <c r="G369" s="24">
        <v>34.745762711864408</v>
      </c>
      <c r="H369" s="24">
        <v>100</v>
      </c>
      <c r="I369" s="24">
        <v>1.6949152542372881</v>
      </c>
      <c r="J369" s="32"/>
      <c r="K369" s="26">
        <v>79.66101694915254</v>
      </c>
    </row>
    <row r="370" spans="1:11" s="1" customFormat="1" ht="14.25" thickTop="1" x14ac:dyDescent="0.25"/>
    <row r="371" spans="1:11" s="1" customFormat="1" ht="18.95" customHeight="1" thickBot="1" x14ac:dyDescent="0.3">
      <c r="A371" s="47" t="s">
        <v>121</v>
      </c>
      <c r="B371" s="48"/>
      <c r="C371" s="48"/>
      <c r="D371" s="48"/>
      <c r="E371" s="48"/>
      <c r="F371" s="48"/>
      <c r="G371" s="48"/>
      <c r="H371" s="48"/>
      <c r="I371" s="48"/>
      <c r="J371" s="48"/>
      <c r="K371" s="48"/>
    </row>
    <row r="372" spans="1:11" s="1" customFormat="1" ht="30" customHeight="1" thickTop="1" thickBot="1" x14ac:dyDescent="0.3">
      <c r="A372" s="51"/>
      <c r="B372" s="52"/>
      <c r="C372" s="2" t="s">
        <v>0</v>
      </c>
      <c r="D372" s="3" t="s">
        <v>115</v>
      </c>
      <c r="E372" s="3" t="s">
        <v>21</v>
      </c>
      <c r="F372" s="3" t="s">
        <v>116</v>
      </c>
      <c r="G372" s="3" t="s">
        <v>117</v>
      </c>
      <c r="H372" s="3" t="s">
        <v>1</v>
      </c>
      <c r="I372" s="3" t="s">
        <v>24</v>
      </c>
      <c r="J372" s="13"/>
      <c r="K372" s="4" t="s">
        <v>26</v>
      </c>
    </row>
    <row r="373" spans="1:11" s="1" customFormat="1" ht="15.95" customHeight="1" thickTop="1" x14ac:dyDescent="0.25">
      <c r="A373" s="53" t="s">
        <v>2</v>
      </c>
      <c r="B373" s="54"/>
      <c r="C373" s="5" t="s">
        <v>27</v>
      </c>
      <c r="D373" s="15">
        <v>2.0718232044198897</v>
      </c>
      <c r="E373" s="15">
        <v>16.850828729281769</v>
      </c>
      <c r="F373" s="15">
        <v>50.276243093922652</v>
      </c>
      <c r="G373" s="15">
        <v>30.80110497237569</v>
      </c>
      <c r="H373" s="15">
        <v>100</v>
      </c>
      <c r="I373" s="15">
        <v>2.0718232044198897</v>
      </c>
      <c r="J373" s="14"/>
      <c r="K373" s="17">
        <v>77.451657458563531</v>
      </c>
    </row>
    <row r="374" spans="1:11" s="1" customFormat="1" ht="15.95" customHeight="1" x14ac:dyDescent="0.25">
      <c r="A374" s="55" t="s">
        <v>3</v>
      </c>
      <c r="B374" s="7" t="s">
        <v>4</v>
      </c>
      <c r="C374" s="18" t="s">
        <v>28</v>
      </c>
      <c r="D374" s="8">
        <v>2.9154518950437316</v>
      </c>
      <c r="E374" s="8">
        <v>20.699708454810494</v>
      </c>
      <c r="F374" s="8">
        <v>49.854227405247812</v>
      </c>
      <c r="G374" s="8">
        <v>26.530612244897959</v>
      </c>
      <c r="H374" s="8">
        <v>100</v>
      </c>
      <c r="I374" s="8">
        <v>2.9154518950437316</v>
      </c>
      <c r="J374" s="10"/>
      <c r="K374" s="20">
        <v>75</v>
      </c>
    </row>
    <row r="375" spans="1:11" s="1" customFormat="1" ht="15.95" customHeight="1" x14ac:dyDescent="0.25">
      <c r="A375" s="55"/>
      <c r="B375" s="7" t="s">
        <v>5</v>
      </c>
      <c r="C375" s="18" t="s">
        <v>29</v>
      </c>
      <c r="D375" s="8">
        <v>1.3123359580052494</v>
      </c>
      <c r="E375" s="8">
        <v>13.385826771653543</v>
      </c>
      <c r="F375" s="8">
        <v>50.656167979002625</v>
      </c>
      <c r="G375" s="8">
        <v>34.645669291338585</v>
      </c>
      <c r="H375" s="8">
        <v>100</v>
      </c>
      <c r="I375" s="8">
        <v>1.3123359580052494</v>
      </c>
      <c r="J375" s="10"/>
      <c r="K375" s="20">
        <v>79.658792650918642</v>
      </c>
    </row>
    <row r="376" spans="1:11" s="1" customFormat="1" ht="15.95" customHeight="1" x14ac:dyDescent="0.25">
      <c r="A376" s="55" t="s">
        <v>6</v>
      </c>
      <c r="B376" s="7" t="s">
        <v>7</v>
      </c>
      <c r="C376" s="18" t="s">
        <v>30</v>
      </c>
      <c r="D376" s="8">
        <v>2.9761904761904763</v>
      </c>
      <c r="E376" s="8">
        <v>29.166666666666668</v>
      </c>
      <c r="F376" s="8">
        <v>50.595238095238095</v>
      </c>
      <c r="G376" s="8">
        <v>17.261904761904763</v>
      </c>
      <c r="H376" s="8">
        <v>100</v>
      </c>
      <c r="I376" s="8">
        <v>2.9761904761904763</v>
      </c>
      <c r="J376" s="10"/>
      <c r="K376" s="20">
        <v>70.535714285714292</v>
      </c>
    </row>
    <row r="377" spans="1:11" s="1" customFormat="1" ht="15.95" customHeight="1" x14ac:dyDescent="0.25">
      <c r="A377" s="55"/>
      <c r="B377" s="7" t="s">
        <v>8</v>
      </c>
      <c r="C377" s="18" t="s">
        <v>31</v>
      </c>
      <c r="D377" s="8">
        <v>4</v>
      </c>
      <c r="E377" s="8">
        <v>17.714285714285715</v>
      </c>
      <c r="F377" s="8">
        <v>48.571428571428569</v>
      </c>
      <c r="G377" s="8">
        <v>29.714285714285715</v>
      </c>
      <c r="H377" s="8">
        <v>100</v>
      </c>
      <c r="I377" s="8">
        <v>4</v>
      </c>
      <c r="J377" s="10"/>
      <c r="K377" s="20">
        <v>76</v>
      </c>
    </row>
    <row r="378" spans="1:11" s="1" customFormat="1" ht="15.95" customHeight="1" x14ac:dyDescent="0.25">
      <c r="A378" s="55"/>
      <c r="B378" s="7" t="s">
        <v>9</v>
      </c>
      <c r="C378" s="18" t="s">
        <v>32</v>
      </c>
      <c r="D378" s="21">
        <v>0.5780346820809249</v>
      </c>
      <c r="E378" s="8">
        <v>13.872832369942197</v>
      </c>
      <c r="F378" s="8">
        <v>49.710982658959537</v>
      </c>
      <c r="G378" s="8">
        <v>35.838150289017342</v>
      </c>
      <c r="H378" s="8">
        <v>100</v>
      </c>
      <c r="I378" s="21">
        <v>0.5780346820809249</v>
      </c>
      <c r="J378" s="31"/>
      <c r="K378" s="20">
        <v>80.202312138728317</v>
      </c>
    </row>
    <row r="379" spans="1:11" s="1" customFormat="1" ht="15.95" customHeight="1" x14ac:dyDescent="0.25">
      <c r="A379" s="55"/>
      <c r="B379" s="7" t="s">
        <v>10</v>
      </c>
      <c r="C379" s="18" t="s">
        <v>33</v>
      </c>
      <c r="D379" s="21">
        <v>0.80645161290322576</v>
      </c>
      <c r="E379" s="8">
        <v>8.870967741935484</v>
      </c>
      <c r="F379" s="8">
        <v>52.41935483870968</v>
      </c>
      <c r="G379" s="8">
        <v>37.903225806451616</v>
      </c>
      <c r="H379" s="8">
        <v>100</v>
      </c>
      <c r="I379" s="21">
        <v>0.80645161290322576</v>
      </c>
      <c r="J379" s="31"/>
      <c r="K379" s="20">
        <v>81.854838709677423</v>
      </c>
    </row>
    <row r="380" spans="1:11" s="1" customFormat="1" ht="15.95" customHeight="1" x14ac:dyDescent="0.25">
      <c r="A380" s="55"/>
      <c r="B380" s="7" t="s">
        <v>11</v>
      </c>
      <c r="C380" s="18" t="s">
        <v>34</v>
      </c>
      <c r="D380" s="8">
        <v>1.1904761904761905</v>
      </c>
      <c r="E380" s="8">
        <v>8.3333333333333339</v>
      </c>
      <c r="F380" s="8">
        <v>51.19047619047619</v>
      </c>
      <c r="G380" s="8">
        <v>39.285714285714285</v>
      </c>
      <c r="H380" s="8">
        <v>100</v>
      </c>
      <c r="I380" s="8">
        <v>1.1904761904761905</v>
      </c>
      <c r="J380" s="10"/>
      <c r="K380" s="20">
        <v>82.142857142857139</v>
      </c>
    </row>
    <row r="381" spans="1:11" s="1" customFormat="1" ht="15.95" customHeight="1" x14ac:dyDescent="0.25">
      <c r="A381" s="55" t="s">
        <v>35</v>
      </c>
      <c r="B381" s="7" t="s">
        <v>36</v>
      </c>
      <c r="C381" s="18" t="s">
        <v>37</v>
      </c>
      <c r="D381" s="8">
        <v>3.0219780219780219</v>
      </c>
      <c r="E381" s="8">
        <v>17.582417582417584</v>
      </c>
      <c r="F381" s="8">
        <v>44.505494505494504</v>
      </c>
      <c r="G381" s="8">
        <v>34.890109890109891</v>
      </c>
      <c r="H381" s="8">
        <v>100</v>
      </c>
      <c r="I381" s="8">
        <v>3.0219780219780219</v>
      </c>
      <c r="J381" s="10"/>
      <c r="K381" s="20">
        <v>77.815934065934073</v>
      </c>
    </row>
    <row r="382" spans="1:11" s="1" customFormat="1" ht="15.95" customHeight="1" x14ac:dyDescent="0.25">
      <c r="A382" s="55"/>
      <c r="B382" s="7" t="s">
        <v>38</v>
      </c>
      <c r="C382" s="18" t="s">
        <v>39</v>
      </c>
      <c r="D382" s="8">
        <v>1.1111111111111112</v>
      </c>
      <c r="E382" s="8">
        <v>16.111111111111111</v>
      </c>
      <c r="F382" s="8">
        <v>56.111111111111114</v>
      </c>
      <c r="G382" s="8">
        <v>26.666666666666668</v>
      </c>
      <c r="H382" s="8">
        <v>100</v>
      </c>
      <c r="I382" s="8">
        <v>1.1111111111111112</v>
      </c>
      <c r="J382" s="10"/>
      <c r="K382" s="20">
        <v>77.083333333333329</v>
      </c>
    </row>
    <row r="383" spans="1:11" s="1" customFormat="1" ht="15.95" customHeight="1" x14ac:dyDescent="0.25">
      <c r="A383" s="55" t="s">
        <v>12</v>
      </c>
      <c r="B383" s="7" t="s">
        <v>40</v>
      </c>
      <c r="C383" s="18" t="s">
        <v>33</v>
      </c>
      <c r="D383" s="8">
        <v>2.4193548387096775</v>
      </c>
      <c r="E383" s="8">
        <v>17.741935483870968</v>
      </c>
      <c r="F383" s="8">
        <v>45.967741935483872</v>
      </c>
      <c r="G383" s="8">
        <v>33.87096774193548</v>
      </c>
      <c r="H383" s="8">
        <v>100</v>
      </c>
      <c r="I383" s="8">
        <v>2.4193548387096775</v>
      </c>
      <c r="J383" s="10"/>
      <c r="K383" s="20">
        <v>77.822580645161295</v>
      </c>
    </row>
    <row r="384" spans="1:11" s="1" customFormat="1" ht="15.95" customHeight="1" x14ac:dyDescent="0.25">
      <c r="A384" s="55"/>
      <c r="B384" s="7" t="s">
        <v>41</v>
      </c>
      <c r="C384" s="18" t="s">
        <v>42</v>
      </c>
      <c r="D384" s="8">
        <v>2.459016393442623</v>
      </c>
      <c r="E384" s="8">
        <v>25.409836065573771</v>
      </c>
      <c r="F384" s="8">
        <v>40.983606557377051</v>
      </c>
      <c r="G384" s="8">
        <v>31.147540983606557</v>
      </c>
      <c r="H384" s="8">
        <v>100</v>
      </c>
      <c r="I384" s="8">
        <v>2.459016393442623</v>
      </c>
      <c r="J384" s="10"/>
      <c r="K384" s="20">
        <v>75.204918032786878</v>
      </c>
    </row>
    <row r="385" spans="1:11" s="1" customFormat="1" ht="15.95" customHeight="1" x14ac:dyDescent="0.25">
      <c r="A385" s="55"/>
      <c r="B385" s="7" t="s">
        <v>43</v>
      </c>
      <c r="C385" s="18" t="s">
        <v>44</v>
      </c>
      <c r="D385" s="21">
        <v>0.83333333333333337</v>
      </c>
      <c r="E385" s="8">
        <v>15</v>
      </c>
      <c r="F385" s="8">
        <v>53.333333333333336</v>
      </c>
      <c r="G385" s="8">
        <v>30.833333333333332</v>
      </c>
      <c r="H385" s="8">
        <v>100</v>
      </c>
      <c r="I385" s="21">
        <v>0.83333333333333337</v>
      </c>
      <c r="J385" s="31"/>
      <c r="K385" s="20">
        <v>78.541666666666671</v>
      </c>
    </row>
    <row r="386" spans="1:11" s="1" customFormat="1" ht="15.95" customHeight="1" x14ac:dyDescent="0.25">
      <c r="A386" s="55"/>
      <c r="B386" s="7" t="s">
        <v>45</v>
      </c>
      <c r="C386" s="18" t="s">
        <v>46</v>
      </c>
      <c r="D386" s="21">
        <v>0.84745762711864403</v>
      </c>
      <c r="E386" s="8">
        <v>16.949152542372882</v>
      </c>
      <c r="F386" s="8">
        <v>54.237288135593218</v>
      </c>
      <c r="G386" s="8">
        <v>27.966101694915253</v>
      </c>
      <c r="H386" s="8">
        <v>100</v>
      </c>
      <c r="I386" s="21">
        <v>0.84745762711864403</v>
      </c>
      <c r="J386" s="31"/>
      <c r="K386" s="20">
        <v>77.330508474576277</v>
      </c>
    </row>
    <row r="387" spans="1:11" s="1" customFormat="1" ht="15.95" customHeight="1" x14ac:dyDescent="0.25">
      <c r="A387" s="55"/>
      <c r="B387" s="7" t="s">
        <v>47</v>
      </c>
      <c r="C387" s="18" t="s">
        <v>42</v>
      </c>
      <c r="D387" s="8">
        <v>4.918032786885246</v>
      </c>
      <c r="E387" s="8">
        <v>13.114754098360656</v>
      </c>
      <c r="F387" s="8">
        <v>53.278688524590166</v>
      </c>
      <c r="G387" s="8">
        <v>28.688524590163933</v>
      </c>
      <c r="H387" s="8">
        <v>100</v>
      </c>
      <c r="I387" s="8">
        <v>4.918032786885246</v>
      </c>
      <c r="J387" s="10"/>
      <c r="K387" s="20">
        <v>76.43442622950819</v>
      </c>
    </row>
    <row r="388" spans="1:11" s="1" customFormat="1" ht="15.95" customHeight="1" thickBot="1" x14ac:dyDescent="0.3">
      <c r="A388" s="56"/>
      <c r="B388" s="22" t="s">
        <v>48</v>
      </c>
      <c r="C388" s="23" t="s">
        <v>46</v>
      </c>
      <c r="D388" s="29">
        <v>0.84745762711864403</v>
      </c>
      <c r="E388" s="24">
        <v>12.711864406779661</v>
      </c>
      <c r="F388" s="24">
        <v>54.237288135593218</v>
      </c>
      <c r="G388" s="24">
        <v>32.203389830508478</v>
      </c>
      <c r="H388" s="24">
        <v>100</v>
      </c>
      <c r="I388" s="29">
        <v>0.84745762711864403</v>
      </c>
      <c r="J388" s="33"/>
      <c r="K388" s="26">
        <v>79.449152542372886</v>
      </c>
    </row>
    <row r="389" spans="1:11" s="1" customFormat="1" ht="14.25" thickTop="1" x14ac:dyDescent="0.25"/>
    <row r="390" spans="1:11" s="1" customFormat="1" ht="18.95" customHeight="1" thickBot="1" x14ac:dyDescent="0.3">
      <c r="A390" s="47" t="s">
        <v>122</v>
      </c>
      <c r="B390" s="48"/>
      <c r="C390" s="48"/>
      <c r="D390" s="48"/>
      <c r="E390" s="48"/>
      <c r="F390" s="48"/>
      <c r="G390" s="48"/>
      <c r="H390" s="48"/>
      <c r="I390" s="48"/>
      <c r="J390" s="48"/>
      <c r="K390" s="48"/>
    </row>
    <row r="391" spans="1:11" s="1" customFormat="1" ht="30" customHeight="1" thickTop="1" thickBot="1" x14ac:dyDescent="0.3">
      <c r="A391" s="51"/>
      <c r="B391" s="52"/>
      <c r="C391" s="2" t="s">
        <v>0</v>
      </c>
      <c r="D391" s="3" t="s">
        <v>115</v>
      </c>
      <c r="E391" s="3" t="s">
        <v>21</v>
      </c>
      <c r="F391" s="3" t="s">
        <v>116</v>
      </c>
      <c r="G391" s="3" t="s">
        <v>117</v>
      </c>
      <c r="H391" s="3" t="s">
        <v>1</v>
      </c>
      <c r="I391" s="3" t="s">
        <v>24</v>
      </c>
      <c r="J391" s="13"/>
      <c r="K391" s="4" t="s">
        <v>26</v>
      </c>
    </row>
    <row r="392" spans="1:11" s="1" customFormat="1" ht="15.95" customHeight="1" thickTop="1" x14ac:dyDescent="0.25">
      <c r="A392" s="53" t="s">
        <v>2</v>
      </c>
      <c r="B392" s="54"/>
      <c r="C392" s="5" t="s">
        <v>27</v>
      </c>
      <c r="D392" s="15">
        <v>2.0718232044198897</v>
      </c>
      <c r="E392" s="15">
        <v>17.127071823204421</v>
      </c>
      <c r="F392" s="15">
        <v>45.58011049723757</v>
      </c>
      <c r="G392" s="15">
        <v>35.22099447513812</v>
      </c>
      <c r="H392" s="15">
        <v>100</v>
      </c>
      <c r="I392" s="15">
        <v>2.0718232044198897</v>
      </c>
      <c r="J392" s="14"/>
      <c r="K392" s="17">
        <v>78.487569060773481</v>
      </c>
    </row>
    <row r="393" spans="1:11" s="1" customFormat="1" ht="15.95" customHeight="1" x14ac:dyDescent="0.25">
      <c r="A393" s="55" t="s">
        <v>3</v>
      </c>
      <c r="B393" s="7" t="s">
        <v>4</v>
      </c>
      <c r="C393" s="18" t="s">
        <v>28</v>
      </c>
      <c r="D393" s="8">
        <v>2.9154518950437316</v>
      </c>
      <c r="E393" s="8">
        <v>22.740524781341108</v>
      </c>
      <c r="F393" s="8">
        <v>43.731778425655975</v>
      </c>
      <c r="G393" s="8">
        <v>30.612244897959183</v>
      </c>
      <c r="H393" s="8">
        <v>100</v>
      </c>
      <c r="I393" s="8">
        <v>2.9154518950437316</v>
      </c>
      <c r="J393" s="10"/>
      <c r="K393" s="20">
        <v>75.510204081632651</v>
      </c>
    </row>
    <row r="394" spans="1:11" s="1" customFormat="1" ht="15.95" customHeight="1" x14ac:dyDescent="0.25">
      <c r="A394" s="55"/>
      <c r="B394" s="7" t="s">
        <v>5</v>
      </c>
      <c r="C394" s="18" t="s">
        <v>29</v>
      </c>
      <c r="D394" s="8">
        <v>1.3123359580052494</v>
      </c>
      <c r="E394" s="8">
        <v>12.073490813648293</v>
      </c>
      <c r="F394" s="8">
        <v>47.244094488188978</v>
      </c>
      <c r="G394" s="8">
        <v>39.370078740157481</v>
      </c>
      <c r="H394" s="8">
        <v>100</v>
      </c>
      <c r="I394" s="8">
        <v>1.3123359580052494</v>
      </c>
      <c r="J394" s="10"/>
      <c r="K394" s="20">
        <v>81.167979002624676</v>
      </c>
    </row>
    <row r="395" spans="1:11" s="1" customFormat="1" ht="15.95" customHeight="1" x14ac:dyDescent="0.25">
      <c r="A395" s="55" t="s">
        <v>6</v>
      </c>
      <c r="B395" s="7" t="s">
        <v>7</v>
      </c>
      <c r="C395" s="18" t="s">
        <v>30</v>
      </c>
      <c r="D395" s="8">
        <v>2.3809523809523809</v>
      </c>
      <c r="E395" s="8">
        <v>23.214285714285715</v>
      </c>
      <c r="F395" s="8">
        <v>47.61904761904762</v>
      </c>
      <c r="G395" s="8">
        <v>26.785714285714285</v>
      </c>
      <c r="H395" s="8">
        <v>100</v>
      </c>
      <c r="I395" s="8">
        <v>2.3809523809523809</v>
      </c>
      <c r="J395" s="10"/>
      <c r="K395" s="20">
        <v>74.702380952380949</v>
      </c>
    </row>
    <row r="396" spans="1:11" s="1" customFormat="1" ht="15.95" customHeight="1" x14ac:dyDescent="0.25">
      <c r="A396" s="55"/>
      <c r="B396" s="7" t="s">
        <v>8</v>
      </c>
      <c r="C396" s="18" t="s">
        <v>31</v>
      </c>
      <c r="D396" s="8">
        <v>2.8571428571428572</v>
      </c>
      <c r="E396" s="8">
        <v>21.142857142857142</v>
      </c>
      <c r="F396" s="8">
        <v>39.428571428571431</v>
      </c>
      <c r="G396" s="8">
        <v>36.571428571428569</v>
      </c>
      <c r="H396" s="8">
        <v>100</v>
      </c>
      <c r="I396" s="8">
        <v>2.8571428571428572</v>
      </c>
      <c r="J396" s="10"/>
      <c r="K396" s="20">
        <v>77.428571428571431</v>
      </c>
    </row>
    <row r="397" spans="1:11" s="1" customFormat="1" ht="15.95" customHeight="1" x14ac:dyDescent="0.25">
      <c r="A397" s="55"/>
      <c r="B397" s="7" t="s">
        <v>9</v>
      </c>
      <c r="C397" s="18" t="s">
        <v>32</v>
      </c>
      <c r="D397" s="8">
        <v>1.1560693641618498</v>
      </c>
      <c r="E397" s="8">
        <v>13.872832369942197</v>
      </c>
      <c r="F397" s="8">
        <v>45.086705202312139</v>
      </c>
      <c r="G397" s="8">
        <v>39.884393063583815</v>
      </c>
      <c r="H397" s="8">
        <v>100</v>
      </c>
      <c r="I397" s="8">
        <v>1.1560693641618498</v>
      </c>
      <c r="J397" s="10"/>
      <c r="K397" s="20">
        <v>80.924855491329481</v>
      </c>
    </row>
    <row r="398" spans="1:11" s="1" customFormat="1" ht="15.95" customHeight="1" x14ac:dyDescent="0.25">
      <c r="A398" s="55"/>
      <c r="B398" s="7" t="s">
        <v>10</v>
      </c>
      <c r="C398" s="18" t="s">
        <v>33</v>
      </c>
      <c r="D398" s="8">
        <v>3.225806451612903</v>
      </c>
      <c r="E398" s="8">
        <v>11.290322580645162</v>
      </c>
      <c r="F398" s="8">
        <v>45.967741935483872</v>
      </c>
      <c r="G398" s="8">
        <v>39.516129032258064</v>
      </c>
      <c r="H398" s="8">
        <v>100</v>
      </c>
      <c r="I398" s="8">
        <v>3.225806451612903</v>
      </c>
      <c r="J398" s="10"/>
      <c r="K398" s="20">
        <v>80.443548387096769</v>
      </c>
    </row>
    <row r="399" spans="1:11" s="1" customFormat="1" ht="15.95" customHeight="1" x14ac:dyDescent="0.25">
      <c r="A399" s="55"/>
      <c r="B399" s="7" t="s">
        <v>11</v>
      </c>
      <c r="C399" s="18" t="s">
        <v>34</v>
      </c>
      <c r="D399" s="8">
        <v>0</v>
      </c>
      <c r="E399" s="8">
        <v>11.904761904761905</v>
      </c>
      <c r="F399" s="8">
        <v>54.761904761904759</v>
      </c>
      <c r="G399" s="8">
        <v>33.333333333333336</v>
      </c>
      <c r="H399" s="8">
        <v>100</v>
      </c>
      <c r="I399" s="8">
        <v>0</v>
      </c>
      <c r="J399" s="10"/>
      <c r="K399" s="20">
        <v>80.357142857142861</v>
      </c>
    </row>
    <row r="400" spans="1:11" s="1" customFormat="1" ht="15.95" customHeight="1" x14ac:dyDescent="0.25">
      <c r="A400" s="55" t="s">
        <v>35</v>
      </c>
      <c r="B400" s="7" t="s">
        <v>36</v>
      </c>
      <c r="C400" s="18" t="s">
        <v>37</v>
      </c>
      <c r="D400" s="8">
        <v>2.197802197802198</v>
      </c>
      <c r="E400" s="8">
        <v>15.934065934065934</v>
      </c>
      <c r="F400" s="8">
        <v>39.560439560439562</v>
      </c>
      <c r="G400" s="8">
        <v>42.307692307692307</v>
      </c>
      <c r="H400" s="8">
        <v>100</v>
      </c>
      <c r="I400" s="8">
        <v>2.197802197802198</v>
      </c>
      <c r="J400" s="10"/>
      <c r="K400" s="20">
        <v>80.494505494505489</v>
      </c>
    </row>
    <row r="401" spans="1:12" s="1" customFormat="1" ht="15.95" customHeight="1" x14ac:dyDescent="0.25">
      <c r="A401" s="55"/>
      <c r="B401" s="7" t="s">
        <v>38</v>
      </c>
      <c r="C401" s="18" t="s">
        <v>39</v>
      </c>
      <c r="D401" s="8">
        <v>1.9444444444444444</v>
      </c>
      <c r="E401" s="8">
        <v>18.333333333333332</v>
      </c>
      <c r="F401" s="8">
        <v>51.666666666666664</v>
      </c>
      <c r="G401" s="8">
        <v>28.055555555555557</v>
      </c>
      <c r="H401" s="8">
        <v>100</v>
      </c>
      <c r="I401" s="8">
        <v>1.9444444444444444</v>
      </c>
      <c r="J401" s="10"/>
      <c r="K401" s="20">
        <v>76.458333333333329</v>
      </c>
    </row>
    <row r="402" spans="1:12" s="1" customFormat="1" ht="15.95" customHeight="1" x14ac:dyDescent="0.25">
      <c r="A402" s="55" t="s">
        <v>12</v>
      </c>
      <c r="B402" s="7" t="s">
        <v>40</v>
      </c>
      <c r="C402" s="18" t="s">
        <v>33</v>
      </c>
      <c r="D402" s="8">
        <v>3.225806451612903</v>
      </c>
      <c r="E402" s="8">
        <v>12.903225806451612</v>
      </c>
      <c r="F402" s="8">
        <v>45.967741935483872</v>
      </c>
      <c r="G402" s="8">
        <v>37.903225806451616</v>
      </c>
      <c r="H402" s="8">
        <v>100</v>
      </c>
      <c r="I402" s="8">
        <v>3.225806451612903</v>
      </c>
      <c r="J402" s="10"/>
      <c r="K402" s="20">
        <v>79.637096774193552</v>
      </c>
    </row>
    <row r="403" spans="1:12" s="1" customFormat="1" ht="15.95" customHeight="1" x14ac:dyDescent="0.25">
      <c r="A403" s="55"/>
      <c r="B403" s="7" t="s">
        <v>41</v>
      </c>
      <c r="C403" s="18" t="s">
        <v>42</v>
      </c>
      <c r="D403" s="8">
        <v>3.278688524590164</v>
      </c>
      <c r="E403" s="8">
        <v>22.950819672131146</v>
      </c>
      <c r="F403" s="8">
        <v>39.344262295081968</v>
      </c>
      <c r="G403" s="8">
        <v>34.42622950819672</v>
      </c>
      <c r="H403" s="8">
        <v>100</v>
      </c>
      <c r="I403" s="8">
        <v>3.278688524590164</v>
      </c>
      <c r="J403" s="10"/>
      <c r="K403" s="20">
        <v>76.229508196721312</v>
      </c>
    </row>
    <row r="404" spans="1:12" s="1" customFormat="1" ht="15.95" customHeight="1" x14ac:dyDescent="0.25">
      <c r="A404" s="55"/>
      <c r="B404" s="7" t="s">
        <v>43</v>
      </c>
      <c r="C404" s="18" t="s">
        <v>44</v>
      </c>
      <c r="D404" s="8">
        <v>1.6666666666666667</v>
      </c>
      <c r="E404" s="8">
        <v>15</v>
      </c>
      <c r="F404" s="8">
        <v>47.5</v>
      </c>
      <c r="G404" s="8">
        <v>35.833333333333336</v>
      </c>
      <c r="H404" s="8">
        <v>100</v>
      </c>
      <c r="I404" s="8">
        <v>1.6666666666666667</v>
      </c>
      <c r="J404" s="10"/>
      <c r="K404" s="20">
        <v>79.375</v>
      </c>
    </row>
    <row r="405" spans="1:12" s="1" customFormat="1" ht="15.95" customHeight="1" x14ac:dyDescent="0.25">
      <c r="A405" s="55"/>
      <c r="B405" s="7" t="s">
        <v>45</v>
      </c>
      <c r="C405" s="18" t="s">
        <v>46</v>
      </c>
      <c r="D405" s="8">
        <v>0</v>
      </c>
      <c r="E405" s="8">
        <v>21.1864406779661</v>
      </c>
      <c r="F405" s="8">
        <v>41.525423728813557</v>
      </c>
      <c r="G405" s="8">
        <v>37.288135593220339</v>
      </c>
      <c r="H405" s="8">
        <v>100</v>
      </c>
      <c r="I405" s="8">
        <v>0</v>
      </c>
      <c r="J405" s="10"/>
      <c r="K405" s="20">
        <v>79.025423728813564</v>
      </c>
    </row>
    <row r="406" spans="1:12" s="1" customFormat="1" ht="15.95" customHeight="1" x14ac:dyDescent="0.25">
      <c r="A406" s="55"/>
      <c r="B406" s="7" t="s">
        <v>47</v>
      </c>
      <c r="C406" s="18" t="s">
        <v>42</v>
      </c>
      <c r="D406" s="8">
        <v>2.459016393442623</v>
      </c>
      <c r="E406" s="8">
        <v>18.032786885245901</v>
      </c>
      <c r="F406" s="8">
        <v>46.721311475409834</v>
      </c>
      <c r="G406" s="8">
        <v>32.786885245901637</v>
      </c>
      <c r="H406" s="8">
        <v>100</v>
      </c>
      <c r="I406" s="8">
        <v>2.459016393442623</v>
      </c>
      <c r="J406" s="10"/>
      <c r="K406" s="20">
        <v>77.459016393442624</v>
      </c>
    </row>
    <row r="407" spans="1:12" s="1" customFormat="1" ht="15.95" customHeight="1" thickBot="1" x14ac:dyDescent="0.3">
      <c r="A407" s="56"/>
      <c r="B407" s="22" t="s">
        <v>48</v>
      </c>
      <c r="C407" s="23" t="s">
        <v>46</v>
      </c>
      <c r="D407" s="24">
        <v>1.6949152542372881</v>
      </c>
      <c r="E407" s="24">
        <v>12.711864406779661</v>
      </c>
      <c r="F407" s="24">
        <v>52.542372881355931</v>
      </c>
      <c r="G407" s="24">
        <v>33.050847457627121</v>
      </c>
      <c r="H407" s="24">
        <v>100</v>
      </c>
      <c r="I407" s="24">
        <v>1.6949152542372881</v>
      </c>
      <c r="J407" s="32"/>
      <c r="K407" s="26">
        <v>79.237288135593218</v>
      </c>
    </row>
    <row r="408" spans="1:12" s="1" customFormat="1" ht="14.25" thickTop="1" x14ac:dyDescent="0.25"/>
    <row r="409" spans="1:12" s="1" customFormat="1" ht="18.95" customHeight="1" thickBot="1" x14ac:dyDescent="0.3">
      <c r="A409" s="47" t="s">
        <v>123</v>
      </c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</row>
    <row r="410" spans="1:12" s="1" customFormat="1" ht="30" customHeight="1" thickTop="1" thickBot="1" x14ac:dyDescent="0.3">
      <c r="A410" s="51"/>
      <c r="B410" s="52"/>
      <c r="C410" s="2" t="s">
        <v>0</v>
      </c>
      <c r="D410" s="3" t="s">
        <v>114</v>
      </c>
      <c r="E410" s="3" t="s">
        <v>115</v>
      </c>
      <c r="F410" s="3" t="s">
        <v>21</v>
      </c>
      <c r="G410" s="3" t="s">
        <v>116</v>
      </c>
      <c r="H410" s="3" t="s">
        <v>117</v>
      </c>
      <c r="I410" s="3" t="s">
        <v>1</v>
      </c>
      <c r="J410" s="3"/>
      <c r="K410" s="3" t="s">
        <v>25</v>
      </c>
      <c r="L410" s="4" t="s">
        <v>26</v>
      </c>
    </row>
    <row r="411" spans="1:12" s="1" customFormat="1" ht="15.95" customHeight="1" thickTop="1" x14ac:dyDescent="0.25">
      <c r="A411" s="53" t="s">
        <v>2</v>
      </c>
      <c r="B411" s="54"/>
      <c r="C411" s="5" t="s">
        <v>27</v>
      </c>
      <c r="D411" s="15">
        <v>1.1049723756906078</v>
      </c>
      <c r="E411" s="15">
        <v>10.773480662983426</v>
      </c>
      <c r="F411" s="15">
        <v>36.049723756906076</v>
      </c>
      <c r="G411" s="15">
        <v>38.39779005524862</v>
      </c>
      <c r="H411" s="15">
        <v>13.674033149171271</v>
      </c>
      <c r="I411" s="15">
        <v>100</v>
      </c>
      <c r="J411" s="15"/>
      <c r="K411" s="16">
        <v>3.527624309392265</v>
      </c>
      <c r="L411" s="17">
        <v>63.190607734806633</v>
      </c>
    </row>
    <row r="412" spans="1:12" s="1" customFormat="1" ht="15.95" customHeight="1" x14ac:dyDescent="0.25">
      <c r="A412" s="55" t="s">
        <v>3</v>
      </c>
      <c r="B412" s="7" t="s">
        <v>4</v>
      </c>
      <c r="C412" s="18" t="s">
        <v>28</v>
      </c>
      <c r="D412" s="8">
        <v>1.1661807580174928</v>
      </c>
      <c r="E412" s="8">
        <v>14.577259475218659</v>
      </c>
      <c r="F412" s="8">
        <v>40.233236151603499</v>
      </c>
      <c r="G412" s="8">
        <v>33.527696793002917</v>
      </c>
      <c r="H412" s="8">
        <v>10.495626822157435</v>
      </c>
      <c r="I412" s="8">
        <v>100</v>
      </c>
      <c r="J412" s="8"/>
      <c r="K412" s="19">
        <v>3.3760932944606412</v>
      </c>
      <c r="L412" s="20">
        <v>59.402332361516038</v>
      </c>
    </row>
    <row r="413" spans="1:12" s="1" customFormat="1" ht="15.95" customHeight="1" x14ac:dyDescent="0.25">
      <c r="A413" s="55"/>
      <c r="B413" s="7" t="s">
        <v>5</v>
      </c>
      <c r="C413" s="18" t="s">
        <v>29</v>
      </c>
      <c r="D413" s="8">
        <v>1.0498687664041995</v>
      </c>
      <c r="E413" s="8">
        <v>7.349081364829396</v>
      </c>
      <c r="F413" s="8">
        <v>32.283464566929133</v>
      </c>
      <c r="G413" s="8">
        <v>42.782152230971128</v>
      </c>
      <c r="H413" s="8">
        <v>16.535433070866141</v>
      </c>
      <c r="I413" s="8">
        <v>100</v>
      </c>
      <c r="J413" s="8"/>
      <c r="K413" s="19">
        <v>3.6640419947506562</v>
      </c>
      <c r="L413" s="20">
        <v>66.60104986876641</v>
      </c>
    </row>
    <row r="414" spans="1:12" s="1" customFormat="1" ht="15.95" customHeight="1" x14ac:dyDescent="0.25">
      <c r="A414" s="55" t="s">
        <v>6</v>
      </c>
      <c r="B414" s="7" t="s">
        <v>7</v>
      </c>
      <c r="C414" s="18" t="s">
        <v>30</v>
      </c>
      <c r="D414" s="8">
        <v>1.1904761904761905</v>
      </c>
      <c r="E414" s="8">
        <v>17.261904761904763</v>
      </c>
      <c r="F414" s="8">
        <v>47.61904761904762</v>
      </c>
      <c r="G414" s="8">
        <v>27.976190476190474</v>
      </c>
      <c r="H414" s="8">
        <v>5.9523809523809526</v>
      </c>
      <c r="I414" s="8">
        <v>100</v>
      </c>
      <c r="J414" s="8"/>
      <c r="K414" s="19">
        <v>3.2023809523809526</v>
      </c>
      <c r="L414" s="20">
        <v>55.05952380952381</v>
      </c>
    </row>
    <row r="415" spans="1:12" s="1" customFormat="1" ht="15.95" customHeight="1" x14ac:dyDescent="0.25">
      <c r="A415" s="55"/>
      <c r="B415" s="7" t="s">
        <v>8</v>
      </c>
      <c r="C415" s="18" t="s">
        <v>31</v>
      </c>
      <c r="D415" s="8">
        <v>1.1428571428571428</v>
      </c>
      <c r="E415" s="8">
        <v>10.857142857142858</v>
      </c>
      <c r="F415" s="8">
        <v>34.857142857142854</v>
      </c>
      <c r="G415" s="8">
        <v>37.142857142857146</v>
      </c>
      <c r="H415" s="8">
        <v>16</v>
      </c>
      <c r="I415" s="8">
        <v>100</v>
      </c>
      <c r="J415" s="8"/>
      <c r="K415" s="19">
        <v>3.56</v>
      </c>
      <c r="L415" s="20">
        <v>64</v>
      </c>
    </row>
    <row r="416" spans="1:12" s="1" customFormat="1" ht="15.95" customHeight="1" x14ac:dyDescent="0.25">
      <c r="A416" s="55"/>
      <c r="B416" s="7" t="s">
        <v>9</v>
      </c>
      <c r="C416" s="18" t="s">
        <v>32</v>
      </c>
      <c r="D416" s="21">
        <v>0.5780346820809249</v>
      </c>
      <c r="E416" s="8">
        <v>9.8265895953757223</v>
      </c>
      <c r="F416" s="8">
        <v>31.213872832369944</v>
      </c>
      <c r="G416" s="8">
        <v>44.508670520231213</v>
      </c>
      <c r="H416" s="8">
        <v>13.872832369942197</v>
      </c>
      <c r="I416" s="8">
        <v>100</v>
      </c>
      <c r="J416" s="8"/>
      <c r="K416" s="19">
        <v>3.6127167630057802</v>
      </c>
      <c r="L416" s="20">
        <v>65.317919075144502</v>
      </c>
    </row>
    <row r="417" spans="1:12" s="1" customFormat="1" ht="15.95" customHeight="1" x14ac:dyDescent="0.25">
      <c r="A417" s="55"/>
      <c r="B417" s="7" t="s">
        <v>10</v>
      </c>
      <c r="C417" s="18" t="s">
        <v>33</v>
      </c>
      <c r="D417" s="21">
        <v>0.80645161290322576</v>
      </c>
      <c r="E417" s="8">
        <v>6.4516129032258061</v>
      </c>
      <c r="F417" s="8">
        <v>33.064516129032256</v>
      </c>
      <c r="G417" s="8">
        <v>42.741935483870968</v>
      </c>
      <c r="H417" s="8">
        <v>16.93548387096774</v>
      </c>
      <c r="I417" s="8">
        <v>100</v>
      </c>
      <c r="J417" s="8"/>
      <c r="K417" s="19">
        <v>3.685483870967742</v>
      </c>
      <c r="L417" s="20">
        <v>67.137096774193552</v>
      </c>
    </row>
    <row r="418" spans="1:12" s="1" customFormat="1" ht="15.95" customHeight="1" x14ac:dyDescent="0.25">
      <c r="A418" s="55"/>
      <c r="B418" s="7" t="s">
        <v>11</v>
      </c>
      <c r="C418" s="18" t="s">
        <v>34</v>
      </c>
      <c r="D418" s="8">
        <v>2.3809523809523809</v>
      </c>
      <c r="E418" s="8">
        <v>5.9523809523809526</v>
      </c>
      <c r="F418" s="8">
        <v>29.761904761904763</v>
      </c>
      <c r="G418" s="8">
        <v>42.857142857142854</v>
      </c>
      <c r="H418" s="8">
        <v>19.047619047619047</v>
      </c>
      <c r="I418" s="8">
        <v>100</v>
      </c>
      <c r="J418" s="8"/>
      <c r="K418" s="19">
        <v>3.7023809523809526</v>
      </c>
      <c r="L418" s="20">
        <v>67.55952380952381</v>
      </c>
    </row>
    <row r="419" spans="1:12" s="1" customFormat="1" ht="15.95" customHeight="1" x14ac:dyDescent="0.25">
      <c r="A419" s="55" t="s">
        <v>35</v>
      </c>
      <c r="B419" s="7" t="s">
        <v>36</v>
      </c>
      <c r="C419" s="18" t="s">
        <v>37</v>
      </c>
      <c r="D419" s="8">
        <v>1.3736263736263736</v>
      </c>
      <c r="E419" s="8">
        <v>10.714285714285714</v>
      </c>
      <c r="F419" s="8">
        <v>33.241758241758241</v>
      </c>
      <c r="G419" s="8">
        <v>41.758241758241759</v>
      </c>
      <c r="H419" s="8">
        <v>12.912087912087912</v>
      </c>
      <c r="I419" s="8">
        <v>100</v>
      </c>
      <c r="J419" s="8"/>
      <c r="K419" s="19">
        <v>3.5412087912087911</v>
      </c>
      <c r="L419" s="20">
        <v>63.530219780219781</v>
      </c>
    </row>
    <row r="420" spans="1:12" s="1" customFormat="1" ht="15.95" customHeight="1" x14ac:dyDescent="0.25">
      <c r="A420" s="55"/>
      <c r="B420" s="7" t="s">
        <v>38</v>
      </c>
      <c r="C420" s="18" t="s">
        <v>39</v>
      </c>
      <c r="D420" s="21">
        <v>0.83333333333333337</v>
      </c>
      <c r="E420" s="8">
        <v>10.833333333333334</v>
      </c>
      <c r="F420" s="8">
        <v>38.888888888888886</v>
      </c>
      <c r="G420" s="8">
        <v>35</v>
      </c>
      <c r="H420" s="8">
        <v>14.444444444444445</v>
      </c>
      <c r="I420" s="8">
        <v>100</v>
      </c>
      <c r="J420" s="8"/>
      <c r="K420" s="19">
        <v>3.5138888888888888</v>
      </c>
      <c r="L420" s="20">
        <v>62.847222222222221</v>
      </c>
    </row>
    <row r="421" spans="1:12" s="1" customFormat="1" ht="15.95" customHeight="1" x14ac:dyDescent="0.25">
      <c r="A421" s="55" t="s">
        <v>12</v>
      </c>
      <c r="B421" s="7" t="s">
        <v>40</v>
      </c>
      <c r="C421" s="18" t="s">
        <v>33</v>
      </c>
      <c r="D421" s="8">
        <v>0</v>
      </c>
      <c r="E421" s="8">
        <v>8.064516129032258</v>
      </c>
      <c r="F421" s="8">
        <v>36.29032258064516</v>
      </c>
      <c r="G421" s="8">
        <v>39.516129032258064</v>
      </c>
      <c r="H421" s="8">
        <v>16.129032258064516</v>
      </c>
      <c r="I421" s="8">
        <v>100</v>
      </c>
      <c r="J421" s="8"/>
      <c r="K421" s="19">
        <v>3.6370967741935485</v>
      </c>
      <c r="L421" s="20">
        <v>65.927419354838705</v>
      </c>
    </row>
    <row r="422" spans="1:12" s="1" customFormat="1" ht="15.95" customHeight="1" x14ac:dyDescent="0.25">
      <c r="A422" s="55"/>
      <c r="B422" s="7" t="s">
        <v>41</v>
      </c>
      <c r="C422" s="18" t="s">
        <v>42</v>
      </c>
      <c r="D422" s="8">
        <v>1.639344262295082</v>
      </c>
      <c r="E422" s="8">
        <v>12.295081967213115</v>
      </c>
      <c r="F422" s="8">
        <v>35.245901639344261</v>
      </c>
      <c r="G422" s="8">
        <v>36.065573770491802</v>
      </c>
      <c r="H422" s="8">
        <v>14.754098360655737</v>
      </c>
      <c r="I422" s="8">
        <v>100</v>
      </c>
      <c r="J422" s="8"/>
      <c r="K422" s="19">
        <v>3.5</v>
      </c>
      <c r="L422" s="20">
        <v>62.5</v>
      </c>
    </row>
    <row r="423" spans="1:12" s="1" customFormat="1" ht="15.95" customHeight="1" x14ac:dyDescent="0.25">
      <c r="A423" s="55"/>
      <c r="B423" s="7" t="s">
        <v>43</v>
      </c>
      <c r="C423" s="18" t="s">
        <v>44</v>
      </c>
      <c r="D423" s="8">
        <v>0</v>
      </c>
      <c r="E423" s="8">
        <v>12.5</v>
      </c>
      <c r="F423" s="8">
        <v>30</v>
      </c>
      <c r="G423" s="8">
        <v>43.333333333333336</v>
      </c>
      <c r="H423" s="8">
        <v>14.166666666666666</v>
      </c>
      <c r="I423" s="8">
        <v>100</v>
      </c>
      <c r="J423" s="8"/>
      <c r="K423" s="19">
        <v>3.5916666666666668</v>
      </c>
      <c r="L423" s="20">
        <v>64.791666666666671</v>
      </c>
    </row>
    <row r="424" spans="1:12" s="1" customFormat="1" ht="15.95" customHeight="1" x14ac:dyDescent="0.25">
      <c r="A424" s="55"/>
      <c r="B424" s="7" t="s">
        <v>45</v>
      </c>
      <c r="C424" s="18" t="s">
        <v>46</v>
      </c>
      <c r="D424" s="8">
        <v>1.6949152542372881</v>
      </c>
      <c r="E424" s="8">
        <v>11.864406779661017</v>
      </c>
      <c r="F424" s="8">
        <v>38.135593220338983</v>
      </c>
      <c r="G424" s="8">
        <v>33.050847457627121</v>
      </c>
      <c r="H424" s="8">
        <v>15.254237288135593</v>
      </c>
      <c r="I424" s="8">
        <v>100</v>
      </c>
      <c r="J424" s="8"/>
      <c r="K424" s="19">
        <v>3.4830508474576272</v>
      </c>
      <c r="L424" s="20">
        <v>62.076271186440678</v>
      </c>
    </row>
    <row r="425" spans="1:12" s="1" customFormat="1" ht="15.95" customHeight="1" x14ac:dyDescent="0.25">
      <c r="A425" s="55"/>
      <c r="B425" s="7" t="s">
        <v>47</v>
      </c>
      <c r="C425" s="18" t="s">
        <v>42</v>
      </c>
      <c r="D425" s="8">
        <v>1.639344262295082</v>
      </c>
      <c r="E425" s="8">
        <v>8.1967213114754092</v>
      </c>
      <c r="F425" s="8">
        <v>38.524590163934427</v>
      </c>
      <c r="G425" s="8">
        <v>38.524590163934427</v>
      </c>
      <c r="H425" s="8">
        <v>13.114754098360656</v>
      </c>
      <c r="I425" s="8">
        <v>100</v>
      </c>
      <c r="J425" s="8"/>
      <c r="K425" s="19">
        <v>3.5327868852459017</v>
      </c>
      <c r="L425" s="20">
        <v>63.319672131147541</v>
      </c>
    </row>
    <row r="426" spans="1:12" s="1" customFormat="1" ht="15.95" customHeight="1" thickBot="1" x14ac:dyDescent="0.3">
      <c r="A426" s="56"/>
      <c r="B426" s="22" t="s">
        <v>48</v>
      </c>
      <c r="C426" s="23" t="s">
        <v>46</v>
      </c>
      <c r="D426" s="24">
        <v>1.6949152542372881</v>
      </c>
      <c r="E426" s="24">
        <v>11.864406779661017</v>
      </c>
      <c r="F426" s="24">
        <v>38.135593220338983</v>
      </c>
      <c r="G426" s="24">
        <v>39.83050847457627</v>
      </c>
      <c r="H426" s="24">
        <v>8.4745762711864412</v>
      </c>
      <c r="I426" s="24">
        <v>100</v>
      </c>
      <c r="J426" s="24"/>
      <c r="K426" s="25">
        <v>3.4152542372881354</v>
      </c>
      <c r="L426" s="26">
        <v>60.381355932203391</v>
      </c>
    </row>
    <row r="427" spans="1:12" s="1" customFormat="1" ht="14.25" thickTop="1" x14ac:dyDescent="0.25"/>
    <row r="428" spans="1:12" s="1" customFormat="1" ht="18.95" customHeight="1" thickBot="1" x14ac:dyDescent="0.3">
      <c r="A428" s="47" t="s">
        <v>124</v>
      </c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</row>
    <row r="429" spans="1:12" s="1" customFormat="1" ht="30" customHeight="1" thickTop="1" thickBot="1" x14ac:dyDescent="0.3">
      <c r="A429" s="51"/>
      <c r="B429" s="52"/>
      <c r="C429" s="2" t="s">
        <v>0</v>
      </c>
      <c r="D429" s="3" t="s">
        <v>114</v>
      </c>
      <c r="E429" s="3" t="s">
        <v>115</v>
      </c>
      <c r="F429" s="3" t="s">
        <v>21</v>
      </c>
      <c r="G429" s="3" t="s">
        <v>116</v>
      </c>
      <c r="H429" s="3" t="s">
        <v>117</v>
      </c>
      <c r="I429" s="3" t="s">
        <v>1</v>
      </c>
      <c r="J429" s="3"/>
      <c r="K429" s="3" t="s">
        <v>25</v>
      </c>
      <c r="L429" s="4" t="s">
        <v>26</v>
      </c>
    </row>
    <row r="430" spans="1:12" s="1" customFormat="1" ht="15.95" customHeight="1" thickTop="1" x14ac:dyDescent="0.25">
      <c r="A430" s="53" t="s">
        <v>2</v>
      </c>
      <c r="B430" s="54"/>
      <c r="C430" s="5" t="s">
        <v>27</v>
      </c>
      <c r="D430" s="28">
        <v>0.27624309392265195</v>
      </c>
      <c r="E430" s="15">
        <v>7.0441988950276242</v>
      </c>
      <c r="F430" s="15">
        <v>27.348066298342541</v>
      </c>
      <c r="G430" s="15">
        <v>43.508287292817677</v>
      </c>
      <c r="H430" s="15">
        <v>21.823204419889503</v>
      </c>
      <c r="I430" s="15">
        <v>100</v>
      </c>
      <c r="J430" s="15"/>
      <c r="K430" s="16">
        <v>3.7955801104972378</v>
      </c>
      <c r="L430" s="17">
        <v>69.889502762430936</v>
      </c>
    </row>
    <row r="431" spans="1:12" s="1" customFormat="1" ht="15.95" customHeight="1" x14ac:dyDescent="0.25">
      <c r="A431" s="55" t="s">
        <v>3</v>
      </c>
      <c r="B431" s="7" t="s">
        <v>4</v>
      </c>
      <c r="C431" s="18" t="s">
        <v>28</v>
      </c>
      <c r="D431" s="21">
        <v>0.58309037900874638</v>
      </c>
      <c r="E431" s="8">
        <v>8.4548104956268215</v>
      </c>
      <c r="F431" s="8">
        <v>32.944606413994173</v>
      </c>
      <c r="G431" s="8">
        <v>40.816326530612244</v>
      </c>
      <c r="H431" s="8">
        <v>17.201166180758019</v>
      </c>
      <c r="I431" s="8">
        <v>100</v>
      </c>
      <c r="J431" s="8"/>
      <c r="K431" s="19">
        <v>3.6559766763848396</v>
      </c>
      <c r="L431" s="20">
        <v>66.399416909620996</v>
      </c>
    </row>
    <row r="432" spans="1:12" s="1" customFormat="1" ht="15.95" customHeight="1" x14ac:dyDescent="0.25">
      <c r="A432" s="55"/>
      <c r="B432" s="7" t="s">
        <v>5</v>
      </c>
      <c r="C432" s="18" t="s">
        <v>29</v>
      </c>
      <c r="D432" s="8">
        <v>0</v>
      </c>
      <c r="E432" s="8">
        <v>5.7742782152230969</v>
      </c>
      <c r="F432" s="8">
        <v>22.309711286089239</v>
      </c>
      <c r="G432" s="8">
        <v>45.931758530183728</v>
      </c>
      <c r="H432" s="8">
        <v>25.984251968503937</v>
      </c>
      <c r="I432" s="8">
        <v>100</v>
      </c>
      <c r="J432" s="8"/>
      <c r="K432" s="19">
        <v>3.9212598425196852</v>
      </c>
      <c r="L432" s="20">
        <v>73.031496062992133</v>
      </c>
    </row>
    <row r="433" spans="1:12" s="1" customFormat="1" ht="15.95" customHeight="1" x14ac:dyDescent="0.25">
      <c r="A433" s="55" t="s">
        <v>6</v>
      </c>
      <c r="B433" s="7" t="s">
        <v>7</v>
      </c>
      <c r="C433" s="18" t="s">
        <v>30</v>
      </c>
      <c r="D433" s="21">
        <v>0.59523809523809523</v>
      </c>
      <c r="E433" s="8">
        <v>10.119047619047619</v>
      </c>
      <c r="F433" s="8">
        <v>35.714285714285715</v>
      </c>
      <c r="G433" s="8">
        <v>41.071428571428569</v>
      </c>
      <c r="H433" s="8">
        <v>12.5</v>
      </c>
      <c r="I433" s="8">
        <v>100</v>
      </c>
      <c r="J433" s="8"/>
      <c r="K433" s="19">
        <v>3.5476190476190474</v>
      </c>
      <c r="L433" s="20">
        <v>63.69047619047619</v>
      </c>
    </row>
    <row r="434" spans="1:12" s="1" customFormat="1" ht="15.95" customHeight="1" x14ac:dyDescent="0.25">
      <c r="A434" s="55"/>
      <c r="B434" s="7" t="s">
        <v>8</v>
      </c>
      <c r="C434" s="18" t="s">
        <v>31</v>
      </c>
      <c r="D434" s="8">
        <v>0</v>
      </c>
      <c r="E434" s="8">
        <v>5.1428571428571432</v>
      </c>
      <c r="F434" s="8">
        <v>28.571428571428573</v>
      </c>
      <c r="G434" s="8">
        <v>40.571428571428569</v>
      </c>
      <c r="H434" s="8">
        <v>25.714285714285715</v>
      </c>
      <c r="I434" s="8">
        <v>100</v>
      </c>
      <c r="J434" s="8"/>
      <c r="K434" s="19">
        <v>3.8685714285714288</v>
      </c>
      <c r="L434" s="20">
        <v>71.714285714285708</v>
      </c>
    </row>
    <row r="435" spans="1:12" s="1" customFormat="1" ht="15.95" customHeight="1" x14ac:dyDescent="0.25">
      <c r="A435" s="55"/>
      <c r="B435" s="7" t="s">
        <v>9</v>
      </c>
      <c r="C435" s="18" t="s">
        <v>32</v>
      </c>
      <c r="D435" s="21">
        <v>0.5780346820809249</v>
      </c>
      <c r="E435" s="8">
        <v>8.6705202312138727</v>
      </c>
      <c r="F435" s="8">
        <v>19.653179190751445</v>
      </c>
      <c r="G435" s="8">
        <v>49.132947976878611</v>
      </c>
      <c r="H435" s="8">
        <v>21.965317919075144</v>
      </c>
      <c r="I435" s="8">
        <v>100</v>
      </c>
      <c r="J435" s="8"/>
      <c r="K435" s="19">
        <v>3.8323699421965318</v>
      </c>
      <c r="L435" s="20">
        <v>70.809248554913296</v>
      </c>
    </row>
    <row r="436" spans="1:12" s="1" customFormat="1" ht="15.95" customHeight="1" x14ac:dyDescent="0.25">
      <c r="A436" s="55"/>
      <c r="B436" s="7" t="s">
        <v>10</v>
      </c>
      <c r="C436" s="18" t="s">
        <v>33</v>
      </c>
      <c r="D436" s="8">
        <v>0</v>
      </c>
      <c r="E436" s="8">
        <v>3.225806451612903</v>
      </c>
      <c r="F436" s="8">
        <v>26.612903225806452</v>
      </c>
      <c r="G436" s="8">
        <v>41.935483870967744</v>
      </c>
      <c r="H436" s="8">
        <v>28.225806451612904</v>
      </c>
      <c r="I436" s="8">
        <v>100</v>
      </c>
      <c r="J436" s="8"/>
      <c r="K436" s="19">
        <v>3.9516129032258065</v>
      </c>
      <c r="L436" s="20">
        <v>73.790322580645167</v>
      </c>
    </row>
    <row r="437" spans="1:12" s="1" customFormat="1" ht="15.95" customHeight="1" x14ac:dyDescent="0.25">
      <c r="A437" s="55"/>
      <c r="B437" s="7" t="s">
        <v>11</v>
      </c>
      <c r="C437" s="18" t="s">
        <v>34</v>
      </c>
      <c r="D437" s="8">
        <v>0</v>
      </c>
      <c r="E437" s="8">
        <v>7.1428571428571432</v>
      </c>
      <c r="F437" s="8">
        <v>25</v>
      </c>
      <c r="G437" s="8">
        <v>45.238095238095241</v>
      </c>
      <c r="H437" s="8">
        <v>22.61904761904762</v>
      </c>
      <c r="I437" s="8">
        <v>100</v>
      </c>
      <c r="J437" s="8"/>
      <c r="K437" s="19">
        <v>3.8333333333333335</v>
      </c>
      <c r="L437" s="20">
        <v>70.833333333333329</v>
      </c>
    </row>
    <row r="438" spans="1:12" s="1" customFormat="1" ht="15.95" customHeight="1" x14ac:dyDescent="0.25">
      <c r="A438" s="55" t="s">
        <v>35</v>
      </c>
      <c r="B438" s="7" t="s">
        <v>36</v>
      </c>
      <c r="C438" s="18" t="s">
        <v>37</v>
      </c>
      <c r="D438" s="21">
        <v>0.5494505494505495</v>
      </c>
      <c r="E438" s="8">
        <v>6.5934065934065931</v>
      </c>
      <c r="F438" s="8">
        <v>25</v>
      </c>
      <c r="G438" s="8">
        <v>44.780219780219781</v>
      </c>
      <c r="H438" s="8">
        <v>23.076923076923077</v>
      </c>
      <c r="I438" s="8">
        <v>100</v>
      </c>
      <c r="J438" s="8"/>
      <c r="K438" s="19">
        <v>3.8324175824175826</v>
      </c>
      <c r="L438" s="20">
        <v>70.810439560439562</v>
      </c>
    </row>
    <row r="439" spans="1:12" s="1" customFormat="1" ht="15.95" customHeight="1" x14ac:dyDescent="0.25">
      <c r="A439" s="55"/>
      <c r="B439" s="7" t="s">
        <v>38</v>
      </c>
      <c r="C439" s="18" t="s">
        <v>39</v>
      </c>
      <c r="D439" s="8">
        <v>0</v>
      </c>
      <c r="E439" s="8">
        <v>7.5</v>
      </c>
      <c r="F439" s="8">
        <v>29.722222222222221</v>
      </c>
      <c r="G439" s="8">
        <v>42.222222222222221</v>
      </c>
      <c r="H439" s="8">
        <v>20.555555555555557</v>
      </c>
      <c r="I439" s="8">
        <v>100</v>
      </c>
      <c r="J439" s="8"/>
      <c r="K439" s="19">
        <v>3.7583333333333333</v>
      </c>
      <c r="L439" s="20">
        <v>68.958333333333329</v>
      </c>
    </row>
    <row r="440" spans="1:12" s="1" customFormat="1" ht="15.95" customHeight="1" x14ac:dyDescent="0.25">
      <c r="A440" s="55" t="s">
        <v>12</v>
      </c>
      <c r="B440" s="7" t="s">
        <v>40</v>
      </c>
      <c r="C440" s="18" t="s">
        <v>33</v>
      </c>
      <c r="D440" s="8">
        <v>0</v>
      </c>
      <c r="E440" s="8">
        <v>4.838709677419355</v>
      </c>
      <c r="F440" s="8">
        <v>24.193548387096776</v>
      </c>
      <c r="G440" s="8">
        <v>45.967741935483872</v>
      </c>
      <c r="H440" s="8">
        <v>25</v>
      </c>
      <c r="I440" s="8">
        <v>100</v>
      </c>
      <c r="J440" s="8"/>
      <c r="K440" s="19">
        <v>3.911290322580645</v>
      </c>
      <c r="L440" s="20">
        <v>72.782258064516128</v>
      </c>
    </row>
    <row r="441" spans="1:12" s="1" customFormat="1" ht="15.95" customHeight="1" x14ac:dyDescent="0.25">
      <c r="A441" s="55"/>
      <c r="B441" s="7" t="s">
        <v>41</v>
      </c>
      <c r="C441" s="18" t="s">
        <v>42</v>
      </c>
      <c r="D441" s="8">
        <v>0</v>
      </c>
      <c r="E441" s="8">
        <v>6.557377049180328</v>
      </c>
      <c r="F441" s="8">
        <v>34.42622950819672</v>
      </c>
      <c r="G441" s="8">
        <v>35.245901639344261</v>
      </c>
      <c r="H441" s="8">
        <v>23.770491803278688</v>
      </c>
      <c r="I441" s="8">
        <v>100</v>
      </c>
      <c r="J441" s="8"/>
      <c r="K441" s="19">
        <v>3.762295081967213</v>
      </c>
      <c r="L441" s="20">
        <v>69.057377049180332</v>
      </c>
    </row>
    <row r="442" spans="1:12" s="1" customFormat="1" ht="15.95" customHeight="1" x14ac:dyDescent="0.25">
      <c r="A442" s="55"/>
      <c r="B442" s="7" t="s">
        <v>43</v>
      </c>
      <c r="C442" s="18" t="s">
        <v>44</v>
      </c>
      <c r="D442" s="21">
        <v>0.83333333333333337</v>
      </c>
      <c r="E442" s="8">
        <v>5</v>
      </c>
      <c r="F442" s="8">
        <v>25</v>
      </c>
      <c r="G442" s="8">
        <v>44.166666666666664</v>
      </c>
      <c r="H442" s="8">
        <v>25</v>
      </c>
      <c r="I442" s="8">
        <v>100</v>
      </c>
      <c r="J442" s="8"/>
      <c r="K442" s="19">
        <v>3.875</v>
      </c>
      <c r="L442" s="20">
        <v>71.875</v>
      </c>
    </row>
    <row r="443" spans="1:12" s="1" customFormat="1" ht="15.95" customHeight="1" x14ac:dyDescent="0.25">
      <c r="A443" s="55"/>
      <c r="B443" s="7" t="s">
        <v>45</v>
      </c>
      <c r="C443" s="18" t="s">
        <v>46</v>
      </c>
      <c r="D443" s="8">
        <v>0</v>
      </c>
      <c r="E443" s="8">
        <v>8.4745762711864412</v>
      </c>
      <c r="F443" s="8">
        <v>23.728813559322035</v>
      </c>
      <c r="G443" s="8">
        <v>47.457627118644069</v>
      </c>
      <c r="H443" s="8">
        <v>20.338983050847457</v>
      </c>
      <c r="I443" s="8">
        <v>100</v>
      </c>
      <c r="J443" s="8"/>
      <c r="K443" s="19">
        <v>3.7966101694915255</v>
      </c>
      <c r="L443" s="20">
        <v>69.915254237288138</v>
      </c>
    </row>
    <row r="444" spans="1:12" s="1" customFormat="1" ht="15.95" customHeight="1" x14ac:dyDescent="0.25">
      <c r="A444" s="55"/>
      <c r="B444" s="7" t="s">
        <v>47</v>
      </c>
      <c r="C444" s="18" t="s">
        <v>42</v>
      </c>
      <c r="D444" s="21">
        <v>0.81967213114754101</v>
      </c>
      <c r="E444" s="8">
        <v>9.8360655737704921</v>
      </c>
      <c r="F444" s="8">
        <v>27.868852459016395</v>
      </c>
      <c r="G444" s="8">
        <v>40.983606557377051</v>
      </c>
      <c r="H444" s="8">
        <v>20.491803278688526</v>
      </c>
      <c r="I444" s="8">
        <v>100</v>
      </c>
      <c r="J444" s="8"/>
      <c r="K444" s="19">
        <v>3.7049180327868854</v>
      </c>
      <c r="L444" s="20">
        <v>67.622950819672127</v>
      </c>
    </row>
    <row r="445" spans="1:12" s="1" customFormat="1" ht="15.95" customHeight="1" thickBot="1" x14ac:dyDescent="0.3">
      <c r="A445" s="56"/>
      <c r="B445" s="22" t="s">
        <v>48</v>
      </c>
      <c r="C445" s="23" t="s">
        <v>46</v>
      </c>
      <c r="D445" s="24">
        <v>0</v>
      </c>
      <c r="E445" s="24">
        <v>7.6271186440677967</v>
      </c>
      <c r="F445" s="24">
        <v>28.8135593220339</v>
      </c>
      <c r="G445" s="24">
        <v>47.457627118644069</v>
      </c>
      <c r="H445" s="24">
        <v>16.101694915254239</v>
      </c>
      <c r="I445" s="24">
        <v>100</v>
      </c>
      <c r="J445" s="24"/>
      <c r="K445" s="25">
        <v>3.7203389830508473</v>
      </c>
      <c r="L445" s="26">
        <v>68.008474576271183</v>
      </c>
    </row>
    <row r="446" spans="1:12" s="1" customFormat="1" ht="14.25" thickTop="1" x14ac:dyDescent="0.25"/>
    <row r="447" spans="1:12" s="1" customFormat="1" ht="18.95" customHeight="1" thickBot="1" x14ac:dyDescent="0.3">
      <c r="A447" s="47" t="s">
        <v>125</v>
      </c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</row>
    <row r="448" spans="1:12" s="1" customFormat="1" ht="30" customHeight="1" thickTop="1" thickBot="1" x14ac:dyDescent="0.3">
      <c r="A448" s="51"/>
      <c r="B448" s="52"/>
      <c r="C448" s="2" t="s">
        <v>0</v>
      </c>
      <c r="D448" s="3" t="s">
        <v>114</v>
      </c>
      <c r="E448" s="3" t="s">
        <v>115</v>
      </c>
      <c r="F448" s="3" t="s">
        <v>21</v>
      </c>
      <c r="G448" s="3" t="s">
        <v>116</v>
      </c>
      <c r="H448" s="3" t="s">
        <v>117</v>
      </c>
      <c r="I448" s="3" t="s">
        <v>1</v>
      </c>
      <c r="J448" s="3"/>
      <c r="K448" s="3" t="s">
        <v>25</v>
      </c>
      <c r="L448" s="4" t="s">
        <v>26</v>
      </c>
    </row>
    <row r="449" spans="1:12" s="1" customFormat="1" ht="15.95" customHeight="1" thickTop="1" x14ac:dyDescent="0.25">
      <c r="A449" s="53" t="s">
        <v>2</v>
      </c>
      <c r="B449" s="54"/>
      <c r="C449" s="5" t="s">
        <v>27</v>
      </c>
      <c r="D449" s="28">
        <v>0.82872928176795579</v>
      </c>
      <c r="E449" s="15">
        <v>12.707182320441989</v>
      </c>
      <c r="F449" s="15">
        <v>34.806629834254146</v>
      </c>
      <c r="G449" s="15">
        <v>38.674033149171272</v>
      </c>
      <c r="H449" s="15">
        <v>12.983425414364641</v>
      </c>
      <c r="I449" s="15">
        <v>100</v>
      </c>
      <c r="J449" s="15"/>
      <c r="K449" s="16">
        <v>3.5027624309392267</v>
      </c>
      <c r="L449" s="17">
        <v>62.569060773480665</v>
      </c>
    </row>
    <row r="450" spans="1:12" s="1" customFormat="1" ht="15.95" customHeight="1" x14ac:dyDescent="0.25">
      <c r="A450" s="55" t="s">
        <v>3</v>
      </c>
      <c r="B450" s="7" t="s">
        <v>4</v>
      </c>
      <c r="C450" s="18" t="s">
        <v>28</v>
      </c>
      <c r="D450" s="8">
        <v>1.1661807580174928</v>
      </c>
      <c r="E450" s="8">
        <v>16.618075801749271</v>
      </c>
      <c r="F450" s="8">
        <v>34.693877551020407</v>
      </c>
      <c r="G450" s="8">
        <v>38.192419825072889</v>
      </c>
      <c r="H450" s="8">
        <v>9.3294460641399422</v>
      </c>
      <c r="I450" s="8">
        <v>100</v>
      </c>
      <c r="J450" s="8"/>
      <c r="K450" s="19">
        <v>3.379008746355685</v>
      </c>
      <c r="L450" s="20">
        <v>59.475218658892125</v>
      </c>
    </row>
    <row r="451" spans="1:12" s="1" customFormat="1" ht="15.95" customHeight="1" x14ac:dyDescent="0.25">
      <c r="A451" s="55"/>
      <c r="B451" s="7" t="s">
        <v>5</v>
      </c>
      <c r="C451" s="18" t="s">
        <v>29</v>
      </c>
      <c r="D451" s="21">
        <v>0.52493438320209973</v>
      </c>
      <c r="E451" s="8">
        <v>9.1863517060367457</v>
      </c>
      <c r="F451" s="8">
        <v>34.908136482939632</v>
      </c>
      <c r="G451" s="8">
        <v>39.107611548556427</v>
      </c>
      <c r="H451" s="8">
        <v>16.27296587926509</v>
      </c>
      <c r="I451" s="8">
        <v>100</v>
      </c>
      <c r="J451" s="8"/>
      <c r="K451" s="19">
        <v>3.6141732283464565</v>
      </c>
      <c r="L451" s="20">
        <v>65.354330708661422</v>
      </c>
    </row>
    <row r="452" spans="1:12" s="1" customFormat="1" ht="15.95" customHeight="1" x14ac:dyDescent="0.25">
      <c r="A452" s="55" t="s">
        <v>6</v>
      </c>
      <c r="B452" s="7" t="s">
        <v>7</v>
      </c>
      <c r="C452" s="18" t="s">
        <v>30</v>
      </c>
      <c r="D452" s="8">
        <v>1.7857142857142858</v>
      </c>
      <c r="E452" s="8">
        <v>18.452380952380953</v>
      </c>
      <c r="F452" s="8">
        <v>47.61904761904762</v>
      </c>
      <c r="G452" s="8">
        <v>26.19047619047619</v>
      </c>
      <c r="H452" s="8">
        <v>5.9523809523809526</v>
      </c>
      <c r="I452" s="8">
        <v>100</v>
      </c>
      <c r="J452" s="8"/>
      <c r="K452" s="19">
        <v>3.1607142857142856</v>
      </c>
      <c r="L452" s="20">
        <v>54.017857142857146</v>
      </c>
    </row>
    <row r="453" spans="1:12" s="1" customFormat="1" ht="15.95" customHeight="1" x14ac:dyDescent="0.25">
      <c r="A453" s="55"/>
      <c r="B453" s="7" t="s">
        <v>8</v>
      </c>
      <c r="C453" s="18" t="s">
        <v>31</v>
      </c>
      <c r="D453" s="8">
        <v>1.1428571428571428</v>
      </c>
      <c r="E453" s="8">
        <v>14.285714285714286</v>
      </c>
      <c r="F453" s="8">
        <v>38.285714285714285</v>
      </c>
      <c r="G453" s="8">
        <v>33.714285714285715</v>
      </c>
      <c r="H453" s="8">
        <v>12.571428571428571</v>
      </c>
      <c r="I453" s="8">
        <v>100</v>
      </c>
      <c r="J453" s="8"/>
      <c r="K453" s="19">
        <v>3.422857142857143</v>
      </c>
      <c r="L453" s="20">
        <v>60.571428571428569</v>
      </c>
    </row>
    <row r="454" spans="1:12" s="1" customFormat="1" ht="15.95" customHeight="1" x14ac:dyDescent="0.25">
      <c r="A454" s="55"/>
      <c r="B454" s="7" t="s">
        <v>9</v>
      </c>
      <c r="C454" s="18" t="s">
        <v>32</v>
      </c>
      <c r="D454" s="21">
        <v>0.5780346820809249</v>
      </c>
      <c r="E454" s="8">
        <v>9.2485549132947984</v>
      </c>
      <c r="F454" s="8">
        <v>31.791907514450866</v>
      </c>
      <c r="G454" s="8">
        <v>45.086705202312139</v>
      </c>
      <c r="H454" s="8">
        <v>13.294797687861271</v>
      </c>
      <c r="I454" s="8">
        <v>100</v>
      </c>
      <c r="J454" s="8"/>
      <c r="K454" s="19">
        <v>3.6127167630057802</v>
      </c>
      <c r="L454" s="20">
        <v>65.317919075144502</v>
      </c>
    </row>
    <row r="455" spans="1:12" s="1" customFormat="1" ht="15.95" customHeight="1" x14ac:dyDescent="0.25">
      <c r="A455" s="55"/>
      <c r="B455" s="7" t="s">
        <v>10</v>
      </c>
      <c r="C455" s="18" t="s">
        <v>33</v>
      </c>
      <c r="D455" s="8">
        <v>0</v>
      </c>
      <c r="E455" s="8">
        <v>8.064516129032258</v>
      </c>
      <c r="F455" s="8">
        <v>27.419354838709676</v>
      </c>
      <c r="G455" s="8">
        <v>48.387096774193552</v>
      </c>
      <c r="H455" s="8">
        <v>16.129032258064516</v>
      </c>
      <c r="I455" s="8">
        <v>100</v>
      </c>
      <c r="J455" s="8"/>
      <c r="K455" s="19">
        <v>3.725806451612903</v>
      </c>
      <c r="L455" s="20">
        <v>68.145161290322577</v>
      </c>
    </row>
    <row r="456" spans="1:12" s="1" customFormat="1" ht="15.95" customHeight="1" x14ac:dyDescent="0.25">
      <c r="A456" s="55"/>
      <c r="B456" s="7" t="s">
        <v>11</v>
      </c>
      <c r="C456" s="18" t="s">
        <v>34</v>
      </c>
      <c r="D456" s="8">
        <v>0</v>
      </c>
      <c r="E456" s="8">
        <v>11.904761904761905</v>
      </c>
      <c r="F456" s="8">
        <v>19.047619047619047</v>
      </c>
      <c r="G456" s="8">
        <v>46.428571428571431</v>
      </c>
      <c r="H456" s="8">
        <v>22.61904761904762</v>
      </c>
      <c r="I456" s="8">
        <v>100</v>
      </c>
      <c r="J456" s="8"/>
      <c r="K456" s="19">
        <v>3.7976190476190474</v>
      </c>
      <c r="L456" s="20">
        <v>69.94047619047619</v>
      </c>
    </row>
    <row r="457" spans="1:12" s="1" customFormat="1" ht="15.95" customHeight="1" x14ac:dyDescent="0.25">
      <c r="A457" s="55" t="s">
        <v>35</v>
      </c>
      <c r="B457" s="7" t="s">
        <v>36</v>
      </c>
      <c r="C457" s="18" t="s">
        <v>37</v>
      </c>
      <c r="D457" s="8">
        <v>1.3736263736263736</v>
      </c>
      <c r="E457" s="8">
        <v>13.461538461538462</v>
      </c>
      <c r="F457" s="8">
        <v>34.890109890109891</v>
      </c>
      <c r="G457" s="8">
        <v>35.439560439560438</v>
      </c>
      <c r="H457" s="8">
        <v>14.835164835164836</v>
      </c>
      <c r="I457" s="8">
        <v>100</v>
      </c>
      <c r="J457" s="8"/>
      <c r="K457" s="19">
        <v>3.4890109890109891</v>
      </c>
      <c r="L457" s="20">
        <v>62.225274725274723</v>
      </c>
    </row>
    <row r="458" spans="1:12" s="1" customFormat="1" ht="15.95" customHeight="1" x14ac:dyDescent="0.25">
      <c r="A458" s="55"/>
      <c r="B458" s="7" t="s">
        <v>38</v>
      </c>
      <c r="C458" s="18" t="s">
        <v>39</v>
      </c>
      <c r="D458" s="21">
        <v>0.27777777777777779</v>
      </c>
      <c r="E458" s="8">
        <v>11.944444444444445</v>
      </c>
      <c r="F458" s="8">
        <v>34.722222222222221</v>
      </c>
      <c r="G458" s="8">
        <v>41.944444444444443</v>
      </c>
      <c r="H458" s="8">
        <v>11.111111111111111</v>
      </c>
      <c r="I458" s="8">
        <v>100</v>
      </c>
      <c r="J458" s="8"/>
      <c r="K458" s="19">
        <v>3.5166666666666666</v>
      </c>
      <c r="L458" s="20">
        <v>62.916666666666664</v>
      </c>
    </row>
    <row r="459" spans="1:12" s="1" customFormat="1" ht="15.95" customHeight="1" x14ac:dyDescent="0.25">
      <c r="A459" s="55" t="s">
        <v>12</v>
      </c>
      <c r="B459" s="7" t="s">
        <v>40</v>
      </c>
      <c r="C459" s="18" t="s">
        <v>33</v>
      </c>
      <c r="D459" s="8">
        <v>0</v>
      </c>
      <c r="E459" s="8">
        <v>13.709677419354838</v>
      </c>
      <c r="F459" s="8">
        <v>38.70967741935484</v>
      </c>
      <c r="G459" s="8">
        <v>31.451612903225808</v>
      </c>
      <c r="H459" s="8">
        <v>16.129032258064516</v>
      </c>
      <c r="I459" s="8">
        <v>100</v>
      </c>
      <c r="J459" s="8"/>
      <c r="K459" s="19">
        <v>3.5</v>
      </c>
      <c r="L459" s="20">
        <v>62.5</v>
      </c>
    </row>
    <row r="460" spans="1:12" s="1" customFormat="1" ht="15.95" customHeight="1" x14ac:dyDescent="0.25">
      <c r="A460" s="55"/>
      <c r="B460" s="7" t="s">
        <v>41</v>
      </c>
      <c r="C460" s="18" t="s">
        <v>42</v>
      </c>
      <c r="D460" s="8">
        <v>2.459016393442623</v>
      </c>
      <c r="E460" s="8">
        <v>13.114754098360656</v>
      </c>
      <c r="F460" s="8">
        <v>31.147540983606557</v>
      </c>
      <c r="G460" s="8">
        <v>37.704918032786885</v>
      </c>
      <c r="H460" s="8">
        <v>15.573770491803279</v>
      </c>
      <c r="I460" s="8">
        <v>100</v>
      </c>
      <c r="J460" s="8"/>
      <c r="K460" s="19">
        <v>3.5081967213114753</v>
      </c>
      <c r="L460" s="20">
        <v>62.704918032786885</v>
      </c>
    </row>
    <row r="461" spans="1:12" s="1" customFormat="1" ht="15.95" customHeight="1" x14ac:dyDescent="0.25">
      <c r="A461" s="55"/>
      <c r="B461" s="7" t="s">
        <v>43</v>
      </c>
      <c r="C461" s="18" t="s">
        <v>44</v>
      </c>
      <c r="D461" s="21">
        <v>0.83333333333333337</v>
      </c>
      <c r="E461" s="8">
        <v>14.166666666666666</v>
      </c>
      <c r="F461" s="8">
        <v>32.5</v>
      </c>
      <c r="G461" s="8">
        <v>40</v>
      </c>
      <c r="H461" s="8">
        <v>12.5</v>
      </c>
      <c r="I461" s="8">
        <v>100</v>
      </c>
      <c r="J461" s="8"/>
      <c r="K461" s="19">
        <v>3.4916666666666667</v>
      </c>
      <c r="L461" s="20">
        <v>62.291666666666664</v>
      </c>
    </row>
    <row r="462" spans="1:12" s="1" customFormat="1" ht="15.95" customHeight="1" x14ac:dyDescent="0.25">
      <c r="A462" s="55"/>
      <c r="B462" s="7" t="s">
        <v>45</v>
      </c>
      <c r="C462" s="18" t="s">
        <v>46</v>
      </c>
      <c r="D462" s="8">
        <v>0</v>
      </c>
      <c r="E462" s="8">
        <v>11.016949152542374</v>
      </c>
      <c r="F462" s="8">
        <v>41.525423728813557</v>
      </c>
      <c r="G462" s="8">
        <v>37.288135593220339</v>
      </c>
      <c r="H462" s="8">
        <v>10.169491525423728</v>
      </c>
      <c r="I462" s="8">
        <v>100</v>
      </c>
      <c r="J462" s="8"/>
      <c r="K462" s="19">
        <v>3.4661016949152543</v>
      </c>
      <c r="L462" s="20">
        <v>61.652542372881356</v>
      </c>
    </row>
    <row r="463" spans="1:12" s="1" customFormat="1" ht="15.95" customHeight="1" x14ac:dyDescent="0.25">
      <c r="A463" s="55"/>
      <c r="B463" s="7" t="s">
        <v>47</v>
      </c>
      <c r="C463" s="18" t="s">
        <v>42</v>
      </c>
      <c r="D463" s="21">
        <v>0.81967213114754101</v>
      </c>
      <c r="E463" s="8">
        <v>12.295081967213115</v>
      </c>
      <c r="F463" s="8">
        <v>36.065573770491802</v>
      </c>
      <c r="G463" s="8">
        <v>38.524590163934427</v>
      </c>
      <c r="H463" s="8">
        <v>12.295081967213115</v>
      </c>
      <c r="I463" s="8">
        <v>100</v>
      </c>
      <c r="J463" s="8"/>
      <c r="K463" s="19">
        <v>3.4918032786885247</v>
      </c>
      <c r="L463" s="20">
        <v>62.295081967213115</v>
      </c>
    </row>
    <row r="464" spans="1:12" s="1" customFormat="1" ht="15.95" customHeight="1" thickBot="1" x14ac:dyDescent="0.3">
      <c r="A464" s="56"/>
      <c r="B464" s="22" t="s">
        <v>48</v>
      </c>
      <c r="C464" s="23" t="s">
        <v>46</v>
      </c>
      <c r="D464" s="29">
        <v>0.84745762711864403</v>
      </c>
      <c r="E464" s="24">
        <v>11.864406779661017</v>
      </c>
      <c r="F464" s="24">
        <v>28.8135593220339</v>
      </c>
      <c r="G464" s="24">
        <v>47.457627118644069</v>
      </c>
      <c r="H464" s="24">
        <v>11.016949152542374</v>
      </c>
      <c r="I464" s="24">
        <v>100</v>
      </c>
      <c r="J464" s="24"/>
      <c r="K464" s="25">
        <v>3.5593220338983049</v>
      </c>
      <c r="L464" s="26">
        <v>63.983050847457626</v>
      </c>
    </row>
    <row r="465" spans="1:12" s="1" customFormat="1" ht="14.25" thickTop="1" x14ac:dyDescent="0.25"/>
    <row r="466" spans="1:12" s="1" customFormat="1" ht="18.95" customHeight="1" thickBot="1" x14ac:dyDescent="0.3">
      <c r="A466" s="47" t="s">
        <v>126</v>
      </c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</row>
    <row r="467" spans="1:12" s="1" customFormat="1" ht="30" customHeight="1" thickTop="1" thickBot="1" x14ac:dyDescent="0.3">
      <c r="A467" s="51"/>
      <c r="B467" s="52"/>
      <c r="C467" s="2" t="s">
        <v>0</v>
      </c>
      <c r="D467" s="3" t="s">
        <v>114</v>
      </c>
      <c r="E467" s="3" t="s">
        <v>115</v>
      </c>
      <c r="F467" s="3" t="s">
        <v>21</v>
      </c>
      <c r="G467" s="3" t="s">
        <v>116</v>
      </c>
      <c r="H467" s="3" t="s">
        <v>117</v>
      </c>
      <c r="I467" s="3" t="s">
        <v>1</v>
      </c>
      <c r="J467" s="3"/>
      <c r="K467" s="3" t="s">
        <v>25</v>
      </c>
      <c r="L467" s="4" t="s">
        <v>26</v>
      </c>
    </row>
    <row r="468" spans="1:12" s="1" customFormat="1" ht="15.95" customHeight="1" thickTop="1" x14ac:dyDescent="0.25">
      <c r="A468" s="53" t="s">
        <v>2</v>
      </c>
      <c r="B468" s="54"/>
      <c r="C468" s="5" t="s">
        <v>27</v>
      </c>
      <c r="D468" s="28">
        <v>0.5524861878453039</v>
      </c>
      <c r="E468" s="15">
        <v>4.0055248618784534</v>
      </c>
      <c r="F468" s="15">
        <v>28.314917127071823</v>
      </c>
      <c r="G468" s="15">
        <v>48.204419889502759</v>
      </c>
      <c r="H468" s="15">
        <v>18.922651933701658</v>
      </c>
      <c r="I468" s="15">
        <v>100</v>
      </c>
      <c r="J468" s="15"/>
      <c r="K468" s="16">
        <v>3.8093922651933703</v>
      </c>
      <c r="L468" s="17">
        <v>70.234806629834253</v>
      </c>
    </row>
    <row r="469" spans="1:12" s="1" customFormat="1" ht="15.95" customHeight="1" x14ac:dyDescent="0.25">
      <c r="A469" s="55" t="s">
        <v>3</v>
      </c>
      <c r="B469" s="7" t="s">
        <v>4</v>
      </c>
      <c r="C469" s="18" t="s">
        <v>28</v>
      </c>
      <c r="D469" s="21">
        <v>0.58309037900874638</v>
      </c>
      <c r="E469" s="8">
        <v>4.6647230320699711</v>
      </c>
      <c r="F469" s="8">
        <v>29.44606413994169</v>
      </c>
      <c r="G469" s="8">
        <v>47.521865889212826</v>
      </c>
      <c r="H469" s="8">
        <v>17.784256559766764</v>
      </c>
      <c r="I469" s="8">
        <v>100</v>
      </c>
      <c r="J469" s="8"/>
      <c r="K469" s="19">
        <v>3.7725947521865888</v>
      </c>
      <c r="L469" s="20">
        <v>69.314868804664727</v>
      </c>
    </row>
    <row r="470" spans="1:12" s="1" customFormat="1" ht="15.95" customHeight="1" x14ac:dyDescent="0.25">
      <c r="A470" s="55"/>
      <c r="B470" s="7" t="s">
        <v>5</v>
      </c>
      <c r="C470" s="18" t="s">
        <v>29</v>
      </c>
      <c r="D470" s="21">
        <v>0.52493438320209973</v>
      </c>
      <c r="E470" s="8">
        <v>3.4120734908136483</v>
      </c>
      <c r="F470" s="8">
        <v>27.296587926509186</v>
      </c>
      <c r="G470" s="8">
        <v>48.818897637795274</v>
      </c>
      <c r="H470" s="8">
        <v>19.947506561679791</v>
      </c>
      <c r="I470" s="8">
        <v>100</v>
      </c>
      <c r="J470" s="8"/>
      <c r="K470" s="19">
        <v>3.8425196850393699</v>
      </c>
      <c r="L470" s="20">
        <v>71.062992125984252</v>
      </c>
    </row>
    <row r="471" spans="1:12" s="1" customFormat="1" ht="15.95" customHeight="1" x14ac:dyDescent="0.25">
      <c r="A471" s="55" t="s">
        <v>6</v>
      </c>
      <c r="B471" s="7" t="s">
        <v>7</v>
      </c>
      <c r="C471" s="18" t="s">
        <v>30</v>
      </c>
      <c r="D471" s="8">
        <v>1.1904761904761905</v>
      </c>
      <c r="E471" s="8">
        <v>4.166666666666667</v>
      </c>
      <c r="F471" s="8">
        <v>43.452380952380949</v>
      </c>
      <c r="G471" s="8">
        <v>42.261904761904759</v>
      </c>
      <c r="H471" s="8">
        <v>8.9285714285714288</v>
      </c>
      <c r="I471" s="8">
        <v>100</v>
      </c>
      <c r="J471" s="8"/>
      <c r="K471" s="19">
        <v>3.5357142857142856</v>
      </c>
      <c r="L471" s="20">
        <v>63.392857142857146</v>
      </c>
    </row>
    <row r="472" spans="1:12" s="1" customFormat="1" ht="15.95" customHeight="1" x14ac:dyDescent="0.25">
      <c r="A472" s="55"/>
      <c r="B472" s="7" t="s">
        <v>8</v>
      </c>
      <c r="C472" s="18" t="s">
        <v>31</v>
      </c>
      <c r="D472" s="8">
        <v>0</v>
      </c>
      <c r="E472" s="8">
        <v>5.7142857142857144</v>
      </c>
      <c r="F472" s="8">
        <v>32</v>
      </c>
      <c r="G472" s="8">
        <v>43.428571428571431</v>
      </c>
      <c r="H472" s="8">
        <v>18.857142857142858</v>
      </c>
      <c r="I472" s="8">
        <v>100</v>
      </c>
      <c r="J472" s="8"/>
      <c r="K472" s="19">
        <v>3.7542857142857144</v>
      </c>
      <c r="L472" s="20">
        <v>68.857142857142861</v>
      </c>
    </row>
    <row r="473" spans="1:12" s="1" customFormat="1" ht="15.95" customHeight="1" x14ac:dyDescent="0.25">
      <c r="A473" s="55"/>
      <c r="B473" s="7" t="s">
        <v>9</v>
      </c>
      <c r="C473" s="18" t="s">
        <v>32</v>
      </c>
      <c r="D473" s="8">
        <v>0</v>
      </c>
      <c r="E473" s="8">
        <v>3.4682080924855492</v>
      </c>
      <c r="F473" s="8">
        <v>24.277456647398843</v>
      </c>
      <c r="G473" s="8">
        <v>50.289017341040463</v>
      </c>
      <c r="H473" s="8">
        <v>21.965317919075144</v>
      </c>
      <c r="I473" s="8">
        <v>100</v>
      </c>
      <c r="J473" s="8"/>
      <c r="K473" s="19">
        <v>3.9075144508670521</v>
      </c>
      <c r="L473" s="20">
        <v>72.687861271676297</v>
      </c>
    </row>
    <row r="474" spans="1:12" s="1" customFormat="1" ht="15.95" customHeight="1" x14ac:dyDescent="0.25">
      <c r="A474" s="55"/>
      <c r="B474" s="7" t="s">
        <v>10</v>
      </c>
      <c r="C474" s="18" t="s">
        <v>33</v>
      </c>
      <c r="D474" s="8">
        <v>1.6129032258064515</v>
      </c>
      <c r="E474" s="8">
        <v>4.838709677419355</v>
      </c>
      <c r="F474" s="8">
        <v>17.741935483870968</v>
      </c>
      <c r="G474" s="8">
        <v>52.41935483870968</v>
      </c>
      <c r="H474" s="8">
        <v>23.387096774193548</v>
      </c>
      <c r="I474" s="8">
        <v>100</v>
      </c>
      <c r="J474" s="8"/>
      <c r="K474" s="19">
        <v>3.911290322580645</v>
      </c>
      <c r="L474" s="20">
        <v>72.782258064516128</v>
      </c>
    </row>
    <row r="475" spans="1:12" s="1" customFormat="1" ht="15.95" customHeight="1" x14ac:dyDescent="0.25">
      <c r="A475" s="55"/>
      <c r="B475" s="7" t="s">
        <v>11</v>
      </c>
      <c r="C475" s="18" t="s">
        <v>34</v>
      </c>
      <c r="D475" s="8">
        <v>0</v>
      </c>
      <c r="E475" s="8">
        <v>0</v>
      </c>
      <c r="F475" s="8">
        <v>14.285714285714286</v>
      </c>
      <c r="G475" s="8">
        <v>59.523809523809526</v>
      </c>
      <c r="H475" s="8">
        <v>26.19047619047619</v>
      </c>
      <c r="I475" s="8">
        <v>100</v>
      </c>
      <c r="J475" s="8"/>
      <c r="K475" s="19">
        <v>4.1190476190476186</v>
      </c>
      <c r="L475" s="20">
        <v>77.976190476190482</v>
      </c>
    </row>
    <row r="476" spans="1:12" s="1" customFormat="1" ht="15.95" customHeight="1" x14ac:dyDescent="0.25">
      <c r="A476" s="55" t="s">
        <v>35</v>
      </c>
      <c r="B476" s="7" t="s">
        <v>36</v>
      </c>
      <c r="C476" s="18" t="s">
        <v>37</v>
      </c>
      <c r="D476" s="8">
        <v>1.098901098901099</v>
      </c>
      <c r="E476" s="8">
        <v>4.6703296703296706</v>
      </c>
      <c r="F476" s="8">
        <v>29.395604395604394</v>
      </c>
      <c r="G476" s="8">
        <v>45.879120879120876</v>
      </c>
      <c r="H476" s="8">
        <v>18.956043956043956</v>
      </c>
      <c r="I476" s="8">
        <v>100</v>
      </c>
      <c r="J476" s="8"/>
      <c r="K476" s="19">
        <v>3.7692307692307692</v>
      </c>
      <c r="L476" s="20">
        <v>69.230769230769226</v>
      </c>
    </row>
    <row r="477" spans="1:12" s="1" customFormat="1" ht="15.95" customHeight="1" x14ac:dyDescent="0.25">
      <c r="A477" s="55"/>
      <c r="B477" s="7" t="s">
        <v>38</v>
      </c>
      <c r="C477" s="18" t="s">
        <v>39</v>
      </c>
      <c r="D477" s="8">
        <v>0</v>
      </c>
      <c r="E477" s="8">
        <v>3.3333333333333335</v>
      </c>
      <c r="F477" s="8">
        <v>27.222222222222221</v>
      </c>
      <c r="G477" s="8">
        <v>50.555555555555557</v>
      </c>
      <c r="H477" s="8">
        <v>18.888888888888889</v>
      </c>
      <c r="I477" s="8">
        <v>100</v>
      </c>
      <c r="J477" s="8"/>
      <c r="K477" s="19">
        <v>3.85</v>
      </c>
      <c r="L477" s="20">
        <v>71.25</v>
      </c>
    </row>
    <row r="478" spans="1:12" s="1" customFormat="1" ht="15.95" customHeight="1" x14ac:dyDescent="0.25">
      <c r="A478" s="55" t="s">
        <v>12</v>
      </c>
      <c r="B478" s="7" t="s">
        <v>40</v>
      </c>
      <c r="C478" s="18" t="s">
        <v>33</v>
      </c>
      <c r="D478" s="8">
        <v>0</v>
      </c>
      <c r="E478" s="8">
        <v>4.032258064516129</v>
      </c>
      <c r="F478" s="8">
        <v>28.225806451612904</v>
      </c>
      <c r="G478" s="8">
        <v>49.193548387096776</v>
      </c>
      <c r="H478" s="8">
        <v>18.548387096774192</v>
      </c>
      <c r="I478" s="8">
        <v>100</v>
      </c>
      <c r="J478" s="8"/>
      <c r="K478" s="19">
        <v>3.8225806451612905</v>
      </c>
      <c r="L478" s="20">
        <v>70.564516129032256</v>
      </c>
    </row>
    <row r="479" spans="1:12" s="1" customFormat="1" ht="15.95" customHeight="1" x14ac:dyDescent="0.25">
      <c r="A479" s="55"/>
      <c r="B479" s="7" t="s">
        <v>41</v>
      </c>
      <c r="C479" s="18" t="s">
        <v>42</v>
      </c>
      <c r="D479" s="8">
        <v>0</v>
      </c>
      <c r="E479" s="8">
        <v>4.918032786885246</v>
      </c>
      <c r="F479" s="8">
        <v>32.786885245901637</v>
      </c>
      <c r="G479" s="8">
        <v>47.540983606557376</v>
      </c>
      <c r="H479" s="8">
        <v>14.754098360655737</v>
      </c>
      <c r="I479" s="8">
        <v>100</v>
      </c>
      <c r="J479" s="8"/>
      <c r="K479" s="19">
        <v>3.721311475409836</v>
      </c>
      <c r="L479" s="20">
        <v>68.032786885245898</v>
      </c>
    </row>
    <row r="480" spans="1:12" s="1" customFormat="1" ht="15.95" customHeight="1" x14ac:dyDescent="0.25">
      <c r="A480" s="55"/>
      <c r="B480" s="7" t="s">
        <v>43</v>
      </c>
      <c r="C480" s="18" t="s">
        <v>44</v>
      </c>
      <c r="D480" s="8">
        <v>0</v>
      </c>
      <c r="E480" s="8">
        <v>2.5</v>
      </c>
      <c r="F480" s="8">
        <v>25</v>
      </c>
      <c r="G480" s="8">
        <v>50</v>
      </c>
      <c r="H480" s="8">
        <v>22.5</v>
      </c>
      <c r="I480" s="8">
        <v>100</v>
      </c>
      <c r="J480" s="8"/>
      <c r="K480" s="19">
        <v>3.9249999999999998</v>
      </c>
      <c r="L480" s="20">
        <v>73.125</v>
      </c>
    </row>
    <row r="481" spans="1:12" s="1" customFormat="1" ht="15.95" customHeight="1" x14ac:dyDescent="0.25">
      <c r="A481" s="55"/>
      <c r="B481" s="7" t="s">
        <v>45</v>
      </c>
      <c r="C481" s="18" t="s">
        <v>46</v>
      </c>
      <c r="D481" s="21">
        <v>0.84745762711864403</v>
      </c>
      <c r="E481" s="8">
        <v>2.5423728813559321</v>
      </c>
      <c r="F481" s="8">
        <v>30.508474576271187</v>
      </c>
      <c r="G481" s="8">
        <v>50.847457627118644</v>
      </c>
      <c r="H481" s="8">
        <v>15.254237288135593</v>
      </c>
      <c r="I481" s="8">
        <v>100</v>
      </c>
      <c r="J481" s="8"/>
      <c r="K481" s="19">
        <v>3.7711864406779663</v>
      </c>
      <c r="L481" s="20">
        <v>69.279661016949149</v>
      </c>
    </row>
    <row r="482" spans="1:12" s="1" customFormat="1" ht="15.95" customHeight="1" x14ac:dyDescent="0.25">
      <c r="A482" s="55"/>
      <c r="B482" s="7" t="s">
        <v>47</v>
      </c>
      <c r="C482" s="18" t="s">
        <v>42</v>
      </c>
      <c r="D482" s="21">
        <v>0.81967213114754101</v>
      </c>
      <c r="E482" s="8">
        <v>4.918032786885246</v>
      </c>
      <c r="F482" s="8">
        <v>31.967213114754099</v>
      </c>
      <c r="G482" s="8">
        <v>40.983606557377051</v>
      </c>
      <c r="H482" s="8">
        <v>21.311475409836067</v>
      </c>
      <c r="I482" s="8">
        <v>100</v>
      </c>
      <c r="J482" s="8"/>
      <c r="K482" s="19">
        <v>3.7704918032786887</v>
      </c>
      <c r="L482" s="20">
        <v>69.26229508196721</v>
      </c>
    </row>
    <row r="483" spans="1:12" s="1" customFormat="1" ht="15.95" customHeight="1" thickBot="1" x14ac:dyDescent="0.3">
      <c r="A483" s="56"/>
      <c r="B483" s="22" t="s">
        <v>48</v>
      </c>
      <c r="C483" s="23" t="s">
        <v>46</v>
      </c>
      <c r="D483" s="24">
        <v>1.6949152542372881</v>
      </c>
      <c r="E483" s="24">
        <v>5.0847457627118642</v>
      </c>
      <c r="F483" s="24">
        <v>21.1864406779661</v>
      </c>
      <c r="G483" s="24">
        <v>50.847457627118644</v>
      </c>
      <c r="H483" s="24">
        <v>21.1864406779661</v>
      </c>
      <c r="I483" s="24">
        <v>100</v>
      </c>
      <c r="J483" s="24"/>
      <c r="K483" s="25">
        <v>3.847457627118644</v>
      </c>
      <c r="L483" s="26">
        <v>71.186440677966104</v>
      </c>
    </row>
    <row r="484" spans="1:12" s="1" customFormat="1" ht="14.25" thickTop="1" x14ac:dyDescent="0.25"/>
    <row r="485" spans="1:12" s="1" customFormat="1" ht="18.95" customHeight="1" thickBot="1" x14ac:dyDescent="0.3">
      <c r="A485" s="47" t="s">
        <v>127</v>
      </c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</row>
    <row r="486" spans="1:12" s="1" customFormat="1" ht="30" customHeight="1" thickTop="1" thickBot="1" x14ac:dyDescent="0.3">
      <c r="A486" s="51"/>
      <c r="B486" s="52"/>
      <c r="C486" s="2" t="s">
        <v>0</v>
      </c>
      <c r="D486" s="3" t="s">
        <v>114</v>
      </c>
      <c r="E486" s="3" t="s">
        <v>115</v>
      </c>
      <c r="F486" s="3" t="s">
        <v>21</v>
      </c>
      <c r="G486" s="3" t="s">
        <v>116</v>
      </c>
      <c r="H486" s="3" t="s">
        <v>117</v>
      </c>
      <c r="I486" s="3" t="s">
        <v>1</v>
      </c>
      <c r="J486" s="3"/>
      <c r="K486" s="3" t="s">
        <v>25</v>
      </c>
      <c r="L486" s="4" t="s">
        <v>26</v>
      </c>
    </row>
    <row r="487" spans="1:12" s="1" customFormat="1" ht="15.95" customHeight="1" thickTop="1" x14ac:dyDescent="0.25">
      <c r="A487" s="53" t="s">
        <v>2</v>
      </c>
      <c r="B487" s="54"/>
      <c r="C487" s="5" t="s">
        <v>27</v>
      </c>
      <c r="D487" s="28">
        <v>0.96685082872928174</v>
      </c>
      <c r="E487" s="15">
        <v>2.6243093922651934</v>
      </c>
      <c r="F487" s="15">
        <v>28.453038674033149</v>
      </c>
      <c r="G487" s="15">
        <v>47.237569060773481</v>
      </c>
      <c r="H487" s="15">
        <v>20.718232044198896</v>
      </c>
      <c r="I487" s="15">
        <v>100</v>
      </c>
      <c r="J487" s="15"/>
      <c r="K487" s="16">
        <v>3.8411602209944751</v>
      </c>
      <c r="L487" s="17">
        <v>71.029005524861873</v>
      </c>
    </row>
    <row r="488" spans="1:12" s="1" customFormat="1" ht="15.95" customHeight="1" x14ac:dyDescent="0.25">
      <c r="A488" s="55" t="s">
        <v>3</v>
      </c>
      <c r="B488" s="7" t="s">
        <v>4</v>
      </c>
      <c r="C488" s="18" t="s">
        <v>28</v>
      </c>
      <c r="D488" s="21">
        <v>0.58309037900874638</v>
      </c>
      <c r="E488" s="8">
        <v>3.7900874635568513</v>
      </c>
      <c r="F488" s="8">
        <v>26.239067055393587</v>
      </c>
      <c r="G488" s="8">
        <v>44.314868804664727</v>
      </c>
      <c r="H488" s="8">
        <v>25.072886297376094</v>
      </c>
      <c r="I488" s="8">
        <v>100</v>
      </c>
      <c r="J488" s="8"/>
      <c r="K488" s="19">
        <v>3.8950437317784257</v>
      </c>
      <c r="L488" s="20">
        <v>72.376093294460645</v>
      </c>
    </row>
    <row r="489" spans="1:12" s="1" customFormat="1" ht="15.95" customHeight="1" x14ac:dyDescent="0.25">
      <c r="A489" s="55"/>
      <c r="B489" s="7" t="s">
        <v>5</v>
      </c>
      <c r="C489" s="18" t="s">
        <v>29</v>
      </c>
      <c r="D489" s="8">
        <v>1.3123359580052494</v>
      </c>
      <c r="E489" s="8">
        <v>1.5748031496062993</v>
      </c>
      <c r="F489" s="8">
        <v>30.446194225721786</v>
      </c>
      <c r="G489" s="8">
        <v>49.868766404199476</v>
      </c>
      <c r="H489" s="8">
        <v>16.797900262467191</v>
      </c>
      <c r="I489" s="8">
        <v>100</v>
      </c>
      <c r="J489" s="8"/>
      <c r="K489" s="19">
        <v>3.7926509186351707</v>
      </c>
      <c r="L489" s="20">
        <v>69.816272965879264</v>
      </c>
    </row>
    <row r="490" spans="1:12" s="1" customFormat="1" ht="15.95" customHeight="1" x14ac:dyDescent="0.25">
      <c r="A490" s="55" t="s">
        <v>6</v>
      </c>
      <c r="B490" s="7" t="s">
        <v>7</v>
      </c>
      <c r="C490" s="18" t="s">
        <v>30</v>
      </c>
      <c r="D490" s="8">
        <v>1.7857142857142858</v>
      </c>
      <c r="E490" s="8">
        <v>2.9761904761904763</v>
      </c>
      <c r="F490" s="8">
        <v>35.714285714285715</v>
      </c>
      <c r="G490" s="8">
        <v>44.047619047619051</v>
      </c>
      <c r="H490" s="8">
        <v>15.476190476190476</v>
      </c>
      <c r="I490" s="8">
        <v>100</v>
      </c>
      <c r="J490" s="8"/>
      <c r="K490" s="19">
        <v>3.6845238095238093</v>
      </c>
      <c r="L490" s="20">
        <v>67.113095238095241</v>
      </c>
    </row>
    <row r="491" spans="1:12" s="1" customFormat="1" ht="15.95" customHeight="1" x14ac:dyDescent="0.25">
      <c r="A491" s="55"/>
      <c r="B491" s="7" t="s">
        <v>8</v>
      </c>
      <c r="C491" s="18" t="s">
        <v>31</v>
      </c>
      <c r="D491" s="8">
        <v>1.1428571428571428</v>
      </c>
      <c r="E491" s="8">
        <v>2.2857142857142856</v>
      </c>
      <c r="F491" s="8">
        <v>40.571428571428569</v>
      </c>
      <c r="G491" s="8">
        <v>40.571428571428569</v>
      </c>
      <c r="H491" s="8">
        <v>15.428571428571429</v>
      </c>
      <c r="I491" s="8">
        <v>100</v>
      </c>
      <c r="J491" s="8"/>
      <c r="K491" s="19">
        <v>3.6685714285714286</v>
      </c>
      <c r="L491" s="20">
        <v>66.714285714285708</v>
      </c>
    </row>
    <row r="492" spans="1:12" s="1" customFormat="1" ht="15.95" customHeight="1" x14ac:dyDescent="0.25">
      <c r="A492" s="55"/>
      <c r="B492" s="7" t="s">
        <v>9</v>
      </c>
      <c r="C492" s="18" t="s">
        <v>32</v>
      </c>
      <c r="D492" s="8">
        <v>1.1560693641618498</v>
      </c>
      <c r="E492" s="8">
        <v>4.0462427745664744</v>
      </c>
      <c r="F492" s="8">
        <v>18.497109826589597</v>
      </c>
      <c r="G492" s="8">
        <v>54.913294797687861</v>
      </c>
      <c r="H492" s="8">
        <v>21.387283236994218</v>
      </c>
      <c r="I492" s="8">
        <v>100</v>
      </c>
      <c r="J492" s="8"/>
      <c r="K492" s="19">
        <v>3.9132947976878611</v>
      </c>
      <c r="L492" s="20">
        <v>72.832369942196536</v>
      </c>
    </row>
    <row r="493" spans="1:12" s="1" customFormat="1" ht="15.95" customHeight="1" x14ac:dyDescent="0.25">
      <c r="A493" s="55"/>
      <c r="B493" s="7" t="s">
        <v>10</v>
      </c>
      <c r="C493" s="18" t="s">
        <v>33</v>
      </c>
      <c r="D493" s="8">
        <v>0</v>
      </c>
      <c r="E493" s="8">
        <v>2.4193548387096775</v>
      </c>
      <c r="F493" s="8">
        <v>24.193548387096776</v>
      </c>
      <c r="G493" s="8">
        <v>50</v>
      </c>
      <c r="H493" s="8">
        <v>23.387096774193548</v>
      </c>
      <c r="I493" s="8">
        <v>100</v>
      </c>
      <c r="J493" s="8"/>
      <c r="K493" s="19">
        <v>3.943548387096774</v>
      </c>
      <c r="L493" s="20">
        <v>73.588709677419359</v>
      </c>
    </row>
    <row r="494" spans="1:12" s="1" customFormat="1" ht="15.95" customHeight="1" x14ac:dyDescent="0.25">
      <c r="A494" s="55"/>
      <c r="B494" s="7" t="s">
        <v>11</v>
      </c>
      <c r="C494" s="18" t="s">
        <v>34</v>
      </c>
      <c r="D494" s="8">
        <v>0</v>
      </c>
      <c r="E494" s="8">
        <v>0</v>
      </c>
      <c r="F494" s="8">
        <v>15.476190476190476</v>
      </c>
      <c r="G494" s="8">
        <v>47.61904761904762</v>
      </c>
      <c r="H494" s="8">
        <v>36.904761904761905</v>
      </c>
      <c r="I494" s="8">
        <v>100</v>
      </c>
      <c r="J494" s="8"/>
      <c r="K494" s="19">
        <v>4.2142857142857144</v>
      </c>
      <c r="L494" s="20">
        <v>80.357142857142861</v>
      </c>
    </row>
    <row r="495" spans="1:12" s="1" customFormat="1" ht="15.95" customHeight="1" x14ac:dyDescent="0.25">
      <c r="A495" s="55" t="s">
        <v>35</v>
      </c>
      <c r="B495" s="7" t="s">
        <v>36</v>
      </c>
      <c r="C495" s="18" t="s">
        <v>37</v>
      </c>
      <c r="D495" s="8">
        <v>1.3736263736263736</v>
      </c>
      <c r="E495" s="8">
        <v>2.7472527472527473</v>
      </c>
      <c r="F495" s="8">
        <v>30.494505494505493</v>
      </c>
      <c r="G495" s="8">
        <v>48.626373626373628</v>
      </c>
      <c r="H495" s="8">
        <v>16.758241758241759</v>
      </c>
      <c r="I495" s="8">
        <v>100</v>
      </c>
      <c r="J495" s="8"/>
      <c r="K495" s="19">
        <v>3.7664835164835164</v>
      </c>
      <c r="L495" s="20">
        <v>69.162087912087912</v>
      </c>
    </row>
    <row r="496" spans="1:12" s="1" customFormat="1" ht="15.95" customHeight="1" x14ac:dyDescent="0.25">
      <c r="A496" s="55"/>
      <c r="B496" s="7" t="s">
        <v>38</v>
      </c>
      <c r="C496" s="18" t="s">
        <v>39</v>
      </c>
      <c r="D496" s="21">
        <v>0.55555555555555558</v>
      </c>
      <c r="E496" s="8">
        <v>2.5</v>
      </c>
      <c r="F496" s="8">
        <v>26.388888888888889</v>
      </c>
      <c r="G496" s="8">
        <v>45.833333333333336</v>
      </c>
      <c r="H496" s="8">
        <v>24.722222222222221</v>
      </c>
      <c r="I496" s="8">
        <v>100</v>
      </c>
      <c r="J496" s="8"/>
      <c r="K496" s="19">
        <v>3.9166666666666665</v>
      </c>
      <c r="L496" s="20">
        <v>72.916666666666671</v>
      </c>
    </row>
    <row r="497" spans="1:12" s="1" customFormat="1" ht="15.95" customHeight="1" x14ac:dyDescent="0.25">
      <c r="A497" s="55" t="s">
        <v>12</v>
      </c>
      <c r="B497" s="7" t="s">
        <v>40</v>
      </c>
      <c r="C497" s="18" t="s">
        <v>33</v>
      </c>
      <c r="D497" s="8">
        <v>0</v>
      </c>
      <c r="E497" s="8">
        <v>4.838709677419355</v>
      </c>
      <c r="F497" s="8">
        <v>28.225806451612904</v>
      </c>
      <c r="G497" s="8">
        <v>47.58064516129032</v>
      </c>
      <c r="H497" s="8">
        <v>19.35483870967742</v>
      </c>
      <c r="I497" s="8">
        <v>100</v>
      </c>
      <c r="J497" s="8"/>
      <c r="K497" s="19">
        <v>3.814516129032258</v>
      </c>
      <c r="L497" s="20">
        <v>70.362903225806448</v>
      </c>
    </row>
    <row r="498" spans="1:12" s="1" customFormat="1" ht="15.95" customHeight="1" x14ac:dyDescent="0.25">
      <c r="A498" s="55"/>
      <c r="B498" s="7" t="s">
        <v>41</v>
      </c>
      <c r="C498" s="18" t="s">
        <v>42</v>
      </c>
      <c r="D498" s="8">
        <v>2.459016393442623</v>
      </c>
      <c r="E498" s="8">
        <v>3.278688524590164</v>
      </c>
      <c r="F498" s="8">
        <v>31.147540983606557</v>
      </c>
      <c r="G498" s="8">
        <v>42.622950819672134</v>
      </c>
      <c r="H498" s="8">
        <v>20.491803278688526</v>
      </c>
      <c r="I498" s="8">
        <v>100</v>
      </c>
      <c r="J498" s="8"/>
      <c r="K498" s="19">
        <v>3.7540983606557377</v>
      </c>
      <c r="L498" s="20">
        <v>68.852459016393439</v>
      </c>
    </row>
    <row r="499" spans="1:12" s="1" customFormat="1" ht="15.95" customHeight="1" x14ac:dyDescent="0.25">
      <c r="A499" s="55"/>
      <c r="B499" s="7" t="s">
        <v>43</v>
      </c>
      <c r="C499" s="18" t="s">
        <v>44</v>
      </c>
      <c r="D499" s="21">
        <v>0.83333333333333337</v>
      </c>
      <c r="E499" s="8">
        <v>2.5</v>
      </c>
      <c r="F499" s="8">
        <v>25.833333333333332</v>
      </c>
      <c r="G499" s="8">
        <v>53.333333333333336</v>
      </c>
      <c r="H499" s="8">
        <v>17.5</v>
      </c>
      <c r="I499" s="8">
        <v>100</v>
      </c>
      <c r="J499" s="8"/>
      <c r="K499" s="19">
        <v>3.8416666666666668</v>
      </c>
      <c r="L499" s="20">
        <v>71.041666666666671</v>
      </c>
    </row>
    <row r="500" spans="1:12" s="1" customFormat="1" ht="15.95" customHeight="1" x14ac:dyDescent="0.25">
      <c r="A500" s="55"/>
      <c r="B500" s="7" t="s">
        <v>45</v>
      </c>
      <c r="C500" s="18" t="s">
        <v>46</v>
      </c>
      <c r="D500" s="8">
        <v>0</v>
      </c>
      <c r="E500" s="8">
        <v>1.6949152542372881</v>
      </c>
      <c r="F500" s="8">
        <v>23.728813559322035</v>
      </c>
      <c r="G500" s="8">
        <v>52.542372881355931</v>
      </c>
      <c r="H500" s="8">
        <v>22.033898305084747</v>
      </c>
      <c r="I500" s="8">
        <v>100</v>
      </c>
      <c r="J500" s="8"/>
      <c r="K500" s="19">
        <v>3.9491525423728815</v>
      </c>
      <c r="L500" s="20">
        <v>73.728813559322035</v>
      </c>
    </row>
    <row r="501" spans="1:12" s="1" customFormat="1" ht="15.95" customHeight="1" x14ac:dyDescent="0.25">
      <c r="A501" s="55"/>
      <c r="B501" s="7" t="s">
        <v>47</v>
      </c>
      <c r="C501" s="18" t="s">
        <v>42</v>
      </c>
      <c r="D501" s="8">
        <v>2.459016393442623</v>
      </c>
      <c r="E501" s="8">
        <v>1.639344262295082</v>
      </c>
      <c r="F501" s="8">
        <v>29.508196721311474</v>
      </c>
      <c r="G501" s="8">
        <v>43.442622950819676</v>
      </c>
      <c r="H501" s="8">
        <v>22.950819672131146</v>
      </c>
      <c r="I501" s="8">
        <v>100</v>
      </c>
      <c r="J501" s="8"/>
      <c r="K501" s="19">
        <v>3.8278688524590163</v>
      </c>
      <c r="L501" s="20">
        <v>70.696721311475414</v>
      </c>
    </row>
    <row r="502" spans="1:12" s="1" customFormat="1" ht="15.95" customHeight="1" thickBot="1" x14ac:dyDescent="0.3">
      <c r="A502" s="56"/>
      <c r="B502" s="22" t="s">
        <v>48</v>
      </c>
      <c r="C502" s="23" t="s">
        <v>46</v>
      </c>
      <c r="D502" s="24">
        <v>0</v>
      </c>
      <c r="E502" s="24">
        <v>1.6949152542372881</v>
      </c>
      <c r="F502" s="24">
        <v>32.203389830508478</v>
      </c>
      <c r="G502" s="24">
        <v>44.067796610169495</v>
      </c>
      <c r="H502" s="24">
        <v>22.033898305084747</v>
      </c>
      <c r="I502" s="24">
        <v>100</v>
      </c>
      <c r="J502" s="24"/>
      <c r="K502" s="25">
        <v>3.8644067796610169</v>
      </c>
      <c r="L502" s="26">
        <v>71.610169491525426</v>
      </c>
    </row>
    <row r="503" spans="1:12" s="1" customFormat="1" ht="14.25" thickTop="1" x14ac:dyDescent="0.25"/>
    <row r="504" spans="1:12" s="1" customFormat="1" ht="18.95" customHeight="1" thickBot="1" x14ac:dyDescent="0.3">
      <c r="A504" s="47" t="s">
        <v>128</v>
      </c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</row>
    <row r="505" spans="1:12" s="1" customFormat="1" ht="30" customHeight="1" thickTop="1" thickBot="1" x14ac:dyDescent="0.3">
      <c r="A505" s="51"/>
      <c r="B505" s="52"/>
      <c r="C505" s="2" t="s">
        <v>0</v>
      </c>
      <c r="D505" s="3" t="s">
        <v>114</v>
      </c>
      <c r="E505" s="3" t="s">
        <v>115</v>
      </c>
      <c r="F505" s="3" t="s">
        <v>21</v>
      </c>
      <c r="G505" s="3" t="s">
        <v>116</v>
      </c>
      <c r="H505" s="3" t="s">
        <v>117</v>
      </c>
      <c r="I505" s="3" t="s">
        <v>1</v>
      </c>
      <c r="J505" s="3"/>
      <c r="K505" s="3" t="s">
        <v>25</v>
      </c>
      <c r="L505" s="4" t="s">
        <v>26</v>
      </c>
    </row>
    <row r="506" spans="1:12" s="1" customFormat="1" ht="15.95" customHeight="1" thickTop="1" x14ac:dyDescent="0.25">
      <c r="A506" s="53" t="s">
        <v>2</v>
      </c>
      <c r="B506" s="54"/>
      <c r="C506" s="5" t="s">
        <v>27</v>
      </c>
      <c r="D506" s="15">
        <v>4.4198895027624312</v>
      </c>
      <c r="E506" s="15">
        <v>14.226519337016574</v>
      </c>
      <c r="F506" s="15">
        <v>48.066298342541437</v>
      </c>
      <c r="G506" s="15">
        <v>28.867403314917127</v>
      </c>
      <c r="H506" s="15">
        <v>4.4198895027624312</v>
      </c>
      <c r="I506" s="15">
        <v>100</v>
      </c>
      <c r="J506" s="15"/>
      <c r="K506" s="16">
        <v>3.1464088397790055</v>
      </c>
      <c r="L506" s="17">
        <v>53.660220994475139</v>
      </c>
    </row>
    <row r="507" spans="1:12" s="1" customFormat="1" ht="15.95" customHeight="1" x14ac:dyDescent="0.25">
      <c r="A507" s="55" t="s">
        <v>3</v>
      </c>
      <c r="B507" s="7" t="s">
        <v>4</v>
      </c>
      <c r="C507" s="18" t="s">
        <v>28</v>
      </c>
      <c r="D507" s="8">
        <v>3.7900874635568513</v>
      </c>
      <c r="E507" s="8">
        <v>12.244897959183673</v>
      </c>
      <c r="F507" s="8">
        <v>45.481049562682216</v>
      </c>
      <c r="G507" s="8">
        <v>32.361516034985421</v>
      </c>
      <c r="H507" s="8">
        <v>6.1224489795918364</v>
      </c>
      <c r="I507" s="8">
        <v>100</v>
      </c>
      <c r="J507" s="8"/>
      <c r="K507" s="19">
        <v>3.2478134110787171</v>
      </c>
      <c r="L507" s="20">
        <v>56.195335276967931</v>
      </c>
    </row>
    <row r="508" spans="1:12" s="1" customFormat="1" ht="15.95" customHeight="1" x14ac:dyDescent="0.25">
      <c r="A508" s="55"/>
      <c r="B508" s="7" t="s">
        <v>5</v>
      </c>
      <c r="C508" s="18" t="s">
        <v>29</v>
      </c>
      <c r="D508" s="8">
        <v>4.9868766404199478</v>
      </c>
      <c r="E508" s="8">
        <v>16.010498687664043</v>
      </c>
      <c r="F508" s="8">
        <v>50.393700787401578</v>
      </c>
      <c r="G508" s="8">
        <v>25.721784776902886</v>
      </c>
      <c r="H508" s="8">
        <v>2.8871391076115485</v>
      </c>
      <c r="I508" s="8">
        <v>100</v>
      </c>
      <c r="J508" s="8"/>
      <c r="K508" s="19">
        <v>3.0551181102362204</v>
      </c>
      <c r="L508" s="20">
        <v>51.377952755905511</v>
      </c>
    </row>
    <row r="509" spans="1:12" s="1" customFormat="1" ht="15.95" customHeight="1" x14ac:dyDescent="0.25">
      <c r="A509" s="55" t="s">
        <v>6</v>
      </c>
      <c r="B509" s="7" t="s">
        <v>7</v>
      </c>
      <c r="C509" s="18" t="s">
        <v>30</v>
      </c>
      <c r="D509" s="8">
        <v>2.9761904761904763</v>
      </c>
      <c r="E509" s="8">
        <v>8.9285714285714288</v>
      </c>
      <c r="F509" s="8">
        <v>53.571428571428569</v>
      </c>
      <c r="G509" s="8">
        <v>29.166666666666668</v>
      </c>
      <c r="H509" s="8">
        <v>5.3571428571428568</v>
      </c>
      <c r="I509" s="8">
        <v>100</v>
      </c>
      <c r="J509" s="8"/>
      <c r="K509" s="19">
        <v>3.25</v>
      </c>
      <c r="L509" s="20">
        <v>56.25</v>
      </c>
    </row>
    <row r="510" spans="1:12" s="1" customFormat="1" ht="15.95" customHeight="1" x14ac:dyDescent="0.25">
      <c r="A510" s="55"/>
      <c r="B510" s="7" t="s">
        <v>8</v>
      </c>
      <c r="C510" s="18" t="s">
        <v>31</v>
      </c>
      <c r="D510" s="8">
        <v>6.8571428571428568</v>
      </c>
      <c r="E510" s="8">
        <v>20</v>
      </c>
      <c r="F510" s="8">
        <v>40.571428571428569</v>
      </c>
      <c r="G510" s="8">
        <v>28</v>
      </c>
      <c r="H510" s="8">
        <v>4.5714285714285712</v>
      </c>
      <c r="I510" s="8">
        <v>100</v>
      </c>
      <c r="J510" s="8"/>
      <c r="K510" s="19">
        <v>3.0342857142857143</v>
      </c>
      <c r="L510" s="20">
        <v>50.857142857142854</v>
      </c>
    </row>
    <row r="511" spans="1:12" s="1" customFormat="1" ht="15.95" customHeight="1" x14ac:dyDescent="0.25">
      <c r="A511" s="55"/>
      <c r="B511" s="7" t="s">
        <v>9</v>
      </c>
      <c r="C511" s="18" t="s">
        <v>32</v>
      </c>
      <c r="D511" s="8">
        <v>5.7803468208092488</v>
      </c>
      <c r="E511" s="8">
        <v>12.138728323699421</v>
      </c>
      <c r="F511" s="8">
        <v>49.132947976878611</v>
      </c>
      <c r="G511" s="8">
        <v>30.057803468208093</v>
      </c>
      <c r="H511" s="8">
        <v>2.8901734104046244</v>
      </c>
      <c r="I511" s="8">
        <v>100</v>
      </c>
      <c r="J511" s="8"/>
      <c r="K511" s="19">
        <v>3.1213872832369942</v>
      </c>
      <c r="L511" s="20">
        <v>53.034682080924853</v>
      </c>
    </row>
    <row r="512" spans="1:12" s="1" customFormat="1" ht="15.95" customHeight="1" x14ac:dyDescent="0.25">
      <c r="A512" s="55"/>
      <c r="B512" s="7" t="s">
        <v>10</v>
      </c>
      <c r="C512" s="18" t="s">
        <v>33</v>
      </c>
      <c r="D512" s="8">
        <v>3.225806451612903</v>
      </c>
      <c r="E512" s="8">
        <v>16.129032258064516</v>
      </c>
      <c r="F512" s="8">
        <v>50.806451612903224</v>
      </c>
      <c r="G512" s="8">
        <v>24.193548387096776</v>
      </c>
      <c r="H512" s="8">
        <v>5.645161290322581</v>
      </c>
      <c r="I512" s="8">
        <v>100</v>
      </c>
      <c r="J512" s="8"/>
      <c r="K512" s="19">
        <v>3.129032258064516</v>
      </c>
      <c r="L512" s="20">
        <v>53.225806451612904</v>
      </c>
    </row>
    <row r="513" spans="1:12" s="1" customFormat="1" ht="15.95" customHeight="1" x14ac:dyDescent="0.25">
      <c r="A513" s="55"/>
      <c r="B513" s="7" t="s">
        <v>11</v>
      </c>
      <c r="C513" s="18" t="s">
        <v>34</v>
      </c>
      <c r="D513" s="8">
        <v>1.1904761904761905</v>
      </c>
      <c r="E513" s="8">
        <v>14.285714285714286</v>
      </c>
      <c r="F513" s="8">
        <v>46.428571428571431</v>
      </c>
      <c r="G513" s="8">
        <v>34.523809523809526</v>
      </c>
      <c r="H513" s="8">
        <v>3.5714285714285716</v>
      </c>
      <c r="I513" s="8">
        <v>100</v>
      </c>
      <c r="J513" s="8"/>
      <c r="K513" s="19">
        <v>3.25</v>
      </c>
      <c r="L513" s="20">
        <v>56.25</v>
      </c>
    </row>
    <row r="514" spans="1:12" s="1" customFormat="1" ht="15.95" customHeight="1" x14ac:dyDescent="0.25">
      <c r="A514" s="55" t="s">
        <v>35</v>
      </c>
      <c r="B514" s="7" t="s">
        <v>36</v>
      </c>
      <c r="C514" s="18" t="s">
        <v>37</v>
      </c>
      <c r="D514" s="8">
        <v>4.9450549450549453</v>
      </c>
      <c r="E514" s="8">
        <v>15.659340659340659</v>
      </c>
      <c r="F514" s="8">
        <v>44.505494505494504</v>
      </c>
      <c r="G514" s="8">
        <v>29.945054945054945</v>
      </c>
      <c r="H514" s="8">
        <v>4.9450549450549453</v>
      </c>
      <c r="I514" s="8">
        <v>100</v>
      </c>
      <c r="J514" s="8"/>
      <c r="K514" s="19">
        <v>3.1428571428571428</v>
      </c>
      <c r="L514" s="20">
        <v>53.571428571428569</v>
      </c>
    </row>
    <row r="515" spans="1:12" s="1" customFormat="1" ht="15.95" customHeight="1" x14ac:dyDescent="0.25">
      <c r="A515" s="55"/>
      <c r="B515" s="7" t="s">
        <v>38</v>
      </c>
      <c r="C515" s="18" t="s">
        <v>39</v>
      </c>
      <c r="D515" s="8">
        <v>3.8888888888888888</v>
      </c>
      <c r="E515" s="8">
        <v>12.777777777777779</v>
      </c>
      <c r="F515" s="8">
        <v>51.666666666666664</v>
      </c>
      <c r="G515" s="8">
        <v>27.777777777777779</v>
      </c>
      <c r="H515" s="8">
        <v>3.8888888888888888</v>
      </c>
      <c r="I515" s="8">
        <v>100</v>
      </c>
      <c r="J515" s="8"/>
      <c r="K515" s="19">
        <v>3.15</v>
      </c>
      <c r="L515" s="20">
        <v>53.75</v>
      </c>
    </row>
    <row r="516" spans="1:12" s="1" customFormat="1" ht="15.95" customHeight="1" x14ac:dyDescent="0.25">
      <c r="A516" s="55" t="s">
        <v>12</v>
      </c>
      <c r="B516" s="7" t="s">
        <v>40</v>
      </c>
      <c r="C516" s="18" t="s">
        <v>33</v>
      </c>
      <c r="D516" s="8">
        <v>2.4193548387096775</v>
      </c>
      <c r="E516" s="8">
        <v>16.129032258064516</v>
      </c>
      <c r="F516" s="8">
        <v>49.193548387096776</v>
      </c>
      <c r="G516" s="8">
        <v>28.225806451612904</v>
      </c>
      <c r="H516" s="8">
        <v>4.032258064516129</v>
      </c>
      <c r="I516" s="8">
        <v>100</v>
      </c>
      <c r="J516" s="8"/>
      <c r="K516" s="19">
        <v>3.153225806451613</v>
      </c>
      <c r="L516" s="20">
        <v>53.83064516129032</v>
      </c>
    </row>
    <row r="517" spans="1:12" s="1" customFormat="1" ht="15.95" customHeight="1" x14ac:dyDescent="0.25">
      <c r="A517" s="55"/>
      <c r="B517" s="7" t="s">
        <v>41</v>
      </c>
      <c r="C517" s="18" t="s">
        <v>42</v>
      </c>
      <c r="D517" s="8">
        <v>6.557377049180328</v>
      </c>
      <c r="E517" s="8">
        <v>12.295081967213115</v>
      </c>
      <c r="F517" s="8">
        <v>45.901639344262293</v>
      </c>
      <c r="G517" s="8">
        <v>31.967213114754099</v>
      </c>
      <c r="H517" s="8">
        <v>3.278688524590164</v>
      </c>
      <c r="I517" s="8">
        <v>100</v>
      </c>
      <c r="J517" s="8"/>
      <c r="K517" s="19">
        <v>3.1311475409836067</v>
      </c>
      <c r="L517" s="20">
        <v>53.278688524590166</v>
      </c>
    </row>
    <row r="518" spans="1:12" s="1" customFormat="1" ht="15.95" customHeight="1" x14ac:dyDescent="0.25">
      <c r="A518" s="55"/>
      <c r="B518" s="7" t="s">
        <v>43</v>
      </c>
      <c r="C518" s="18" t="s">
        <v>44</v>
      </c>
      <c r="D518" s="8">
        <v>6.666666666666667</v>
      </c>
      <c r="E518" s="8">
        <v>13.333333333333334</v>
      </c>
      <c r="F518" s="8">
        <v>46.666666666666664</v>
      </c>
      <c r="G518" s="8">
        <v>30</v>
      </c>
      <c r="H518" s="8">
        <v>3.3333333333333335</v>
      </c>
      <c r="I518" s="8">
        <v>100</v>
      </c>
      <c r="J518" s="8"/>
      <c r="K518" s="19">
        <v>3.1</v>
      </c>
      <c r="L518" s="20">
        <v>52.5</v>
      </c>
    </row>
    <row r="519" spans="1:12" s="1" customFormat="1" ht="15.95" customHeight="1" x14ac:dyDescent="0.25">
      <c r="A519" s="55"/>
      <c r="B519" s="7" t="s">
        <v>45</v>
      </c>
      <c r="C519" s="18" t="s">
        <v>46</v>
      </c>
      <c r="D519" s="8">
        <v>3.3898305084745761</v>
      </c>
      <c r="E519" s="8">
        <v>10.169491525423728</v>
      </c>
      <c r="F519" s="8">
        <v>53.389830508474574</v>
      </c>
      <c r="G519" s="8">
        <v>30.508474576271187</v>
      </c>
      <c r="H519" s="8">
        <v>2.5423728813559321</v>
      </c>
      <c r="I519" s="8">
        <v>100</v>
      </c>
      <c r="J519" s="8"/>
      <c r="K519" s="19">
        <v>3.1864406779661016</v>
      </c>
      <c r="L519" s="20">
        <v>54.66101694915254</v>
      </c>
    </row>
    <row r="520" spans="1:12" s="1" customFormat="1" ht="15.95" customHeight="1" x14ac:dyDescent="0.25">
      <c r="A520" s="55"/>
      <c r="B520" s="7" t="s">
        <v>47</v>
      </c>
      <c r="C520" s="18" t="s">
        <v>42</v>
      </c>
      <c r="D520" s="8">
        <v>4.918032786885246</v>
      </c>
      <c r="E520" s="8">
        <v>19.672131147540984</v>
      </c>
      <c r="F520" s="8">
        <v>41.803278688524593</v>
      </c>
      <c r="G520" s="8">
        <v>26.229508196721312</v>
      </c>
      <c r="H520" s="8">
        <v>7.3770491803278686</v>
      </c>
      <c r="I520" s="8">
        <v>100</v>
      </c>
      <c r="J520" s="8"/>
      <c r="K520" s="19">
        <v>3.1147540983606556</v>
      </c>
      <c r="L520" s="20">
        <v>52.868852459016395</v>
      </c>
    </row>
    <row r="521" spans="1:12" s="1" customFormat="1" ht="15.95" customHeight="1" thickBot="1" x14ac:dyDescent="0.3">
      <c r="A521" s="56"/>
      <c r="B521" s="22" t="s">
        <v>48</v>
      </c>
      <c r="C521" s="23" t="s">
        <v>46</v>
      </c>
      <c r="D521" s="24">
        <v>2.5423728813559321</v>
      </c>
      <c r="E521" s="24">
        <v>13.559322033898304</v>
      </c>
      <c r="F521" s="24">
        <v>51.694915254237287</v>
      </c>
      <c r="G521" s="24">
        <v>26.271186440677965</v>
      </c>
      <c r="H521" s="24">
        <v>5.9322033898305087</v>
      </c>
      <c r="I521" s="24">
        <v>100</v>
      </c>
      <c r="J521" s="24"/>
      <c r="K521" s="25">
        <v>3.1949152542372881</v>
      </c>
      <c r="L521" s="26">
        <v>54.872881355932201</v>
      </c>
    </row>
    <row r="522" spans="1:12" s="1" customFormat="1" ht="14.25" thickTop="1" x14ac:dyDescent="0.25"/>
    <row r="523" spans="1:12" s="1" customFormat="1" ht="18.95" customHeight="1" thickBot="1" x14ac:dyDescent="0.3">
      <c r="A523" s="47" t="s">
        <v>129</v>
      </c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</row>
    <row r="524" spans="1:12" s="1" customFormat="1" ht="30" customHeight="1" thickTop="1" thickBot="1" x14ac:dyDescent="0.3">
      <c r="A524" s="51"/>
      <c r="B524" s="52"/>
      <c r="C524" s="2" t="s">
        <v>0</v>
      </c>
      <c r="D524" s="3" t="s">
        <v>114</v>
      </c>
      <c r="E524" s="3" t="s">
        <v>115</v>
      </c>
      <c r="F524" s="3" t="s">
        <v>21</v>
      </c>
      <c r="G524" s="3" t="s">
        <v>116</v>
      </c>
      <c r="H524" s="3" t="s">
        <v>117</v>
      </c>
      <c r="I524" s="3" t="s">
        <v>1</v>
      </c>
      <c r="J524" s="3"/>
      <c r="K524" s="3" t="s">
        <v>25</v>
      </c>
      <c r="L524" s="4" t="s">
        <v>26</v>
      </c>
    </row>
    <row r="525" spans="1:12" s="1" customFormat="1" ht="15.95" customHeight="1" thickTop="1" x14ac:dyDescent="0.25">
      <c r="A525" s="53" t="s">
        <v>2</v>
      </c>
      <c r="B525" s="54"/>
      <c r="C525" s="5" t="s">
        <v>27</v>
      </c>
      <c r="D525" s="15">
        <v>3.0386740331491713</v>
      </c>
      <c r="E525" s="15">
        <v>11.740331491712707</v>
      </c>
      <c r="F525" s="15">
        <v>42.541436464088399</v>
      </c>
      <c r="G525" s="15">
        <v>37.016574585635361</v>
      </c>
      <c r="H525" s="15">
        <v>5.6629834254143647</v>
      </c>
      <c r="I525" s="15">
        <v>100</v>
      </c>
      <c r="J525" s="15"/>
      <c r="K525" s="16">
        <v>3.3052486187845305</v>
      </c>
      <c r="L525" s="17">
        <v>57.631215469613259</v>
      </c>
    </row>
    <row r="526" spans="1:12" s="1" customFormat="1" ht="15.95" customHeight="1" x14ac:dyDescent="0.25">
      <c r="A526" s="55" t="s">
        <v>3</v>
      </c>
      <c r="B526" s="7" t="s">
        <v>4</v>
      </c>
      <c r="C526" s="18" t="s">
        <v>28</v>
      </c>
      <c r="D526" s="8">
        <v>1.749271137026239</v>
      </c>
      <c r="E526" s="8">
        <v>8.7463556851311957</v>
      </c>
      <c r="F526" s="8">
        <v>39.358600583090379</v>
      </c>
      <c r="G526" s="8">
        <v>43.14868804664723</v>
      </c>
      <c r="H526" s="8">
        <v>6.9970845481049562</v>
      </c>
      <c r="I526" s="8">
        <v>100</v>
      </c>
      <c r="J526" s="8"/>
      <c r="K526" s="19">
        <v>3.4489795918367347</v>
      </c>
      <c r="L526" s="20">
        <v>61.224489795918366</v>
      </c>
    </row>
    <row r="527" spans="1:12" s="1" customFormat="1" ht="15.95" customHeight="1" x14ac:dyDescent="0.25">
      <c r="A527" s="55"/>
      <c r="B527" s="7" t="s">
        <v>5</v>
      </c>
      <c r="C527" s="18" t="s">
        <v>29</v>
      </c>
      <c r="D527" s="8">
        <v>4.1994750656167978</v>
      </c>
      <c r="E527" s="8">
        <v>14.435695538057743</v>
      </c>
      <c r="F527" s="8">
        <v>45.406824146981627</v>
      </c>
      <c r="G527" s="8">
        <v>31.496062992125985</v>
      </c>
      <c r="H527" s="8">
        <v>4.4619422572178475</v>
      </c>
      <c r="I527" s="8">
        <v>100</v>
      </c>
      <c r="J527" s="8"/>
      <c r="K527" s="19">
        <v>3.1758530183727034</v>
      </c>
      <c r="L527" s="20">
        <v>54.396325459317588</v>
      </c>
    </row>
    <row r="528" spans="1:12" s="1" customFormat="1" ht="15.95" customHeight="1" x14ac:dyDescent="0.25">
      <c r="A528" s="55" t="s">
        <v>6</v>
      </c>
      <c r="B528" s="7" t="s">
        <v>7</v>
      </c>
      <c r="C528" s="18" t="s">
        <v>30</v>
      </c>
      <c r="D528" s="8">
        <v>1.1904761904761905</v>
      </c>
      <c r="E528" s="8">
        <v>7.7380952380952381</v>
      </c>
      <c r="F528" s="8">
        <v>51.785714285714285</v>
      </c>
      <c r="G528" s="8">
        <v>31.547619047619047</v>
      </c>
      <c r="H528" s="8">
        <v>7.7380952380952381</v>
      </c>
      <c r="I528" s="8">
        <v>100</v>
      </c>
      <c r="J528" s="8"/>
      <c r="K528" s="19">
        <v>3.3690476190476191</v>
      </c>
      <c r="L528" s="20">
        <v>59.226190476190474</v>
      </c>
    </row>
    <row r="529" spans="1:12" s="1" customFormat="1" ht="15.95" customHeight="1" x14ac:dyDescent="0.25">
      <c r="A529" s="55"/>
      <c r="B529" s="7" t="s">
        <v>8</v>
      </c>
      <c r="C529" s="18" t="s">
        <v>31</v>
      </c>
      <c r="D529" s="8">
        <v>2.8571428571428572</v>
      </c>
      <c r="E529" s="8">
        <v>13.714285714285714</v>
      </c>
      <c r="F529" s="8">
        <v>44</v>
      </c>
      <c r="G529" s="8">
        <v>33.714285714285715</v>
      </c>
      <c r="H529" s="8">
        <v>5.7142857142857144</v>
      </c>
      <c r="I529" s="8">
        <v>100</v>
      </c>
      <c r="J529" s="8"/>
      <c r="K529" s="19">
        <v>3.2571428571428571</v>
      </c>
      <c r="L529" s="20">
        <v>56.428571428571431</v>
      </c>
    </row>
    <row r="530" spans="1:12" s="1" customFormat="1" ht="15.95" customHeight="1" x14ac:dyDescent="0.25">
      <c r="A530" s="55"/>
      <c r="B530" s="7" t="s">
        <v>9</v>
      </c>
      <c r="C530" s="18" t="s">
        <v>32</v>
      </c>
      <c r="D530" s="8">
        <v>5.202312138728324</v>
      </c>
      <c r="E530" s="8">
        <v>11.560693641618498</v>
      </c>
      <c r="F530" s="8">
        <v>37.572254335260112</v>
      </c>
      <c r="G530" s="8">
        <v>42.196531791907518</v>
      </c>
      <c r="H530" s="8">
        <v>3.4682080924855492</v>
      </c>
      <c r="I530" s="8">
        <v>100</v>
      </c>
      <c r="J530" s="8"/>
      <c r="K530" s="19">
        <v>3.2716763005780347</v>
      </c>
      <c r="L530" s="20">
        <v>56.79190751445087</v>
      </c>
    </row>
    <row r="531" spans="1:12" s="1" customFormat="1" ht="15.95" customHeight="1" x14ac:dyDescent="0.25">
      <c r="A531" s="55"/>
      <c r="B531" s="7" t="s">
        <v>10</v>
      </c>
      <c r="C531" s="18" t="s">
        <v>33</v>
      </c>
      <c r="D531" s="8">
        <v>3.225806451612903</v>
      </c>
      <c r="E531" s="8">
        <v>12.903225806451612</v>
      </c>
      <c r="F531" s="8">
        <v>38.70967741935484</v>
      </c>
      <c r="G531" s="8">
        <v>37.903225806451616</v>
      </c>
      <c r="H531" s="8">
        <v>7.258064516129032</v>
      </c>
      <c r="I531" s="8">
        <v>100</v>
      </c>
      <c r="J531" s="8"/>
      <c r="K531" s="19">
        <v>3.3306451612903225</v>
      </c>
      <c r="L531" s="20">
        <v>58.266129032258064</v>
      </c>
    </row>
    <row r="532" spans="1:12" s="1" customFormat="1" ht="15.95" customHeight="1" x14ac:dyDescent="0.25">
      <c r="A532" s="55"/>
      <c r="B532" s="7" t="s">
        <v>11</v>
      </c>
      <c r="C532" s="18" t="s">
        <v>34</v>
      </c>
      <c r="D532" s="8">
        <v>2.3809523809523809</v>
      </c>
      <c r="E532" s="8">
        <v>14.285714285714286</v>
      </c>
      <c r="F532" s="8">
        <v>36.904761904761905</v>
      </c>
      <c r="G532" s="8">
        <v>42.857142857142854</v>
      </c>
      <c r="H532" s="8">
        <v>3.5714285714285716</v>
      </c>
      <c r="I532" s="8">
        <v>100</v>
      </c>
      <c r="J532" s="8"/>
      <c r="K532" s="19">
        <v>3.3095238095238093</v>
      </c>
      <c r="L532" s="20">
        <v>57.738095238095241</v>
      </c>
    </row>
    <row r="533" spans="1:12" s="1" customFormat="1" ht="15.95" customHeight="1" x14ac:dyDescent="0.25">
      <c r="A533" s="55" t="s">
        <v>35</v>
      </c>
      <c r="B533" s="7" t="s">
        <v>36</v>
      </c>
      <c r="C533" s="18" t="s">
        <v>37</v>
      </c>
      <c r="D533" s="8">
        <v>3.0219780219780219</v>
      </c>
      <c r="E533" s="8">
        <v>12.362637362637363</v>
      </c>
      <c r="F533" s="8">
        <v>43.131868131868131</v>
      </c>
      <c r="G533" s="8">
        <v>35.439560439560438</v>
      </c>
      <c r="H533" s="8">
        <v>6.0439560439560438</v>
      </c>
      <c r="I533" s="8">
        <v>100</v>
      </c>
      <c r="J533" s="8"/>
      <c r="K533" s="19">
        <v>3.2912087912087911</v>
      </c>
      <c r="L533" s="20">
        <v>57.280219780219781</v>
      </c>
    </row>
    <row r="534" spans="1:12" s="1" customFormat="1" ht="15.95" customHeight="1" x14ac:dyDescent="0.25">
      <c r="A534" s="55"/>
      <c r="B534" s="7" t="s">
        <v>38</v>
      </c>
      <c r="C534" s="18" t="s">
        <v>39</v>
      </c>
      <c r="D534" s="8">
        <v>3.0555555555555554</v>
      </c>
      <c r="E534" s="8">
        <v>11.111111111111111</v>
      </c>
      <c r="F534" s="8">
        <v>41.944444444444443</v>
      </c>
      <c r="G534" s="8">
        <v>38.611111111111114</v>
      </c>
      <c r="H534" s="8">
        <v>5.2777777777777777</v>
      </c>
      <c r="I534" s="8">
        <v>100</v>
      </c>
      <c r="J534" s="8"/>
      <c r="K534" s="19">
        <v>3.3194444444444446</v>
      </c>
      <c r="L534" s="20">
        <v>57.986111111111114</v>
      </c>
    </row>
    <row r="535" spans="1:12" s="1" customFormat="1" ht="15.95" customHeight="1" x14ac:dyDescent="0.25">
      <c r="A535" s="55" t="s">
        <v>12</v>
      </c>
      <c r="B535" s="7" t="s">
        <v>40</v>
      </c>
      <c r="C535" s="18" t="s">
        <v>33</v>
      </c>
      <c r="D535" s="8">
        <v>1.6129032258064515</v>
      </c>
      <c r="E535" s="8">
        <v>16.93548387096774</v>
      </c>
      <c r="F535" s="8">
        <v>41.935483870967744</v>
      </c>
      <c r="G535" s="8">
        <v>33.064516129032256</v>
      </c>
      <c r="H535" s="8">
        <v>6.4516129032258061</v>
      </c>
      <c r="I535" s="8">
        <v>100</v>
      </c>
      <c r="J535" s="8"/>
      <c r="K535" s="19">
        <v>3.2580645161290325</v>
      </c>
      <c r="L535" s="20">
        <v>56.451612903225808</v>
      </c>
    </row>
    <row r="536" spans="1:12" s="1" customFormat="1" ht="15.95" customHeight="1" x14ac:dyDescent="0.25">
      <c r="A536" s="55"/>
      <c r="B536" s="7" t="s">
        <v>41</v>
      </c>
      <c r="C536" s="18" t="s">
        <v>42</v>
      </c>
      <c r="D536" s="8">
        <v>4.0983606557377046</v>
      </c>
      <c r="E536" s="8">
        <v>8.1967213114754092</v>
      </c>
      <c r="F536" s="8">
        <v>44.26229508196721</v>
      </c>
      <c r="G536" s="8">
        <v>36.885245901639344</v>
      </c>
      <c r="H536" s="8">
        <v>6.557377049180328</v>
      </c>
      <c r="I536" s="8">
        <v>100</v>
      </c>
      <c r="J536" s="8"/>
      <c r="K536" s="19">
        <v>3.3360655737704916</v>
      </c>
      <c r="L536" s="20">
        <v>58.401639344262293</v>
      </c>
    </row>
    <row r="537" spans="1:12" s="1" customFormat="1" ht="15.95" customHeight="1" x14ac:dyDescent="0.25">
      <c r="A537" s="55"/>
      <c r="B537" s="7" t="s">
        <v>43</v>
      </c>
      <c r="C537" s="18" t="s">
        <v>44</v>
      </c>
      <c r="D537" s="8">
        <v>4.166666666666667</v>
      </c>
      <c r="E537" s="8">
        <v>14.166666666666666</v>
      </c>
      <c r="F537" s="8">
        <v>41.666666666666664</v>
      </c>
      <c r="G537" s="8">
        <v>35</v>
      </c>
      <c r="H537" s="8">
        <v>5</v>
      </c>
      <c r="I537" s="8">
        <v>100</v>
      </c>
      <c r="J537" s="8"/>
      <c r="K537" s="19">
        <v>3.2250000000000001</v>
      </c>
      <c r="L537" s="20">
        <v>55.625</v>
      </c>
    </row>
    <row r="538" spans="1:12" s="1" customFormat="1" ht="15.95" customHeight="1" x14ac:dyDescent="0.25">
      <c r="A538" s="55"/>
      <c r="B538" s="7" t="s">
        <v>45</v>
      </c>
      <c r="C538" s="18" t="s">
        <v>46</v>
      </c>
      <c r="D538" s="8">
        <v>3.3898305084745761</v>
      </c>
      <c r="E538" s="8">
        <v>9.3220338983050848</v>
      </c>
      <c r="F538" s="8">
        <v>42.372881355932201</v>
      </c>
      <c r="G538" s="8">
        <v>41.525423728813557</v>
      </c>
      <c r="H538" s="8">
        <v>3.3898305084745761</v>
      </c>
      <c r="I538" s="8">
        <v>100</v>
      </c>
      <c r="J538" s="8"/>
      <c r="K538" s="19">
        <v>3.3220338983050848</v>
      </c>
      <c r="L538" s="20">
        <v>58.050847457627121</v>
      </c>
    </row>
    <row r="539" spans="1:12" s="1" customFormat="1" ht="15.95" customHeight="1" x14ac:dyDescent="0.25">
      <c r="A539" s="55"/>
      <c r="B539" s="7" t="s">
        <v>47</v>
      </c>
      <c r="C539" s="18" t="s">
        <v>42</v>
      </c>
      <c r="D539" s="8">
        <v>4.0983606557377046</v>
      </c>
      <c r="E539" s="8">
        <v>10.655737704918034</v>
      </c>
      <c r="F539" s="8">
        <v>41.803278688524593</v>
      </c>
      <c r="G539" s="8">
        <v>36.065573770491802</v>
      </c>
      <c r="H539" s="8">
        <v>7.3770491803278686</v>
      </c>
      <c r="I539" s="8">
        <v>100</v>
      </c>
      <c r="J539" s="8"/>
      <c r="K539" s="19">
        <v>3.319672131147541</v>
      </c>
      <c r="L539" s="20">
        <v>57.991803278688522</v>
      </c>
    </row>
    <row r="540" spans="1:12" s="1" customFormat="1" ht="15.95" customHeight="1" thickBot="1" x14ac:dyDescent="0.3">
      <c r="A540" s="56"/>
      <c r="B540" s="22" t="s">
        <v>48</v>
      </c>
      <c r="C540" s="23" t="s">
        <v>46</v>
      </c>
      <c r="D540" s="29">
        <v>0.84745762711864403</v>
      </c>
      <c r="E540" s="24">
        <v>11.016949152542374</v>
      </c>
      <c r="F540" s="24">
        <v>43.220338983050844</v>
      </c>
      <c r="G540" s="24">
        <v>39.83050847457627</v>
      </c>
      <c r="H540" s="24">
        <v>5.0847457627118642</v>
      </c>
      <c r="I540" s="24">
        <v>100</v>
      </c>
      <c r="J540" s="24"/>
      <c r="K540" s="25">
        <v>3.3728813559322033</v>
      </c>
      <c r="L540" s="26">
        <v>59.322033898305087</v>
      </c>
    </row>
    <row r="541" spans="1:12" s="1" customFormat="1" ht="14.25" thickTop="1" x14ac:dyDescent="0.25"/>
    <row r="542" spans="1:12" s="1" customFormat="1" ht="18.95" customHeight="1" thickBot="1" x14ac:dyDescent="0.3">
      <c r="A542" s="47" t="s">
        <v>130</v>
      </c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</row>
    <row r="543" spans="1:12" s="1" customFormat="1" ht="30" customHeight="1" thickTop="1" thickBot="1" x14ac:dyDescent="0.3">
      <c r="A543" s="51"/>
      <c r="B543" s="52"/>
      <c r="C543" s="2" t="s">
        <v>0</v>
      </c>
      <c r="D543" s="3" t="s">
        <v>114</v>
      </c>
      <c r="E543" s="3" t="s">
        <v>115</v>
      </c>
      <c r="F543" s="3" t="s">
        <v>21</v>
      </c>
      <c r="G543" s="3" t="s">
        <v>116</v>
      </c>
      <c r="H543" s="3" t="s">
        <v>117</v>
      </c>
      <c r="I543" s="3" t="s">
        <v>1</v>
      </c>
      <c r="J543" s="3"/>
      <c r="K543" s="3" t="s">
        <v>25</v>
      </c>
      <c r="L543" s="4" t="s">
        <v>26</v>
      </c>
    </row>
    <row r="544" spans="1:12" s="1" customFormat="1" ht="15.95" customHeight="1" thickTop="1" x14ac:dyDescent="0.25">
      <c r="A544" s="53" t="s">
        <v>2</v>
      </c>
      <c r="B544" s="54"/>
      <c r="C544" s="5" t="s">
        <v>27</v>
      </c>
      <c r="D544" s="15">
        <v>20.718232044198896</v>
      </c>
      <c r="E544" s="15">
        <v>25.966850828729282</v>
      </c>
      <c r="F544" s="15">
        <v>33.97790055248619</v>
      </c>
      <c r="G544" s="15">
        <v>16.988950276243095</v>
      </c>
      <c r="H544" s="15">
        <v>2.3480662983425415</v>
      </c>
      <c r="I544" s="15">
        <v>100</v>
      </c>
      <c r="J544" s="15"/>
      <c r="K544" s="16">
        <v>2.5428176795580111</v>
      </c>
      <c r="L544" s="17">
        <v>38.570441988950279</v>
      </c>
    </row>
    <row r="545" spans="1:12" s="1" customFormat="1" ht="15.95" customHeight="1" x14ac:dyDescent="0.25">
      <c r="A545" s="55" t="s">
        <v>3</v>
      </c>
      <c r="B545" s="7" t="s">
        <v>4</v>
      </c>
      <c r="C545" s="18" t="s">
        <v>28</v>
      </c>
      <c r="D545" s="8">
        <v>16.326530612244898</v>
      </c>
      <c r="E545" s="8">
        <v>26.239067055393587</v>
      </c>
      <c r="F545" s="8">
        <v>35.568513119533527</v>
      </c>
      <c r="G545" s="8">
        <v>19.533527696793001</v>
      </c>
      <c r="H545" s="8">
        <v>2.3323615160349855</v>
      </c>
      <c r="I545" s="8">
        <v>100</v>
      </c>
      <c r="J545" s="8"/>
      <c r="K545" s="19">
        <v>2.6530612244897958</v>
      </c>
      <c r="L545" s="20">
        <v>41.326530612244895</v>
      </c>
    </row>
    <row r="546" spans="1:12" s="1" customFormat="1" ht="15.95" customHeight="1" x14ac:dyDescent="0.25">
      <c r="A546" s="55"/>
      <c r="B546" s="7" t="s">
        <v>5</v>
      </c>
      <c r="C546" s="18" t="s">
        <v>29</v>
      </c>
      <c r="D546" s="8">
        <v>24.671916010498688</v>
      </c>
      <c r="E546" s="8">
        <v>25.721784776902886</v>
      </c>
      <c r="F546" s="8">
        <v>32.54593175853018</v>
      </c>
      <c r="G546" s="8">
        <v>14.698162729658792</v>
      </c>
      <c r="H546" s="8">
        <v>2.3622047244094486</v>
      </c>
      <c r="I546" s="8">
        <v>100</v>
      </c>
      <c r="J546" s="8"/>
      <c r="K546" s="19">
        <v>2.4435695538057742</v>
      </c>
      <c r="L546" s="20">
        <v>36.089238845144358</v>
      </c>
    </row>
    <row r="547" spans="1:12" s="1" customFormat="1" ht="15.95" customHeight="1" x14ac:dyDescent="0.25">
      <c r="A547" s="55" t="s">
        <v>6</v>
      </c>
      <c r="B547" s="7" t="s">
        <v>7</v>
      </c>
      <c r="C547" s="18" t="s">
        <v>30</v>
      </c>
      <c r="D547" s="8">
        <v>17.857142857142858</v>
      </c>
      <c r="E547" s="8">
        <v>27.976190476190474</v>
      </c>
      <c r="F547" s="8">
        <v>38.095238095238095</v>
      </c>
      <c r="G547" s="8">
        <v>13.69047619047619</v>
      </c>
      <c r="H547" s="8">
        <v>2.3809523809523809</v>
      </c>
      <c r="I547" s="8">
        <v>100</v>
      </c>
      <c r="J547" s="8"/>
      <c r="K547" s="19">
        <v>2.5476190476190474</v>
      </c>
      <c r="L547" s="20">
        <v>38.69047619047619</v>
      </c>
    </row>
    <row r="548" spans="1:12" s="1" customFormat="1" ht="15.95" customHeight="1" x14ac:dyDescent="0.25">
      <c r="A548" s="55"/>
      <c r="B548" s="7" t="s">
        <v>8</v>
      </c>
      <c r="C548" s="18" t="s">
        <v>31</v>
      </c>
      <c r="D548" s="8">
        <v>21.142857142857142</v>
      </c>
      <c r="E548" s="8">
        <v>28.571428571428573</v>
      </c>
      <c r="F548" s="8">
        <v>32.571428571428569</v>
      </c>
      <c r="G548" s="8">
        <v>14.285714285714286</v>
      </c>
      <c r="H548" s="8">
        <v>3.4285714285714284</v>
      </c>
      <c r="I548" s="8">
        <v>100</v>
      </c>
      <c r="J548" s="8"/>
      <c r="K548" s="19">
        <v>2.5028571428571427</v>
      </c>
      <c r="L548" s="20">
        <v>37.571428571428569</v>
      </c>
    </row>
    <row r="549" spans="1:12" s="1" customFormat="1" ht="15.95" customHeight="1" x14ac:dyDescent="0.25">
      <c r="A549" s="55"/>
      <c r="B549" s="7" t="s">
        <v>9</v>
      </c>
      <c r="C549" s="18" t="s">
        <v>32</v>
      </c>
      <c r="D549" s="8">
        <v>23.121387283236995</v>
      </c>
      <c r="E549" s="8">
        <v>21.387283236994218</v>
      </c>
      <c r="F549" s="8">
        <v>34.682080924855491</v>
      </c>
      <c r="G549" s="8">
        <v>20.23121387283237</v>
      </c>
      <c r="H549" s="21">
        <v>0.5780346820809249</v>
      </c>
      <c r="I549" s="8">
        <v>100</v>
      </c>
      <c r="J549" s="8"/>
      <c r="K549" s="19">
        <v>2.5375722543352599</v>
      </c>
      <c r="L549" s="20">
        <v>38.439306358381501</v>
      </c>
    </row>
    <row r="550" spans="1:12" s="1" customFormat="1" ht="15.95" customHeight="1" x14ac:dyDescent="0.25">
      <c r="A550" s="55"/>
      <c r="B550" s="7" t="s">
        <v>10</v>
      </c>
      <c r="C550" s="18" t="s">
        <v>33</v>
      </c>
      <c r="D550" s="8">
        <v>20.161290322580644</v>
      </c>
      <c r="E550" s="8">
        <v>20.161290322580644</v>
      </c>
      <c r="F550" s="8">
        <v>37.096774193548384</v>
      </c>
      <c r="G550" s="8">
        <v>20.161290322580644</v>
      </c>
      <c r="H550" s="8">
        <v>2.4193548387096775</v>
      </c>
      <c r="I550" s="8">
        <v>100</v>
      </c>
      <c r="J550" s="8"/>
      <c r="K550" s="19">
        <v>2.6451612903225805</v>
      </c>
      <c r="L550" s="20">
        <v>41.12903225806452</v>
      </c>
    </row>
    <row r="551" spans="1:12" s="1" customFormat="1" ht="15.95" customHeight="1" x14ac:dyDescent="0.25">
      <c r="A551" s="55"/>
      <c r="B551" s="7" t="s">
        <v>11</v>
      </c>
      <c r="C551" s="18" t="s">
        <v>34</v>
      </c>
      <c r="D551" s="8">
        <v>21.428571428571427</v>
      </c>
      <c r="E551" s="8">
        <v>34.523809523809526</v>
      </c>
      <c r="F551" s="8">
        <v>22.61904761904762</v>
      </c>
      <c r="G551" s="8">
        <v>17.857142857142858</v>
      </c>
      <c r="H551" s="8">
        <v>3.5714285714285716</v>
      </c>
      <c r="I551" s="8">
        <v>100</v>
      </c>
      <c r="J551" s="8"/>
      <c r="K551" s="19">
        <v>2.4761904761904763</v>
      </c>
      <c r="L551" s="20">
        <v>36.904761904761905</v>
      </c>
    </row>
    <row r="552" spans="1:12" s="1" customFormat="1" ht="15.95" customHeight="1" x14ac:dyDescent="0.25">
      <c r="A552" s="55" t="s">
        <v>35</v>
      </c>
      <c r="B552" s="7" t="s">
        <v>36</v>
      </c>
      <c r="C552" s="18" t="s">
        <v>37</v>
      </c>
      <c r="D552" s="8">
        <v>22.527472527472529</v>
      </c>
      <c r="E552" s="8">
        <v>25</v>
      </c>
      <c r="F552" s="8">
        <v>31.868131868131869</v>
      </c>
      <c r="G552" s="8">
        <v>17.582417582417584</v>
      </c>
      <c r="H552" s="8">
        <v>3.0219780219780219</v>
      </c>
      <c r="I552" s="8">
        <v>100</v>
      </c>
      <c r="J552" s="8"/>
      <c r="K552" s="19">
        <v>2.5357142857142856</v>
      </c>
      <c r="L552" s="20">
        <v>38.392857142857146</v>
      </c>
    </row>
    <row r="553" spans="1:12" s="1" customFormat="1" ht="15.95" customHeight="1" x14ac:dyDescent="0.25">
      <c r="A553" s="55"/>
      <c r="B553" s="7" t="s">
        <v>38</v>
      </c>
      <c r="C553" s="18" t="s">
        <v>39</v>
      </c>
      <c r="D553" s="8">
        <v>18.888888888888889</v>
      </c>
      <c r="E553" s="8">
        <v>26.944444444444443</v>
      </c>
      <c r="F553" s="8">
        <v>36.111111111111114</v>
      </c>
      <c r="G553" s="8">
        <v>16.388888888888889</v>
      </c>
      <c r="H553" s="8">
        <v>1.6666666666666667</v>
      </c>
      <c r="I553" s="8">
        <v>100</v>
      </c>
      <c r="J553" s="8"/>
      <c r="K553" s="19">
        <v>2.5499999999999998</v>
      </c>
      <c r="L553" s="20">
        <v>38.75</v>
      </c>
    </row>
    <row r="554" spans="1:12" s="1" customFormat="1" ht="15.95" customHeight="1" x14ac:dyDescent="0.25">
      <c r="A554" s="55" t="s">
        <v>12</v>
      </c>
      <c r="B554" s="7" t="s">
        <v>40</v>
      </c>
      <c r="C554" s="18" t="s">
        <v>33</v>
      </c>
      <c r="D554" s="8">
        <v>18.548387096774192</v>
      </c>
      <c r="E554" s="8">
        <v>26.612903225806452</v>
      </c>
      <c r="F554" s="8">
        <v>38.70967741935484</v>
      </c>
      <c r="G554" s="8">
        <v>14.516129032258064</v>
      </c>
      <c r="H554" s="8">
        <v>1.6129032258064515</v>
      </c>
      <c r="I554" s="8">
        <v>100</v>
      </c>
      <c r="J554" s="8"/>
      <c r="K554" s="19">
        <v>2.5403225806451615</v>
      </c>
      <c r="L554" s="20">
        <v>38.508064516129032</v>
      </c>
    </row>
    <row r="555" spans="1:12" s="1" customFormat="1" ht="15.95" customHeight="1" x14ac:dyDescent="0.25">
      <c r="A555" s="55"/>
      <c r="B555" s="7" t="s">
        <v>41</v>
      </c>
      <c r="C555" s="18" t="s">
        <v>42</v>
      </c>
      <c r="D555" s="8">
        <v>24.590163934426229</v>
      </c>
      <c r="E555" s="8">
        <v>21.311475409836067</v>
      </c>
      <c r="F555" s="8">
        <v>34.42622950819672</v>
      </c>
      <c r="G555" s="8">
        <v>16.393442622950818</v>
      </c>
      <c r="H555" s="8">
        <v>3.278688524590164</v>
      </c>
      <c r="I555" s="8">
        <v>100</v>
      </c>
      <c r="J555" s="8"/>
      <c r="K555" s="19">
        <v>2.5245901639344264</v>
      </c>
      <c r="L555" s="20">
        <v>38.114754098360656</v>
      </c>
    </row>
    <row r="556" spans="1:12" s="1" customFormat="1" ht="15.95" customHeight="1" x14ac:dyDescent="0.25">
      <c r="A556" s="55"/>
      <c r="B556" s="7" t="s">
        <v>43</v>
      </c>
      <c r="C556" s="18" t="s">
        <v>44</v>
      </c>
      <c r="D556" s="8">
        <v>22.5</v>
      </c>
      <c r="E556" s="8">
        <v>30</v>
      </c>
      <c r="F556" s="8">
        <v>31.666666666666668</v>
      </c>
      <c r="G556" s="8">
        <v>13.333333333333334</v>
      </c>
      <c r="H556" s="8">
        <v>2.5</v>
      </c>
      <c r="I556" s="8">
        <v>100</v>
      </c>
      <c r="J556" s="8"/>
      <c r="K556" s="19">
        <v>2.4333333333333331</v>
      </c>
      <c r="L556" s="20">
        <v>35.833333333333336</v>
      </c>
    </row>
    <row r="557" spans="1:12" s="1" customFormat="1" ht="15.95" customHeight="1" x14ac:dyDescent="0.25">
      <c r="A557" s="55"/>
      <c r="B557" s="7" t="s">
        <v>45</v>
      </c>
      <c r="C557" s="18" t="s">
        <v>46</v>
      </c>
      <c r="D557" s="8">
        <v>22.881355932203391</v>
      </c>
      <c r="E557" s="8">
        <v>25.423728813559322</v>
      </c>
      <c r="F557" s="8">
        <v>26.271186440677965</v>
      </c>
      <c r="G557" s="8">
        <v>22.881355932203391</v>
      </c>
      <c r="H557" s="8">
        <v>2.5423728813559321</v>
      </c>
      <c r="I557" s="8">
        <v>100</v>
      </c>
      <c r="J557" s="8"/>
      <c r="K557" s="19">
        <v>2.5677966101694913</v>
      </c>
      <c r="L557" s="20">
        <v>39.194915254237287</v>
      </c>
    </row>
    <row r="558" spans="1:12" s="1" customFormat="1" ht="15.95" customHeight="1" x14ac:dyDescent="0.25">
      <c r="A558" s="55"/>
      <c r="B558" s="7" t="s">
        <v>47</v>
      </c>
      <c r="C558" s="18" t="s">
        <v>42</v>
      </c>
      <c r="D558" s="8">
        <v>17.21311475409836</v>
      </c>
      <c r="E558" s="8">
        <v>29.508196721311474</v>
      </c>
      <c r="F558" s="8">
        <v>38.524590163934427</v>
      </c>
      <c r="G558" s="8">
        <v>13.114754098360656</v>
      </c>
      <c r="H558" s="8">
        <v>1.639344262295082</v>
      </c>
      <c r="I558" s="8">
        <v>100</v>
      </c>
      <c r="J558" s="8"/>
      <c r="K558" s="19">
        <v>2.5245901639344264</v>
      </c>
      <c r="L558" s="20">
        <v>38.114754098360656</v>
      </c>
    </row>
    <row r="559" spans="1:12" s="1" customFormat="1" ht="15.95" customHeight="1" thickBot="1" x14ac:dyDescent="0.3">
      <c r="A559" s="56"/>
      <c r="B559" s="22" t="s">
        <v>48</v>
      </c>
      <c r="C559" s="23" t="s">
        <v>46</v>
      </c>
      <c r="D559" s="24">
        <v>18.64406779661017</v>
      </c>
      <c r="E559" s="24">
        <v>22.881355932203391</v>
      </c>
      <c r="F559" s="24">
        <v>33.898305084745765</v>
      </c>
      <c r="G559" s="24">
        <v>22.033898305084747</v>
      </c>
      <c r="H559" s="24">
        <v>2.5423728813559321</v>
      </c>
      <c r="I559" s="24">
        <v>100</v>
      </c>
      <c r="J559" s="24"/>
      <c r="K559" s="25">
        <v>2.6694915254237288</v>
      </c>
      <c r="L559" s="26">
        <v>41.737288135593218</v>
      </c>
    </row>
    <row r="560" spans="1:12" s="1" customFormat="1" ht="14.25" thickTop="1" x14ac:dyDescent="0.25"/>
    <row r="561" spans="1:12" s="1" customFormat="1" ht="18.95" customHeight="1" thickBot="1" x14ac:dyDescent="0.3">
      <c r="A561" s="47" t="s">
        <v>131</v>
      </c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</row>
    <row r="562" spans="1:12" s="1" customFormat="1" ht="30" customHeight="1" thickTop="1" thickBot="1" x14ac:dyDescent="0.3">
      <c r="A562" s="51"/>
      <c r="B562" s="52"/>
      <c r="C562" s="2" t="s">
        <v>0</v>
      </c>
      <c r="D562" s="3" t="s">
        <v>114</v>
      </c>
      <c r="E562" s="3" t="s">
        <v>115</v>
      </c>
      <c r="F562" s="3" t="s">
        <v>21</v>
      </c>
      <c r="G562" s="3" t="s">
        <v>116</v>
      </c>
      <c r="H562" s="3" t="s">
        <v>117</v>
      </c>
      <c r="I562" s="3" t="s">
        <v>1</v>
      </c>
      <c r="J562" s="3"/>
      <c r="K562" s="3" t="s">
        <v>25</v>
      </c>
      <c r="L562" s="4" t="s">
        <v>26</v>
      </c>
    </row>
    <row r="563" spans="1:12" s="1" customFormat="1" ht="15.95" customHeight="1" thickTop="1" x14ac:dyDescent="0.25">
      <c r="A563" s="53" t="s">
        <v>2</v>
      </c>
      <c r="B563" s="54"/>
      <c r="C563" s="5" t="s">
        <v>27</v>
      </c>
      <c r="D563" s="15">
        <v>21.823204419889503</v>
      </c>
      <c r="E563" s="15">
        <v>26.657458563535911</v>
      </c>
      <c r="F563" s="15">
        <v>34.116022099447513</v>
      </c>
      <c r="G563" s="15">
        <v>14.917127071823204</v>
      </c>
      <c r="H563" s="15">
        <v>2.4861878453038675</v>
      </c>
      <c r="I563" s="15">
        <v>100</v>
      </c>
      <c r="J563" s="15"/>
      <c r="K563" s="16">
        <v>2.4958563535911602</v>
      </c>
      <c r="L563" s="17">
        <v>37.396408839779006</v>
      </c>
    </row>
    <row r="564" spans="1:12" s="1" customFormat="1" ht="15.95" customHeight="1" x14ac:dyDescent="0.25">
      <c r="A564" s="55" t="s">
        <v>3</v>
      </c>
      <c r="B564" s="7" t="s">
        <v>4</v>
      </c>
      <c r="C564" s="18" t="s">
        <v>28</v>
      </c>
      <c r="D564" s="8">
        <v>18.075801749271136</v>
      </c>
      <c r="E564" s="8">
        <v>26.239067055393587</v>
      </c>
      <c r="F564" s="8">
        <v>34.985422740524783</v>
      </c>
      <c r="G564" s="8">
        <v>17.201166180758019</v>
      </c>
      <c r="H564" s="8">
        <v>3.4985422740524781</v>
      </c>
      <c r="I564" s="8">
        <v>100</v>
      </c>
      <c r="J564" s="8"/>
      <c r="K564" s="19">
        <v>2.6180758017492711</v>
      </c>
      <c r="L564" s="20">
        <v>40.451895043731781</v>
      </c>
    </row>
    <row r="565" spans="1:12" s="1" customFormat="1" ht="15.95" customHeight="1" x14ac:dyDescent="0.25">
      <c r="A565" s="55"/>
      <c r="B565" s="7" t="s">
        <v>5</v>
      </c>
      <c r="C565" s="18" t="s">
        <v>29</v>
      </c>
      <c r="D565" s="8">
        <v>25.196850393700789</v>
      </c>
      <c r="E565" s="8">
        <v>27.034120734908136</v>
      </c>
      <c r="F565" s="8">
        <v>33.333333333333336</v>
      </c>
      <c r="G565" s="8">
        <v>12.860892388451443</v>
      </c>
      <c r="H565" s="8">
        <v>1.5748031496062993</v>
      </c>
      <c r="I565" s="8">
        <v>100</v>
      </c>
      <c r="J565" s="8"/>
      <c r="K565" s="19">
        <v>2.3858267716535435</v>
      </c>
      <c r="L565" s="20">
        <v>34.645669291338585</v>
      </c>
    </row>
    <row r="566" spans="1:12" s="1" customFormat="1" ht="15.95" customHeight="1" x14ac:dyDescent="0.25">
      <c r="A566" s="55" t="s">
        <v>6</v>
      </c>
      <c r="B566" s="7" t="s">
        <v>7</v>
      </c>
      <c r="C566" s="18" t="s">
        <v>30</v>
      </c>
      <c r="D566" s="8">
        <v>19.047619047619047</v>
      </c>
      <c r="E566" s="8">
        <v>27.976190476190474</v>
      </c>
      <c r="F566" s="8">
        <v>41.071428571428569</v>
      </c>
      <c r="G566" s="8">
        <v>9.5238095238095237</v>
      </c>
      <c r="H566" s="8">
        <v>2.3809523809523809</v>
      </c>
      <c r="I566" s="8">
        <v>100</v>
      </c>
      <c r="J566" s="8"/>
      <c r="K566" s="19">
        <v>2.4821428571428572</v>
      </c>
      <c r="L566" s="20">
        <v>37.053571428571431</v>
      </c>
    </row>
    <row r="567" spans="1:12" s="1" customFormat="1" ht="15.95" customHeight="1" x14ac:dyDescent="0.25">
      <c r="A567" s="55"/>
      <c r="B567" s="7" t="s">
        <v>8</v>
      </c>
      <c r="C567" s="18" t="s">
        <v>31</v>
      </c>
      <c r="D567" s="8">
        <v>22.285714285714285</v>
      </c>
      <c r="E567" s="8">
        <v>31.428571428571427</v>
      </c>
      <c r="F567" s="8">
        <v>31.428571428571427</v>
      </c>
      <c r="G567" s="8">
        <v>13.142857142857142</v>
      </c>
      <c r="H567" s="8">
        <v>1.7142857142857142</v>
      </c>
      <c r="I567" s="8">
        <v>100</v>
      </c>
      <c r="J567" s="8"/>
      <c r="K567" s="19">
        <v>2.4057142857142857</v>
      </c>
      <c r="L567" s="20">
        <v>35.142857142857146</v>
      </c>
    </row>
    <row r="568" spans="1:12" s="1" customFormat="1" ht="15.95" customHeight="1" x14ac:dyDescent="0.25">
      <c r="A568" s="55"/>
      <c r="B568" s="7" t="s">
        <v>9</v>
      </c>
      <c r="C568" s="18" t="s">
        <v>32</v>
      </c>
      <c r="D568" s="8">
        <v>21.965317919075144</v>
      </c>
      <c r="E568" s="8">
        <v>21.965317919075144</v>
      </c>
      <c r="F568" s="8">
        <v>35.260115606936417</v>
      </c>
      <c r="G568" s="8">
        <v>18.497109826589597</v>
      </c>
      <c r="H568" s="8">
        <v>2.3121387283236996</v>
      </c>
      <c r="I568" s="8">
        <v>100</v>
      </c>
      <c r="J568" s="8"/>
      <c r="K568" s="19">
        <v>2.5722543352601157</v>
      </c>
      <c r="L568" s="20">
        <v>39.306358381502889</v>
      </c>
    </row>
    <row r="569" spans="1:12" s="1" customFormat="1" ht="15.95" customHeight="1" x14ac:dyDescent="0.25">
      <c r="A569" s="55"/>
      <c r="B569" s="7" t="s">
        <v>10</v>
      </c>
      <c r="C569" s="18" t="s">
        <v>33</v>
      </c>
      <c r="D569" s="8">
        <v>22.580645161290324</v>
      </c>
      <c r="E569" s="8">
        <v>24.193548387096776</v>
      </c>
      <c r="F569" s="8">
        <v>32.258064516129032</v>
      </c>
      <c r="G569" s="8">
        <v>16.93548387096774</v>
      </c>
      <c r="H569" s="8">
        <v>4.032258064516129</v>
      </c>
      <c r="I569" s="8">
        <v>100</v>
      </c>
      <c r="J569" s="8"/>
      <c r="K569" s="19">
        <v>2.556451612903226</v>
      </c>
      <c r="L569" s="20">
        <v>38.911290322580648</v>
      </c>
    </row>
    <row r="570" spans="1:12" s="1" customFormat="1" ht="15.95" customHeight="1" x14ac:dyDescent="0.25">
      <c r="A570" s="55"/>
      <c r="B570" s="7" t="s">
        <v>11</v>
      </c>
      <c r="C570" s="18" t="s">
        <v>34</v>
      </c>
      <c r="D570" s="8">
        <v>25</v>
      </c>
      <c r="E570" s="8">
        <v>27.38095238095238</v>
      </c>
      <c r="F570" s="8">
        <v>26.19047619047619</v>
      </c>
      <c r="G570" s="8">
        <v>19.047619047619047</v>
      </c>
      <c r="H570" s="8">
        <v>2.3809523809523809</v>
      </c>
      <c r="I570" s="8">
        <v>100</v>
      </c>
      <c r="J570" s="8"/>
      <c r="K570" s="19">
        <v>2.4642857142857144</v>
      </c>
      <c r="L570" s="20">
        <v>36.607142857142854</v>
      </c>
    </row>
    <row r="571" spans="1:12" s="1" customFormat="1" ht="15.95" customHeight="1" x14ac:dyDescent="0.25">
      <c r="A571" s="55" t="s">
        <v>35</v>
      </c>
      <c r="B571" s="7" t="s">
        <v>36</v>
      </c>
      <c r="C571" s="18" t="s">
        <v>37</v>
      </c>
      <c r="D571" s="8">
        <v>21.978021978021978</v>
      </c>
      <c r="E571" s="8">
        <v>28.846153846153847</v>
      </c>
      <c r="F571" s="8">
        <v>32.967032967032964</v>
      </c>
      <c r="G571" s="8">
        <v>12.912087912087912</v>
      </c>
      <c r="H571" s="8">
        <v>3.2967032967032965</v>
      </c>
      <c r="I571" s="8">
        <v>100</v>
      </c>
      <c r="J571" s="8"/>
      <c r="K571" s="19">
        <v>2.4670329670329672</v>
      </c>
      <c r="L571" s="20">
        <v>36.675824175824175</v>
      </c>
    </row>
    <row r="572" spans="1:12" s="1" customFormat="1" ht="15.95" customHeight="1" x14ac:dyDescent="0.25">
      <c r="A572" s="55"/>
      <c r="B572" s="7" t="s">
        <v>38</v>
      </c>
      <c r="C572" s="18" t="s">
        <v>39</v>
      </c>
      <c r="D572" s="8">
        <v>21.666666666666668</v>
      </c>
      <c r="E572" s="8">
        <v>24.444444444444443</v>
      </c>
      <c r="F572" s="8">
        <v>35.277777777777779</v>
      </c>
      <c r="G572" s="8">
        <v>16.944444444444443</v>
      </c>
      <c r="H572" s="8">
        <v>1.6666666666666667</v>
      </c>
      <c r="I572" s="8">
        <v>100</v>
      </c>
      <c r="J572" s="8"/>
      <c r="K572" s="19">
        <v>2.5249999999999999</v>
      </c>
      <c r="L572" s="20">
        <v>38.125</v>
      </c>
    </row>
    <row r="573" spans="1:12" s="1" customFormat="1" ht="15.95" customHeight="1" x14ac:dyDescent="0.25">
      <c r="A573" s="55" t="s">
        <v>12</v>
      </c>
      <c r="B573" s="7" t="s">
        <v>40</v>
      </c>
      <c r="C573" s="18" t="s">
        <v>33</v>
      </c>
      <c r="D573" s="8">
        <v>17.741935483870968</v>
      </c>
      <c r="E573" s="8">
        <v>29.838709677419356</v>
      </c>
      <c r="F573" s="8">
        <v>33.87096774193548</v>
      </c>
      <c r="G573" s="8">
        <v>15.32258064516129</v>
      </c>
      <c r="H573" s="8">
        <v>3.225806451612903</v>
      </c>
      <c r="I573" s="8">
        <v>100</v>
      </c>
      <c r="J573" s="8"/>
      <c r="K573" s="19">
        <v>2.564516129032258</v>
      </c>
      <c r="L573" s="20">
        <v>39.112903225806448</v>
      </c>
    </row>
    <row r="574" spans="1:12" s="1" customFormat="1" ht="15.95" customHeight="1" x14ac:dyDescent="0.25">
      <c r="A574" s="55"/>
      <c r="B574" s="7" t="s">
        <v>41</v>
      </c>
      <c r="C574" s="18" t="s">
        <v>42</v>
      </c>
      <c r="D574" s="8">
        <v>24.590163934426229</v>
      </c>
      <c r="E574" s="8">
        <v>19.672131147540984</v>
      </c>
      <c r="F574" s="8">
        <v>40.983606557377051</v>
      </c>
      <c r="G574" s="8">
        <v>11.475409836065573</v>
      </c>
      <c r="H574" s="8">
        <v>3.278688524590164</v>
      </c>
      <c r="I574" s="8">
        <v>100</v>
      </c>
      <c r="J574" s="8"/>
      <c r="K574" s="19">
        <v>2.4918032786885247</v>
      </c>
      <c r="L574" s="20">
        <v>37.295081967213115</v>
      </c>
    </row>
    <row r="575" spans="1:12" s="1" customFormat="1" ht="15.95" customHeight="1" x14ac:dyDescent="0.25">
      <c r="A575" s="55"/>
      <c r="B575" s="7" t="s">
        <v>43</v>
      </c>
      <c r="C575" s="18" t="s">
        <v>44</v>
      </c>
      <c r="D575" s="8">
        <v>22.5</v>
      </c>
      <c r="E575" s="8">
        <v>30</v>
      </c>
      <c r="F575" s="8">
        <v>29.166666666666668</v>
      </c>
      <c r="G575" s="8">
        <v>16.666666666666668</v>
      </c>
      <c r="H575" s="8">
        <v>1.6666666666666667</v>
      </c>
      <c r="I575" s="8">
        <v>100</v>
      </c>
      <c r="J575" s="8"/>
      <c r="K575" s="19">
        <v>2.4500000000000002</v>
      </c>
      <c r="L575" s="20">
        <v>36.25</v>
      </c>
    </row>
    <row r="576" spans="1:12" s="1" customFormat="1" ht="15.95" customHeight="1" x14ac:dyDescent="0.25">
      <c r="A576" s="55"/>
      <c r="B576" s="7" t="s">
        <v>45</v>
      </c>
      <c r="C576" s="18" t="s">
        <v>46</v>
      </c>
      <c r="D576" s="8">
        <v>24.576271186440678</v>
      </c>
      <c r="E576" s="8">
        <v>29.661016949152543</v>
      </c>
      <c r="F576" s="8">
        <v>27.966101694915253</v>
      </c>
      <c r="G576" s="8">
        <v>16.101694915254239</v>
      </c>
      <c r="H576" s="8">
        <v>1.6949152542372881</v>
      </c>
      <c r="I576" s="8">
        <v>100</v>
      </c>
      <c r="J576" s="8"/>
      <c r="K576" s="19">
        <v>2.406779661016949</v>
      </c>
      <c r="L576" s="20">
        <v>35.16949152542373</v>
      </c>
    </row>
    <row r="577" spans="1:12" s="1" customFormat="1" ht="15.95" customHeight="1" x14ac:dyDescent="0.25">
      <c r="A577" s="55"/>
      <c r="B577" s="7" t="s">
        <v>47</v>
      </c>
      <c r="C577" s="18" t="s">
        <v>42</v>
      </c>
      <c r="D577" s="8">
        <v>22.950819672131146</v>
      </c>
      <c r="E577" s="8">
        <v>26.229508196721312</v>
      </c>
      <c r="F577" s="8">
        <v>37.704918032786885</v>
      </c>
      <c r="G577" s="8">
        <v>12.295081967213115</v>
      </c>
      <c r="H577" s="21">
        <v>0.81967213114754101</v>
      </c>
      <c r="I577" s="8">
        <v>100</v>
      </c>
      <c r="J577" s="8"/>
      <c r="K577" s="19">
        <v>2.418032786885246</v>
      </c>
      <c r="L577" s="20">
        <v>35.450819672131146</v>
      </c>
    </row>
    <row r="578" spans="1:12" s="1" customFormat="1" ht="15.95" customHeight="1" thickBot="1" x14ac:dyDescent="0.3">
      <c r="A578" s="56"/>
      <c r="B578" s="22" t="s">
        <v>48</v>
      </c>
      <c r="C578" s="23" t="s">
        <v>46</v>
      </c>
      <c r="D578" s="24">
        <v>18.64406779661017</v>
      </c>
      <c r="E578" s="24">
        <v>24.576271186440678</v>
      </c>
      <c r="F578" s="24">
        <v>34.745762711864408</v>
      </c>
      <c r="G578" s="24">
        <v>17.796610169491526</v>
      </c>
      <c r="H578" s="24">
        <v>4.2372881355932206</v>
      </c>
      <c r="I578" s="24">
        <v>100</v>
      </c>
      <c r="J578" s="24"/>
      <c r="K578" s="25">
        <v>2.6440677966101696</v>
      </c>
      <c r="L578" s="26">
        <v>41.101694915254235</v>
      </c>
    </row>
    <row r="579" spans="1:12" ht="17.25" thickTop="1" x14ac:dyDescent="0.3"/>
  </sheetData>
  <mergeCells count="214">
    <mergeCell ref="A566:A570"/>
    <mergeCell ref="A571:A572"/>
    <mergeCell ref="A573:A578"/>
    <mergeCell ref="A554:A559"/>
    <mergeCell ref="A561:L561"/>
    <mergeCell ref="A562:B562"/>
    <mergeCell ref="A563:B563"/>
    <mergeCell ref="A564:A565"/>
    <mergeCell ref="A543:B543"/>
    <mergeCell ref="A544:B544"/>
    <mergeCell ref="A545:A546"/>
    <mergeCell ref="A547:A551"/>
    <mergeCell ref="A552:A553"/>
    <mergeCell ref="A526:A527"/>
    <mergeCell ref="A528:A532"/>
    <mergeCell ref="A533:A534"/>
    <mergeCell ref="A535:A540"/>
    <mergeCell ref="A542:L542"/>
    <mergeCell ref="A514:A515"/>
    <mergeCell ref="A516:A521"/>
    <mergeCell ref="A523:L523"/>
    <mergeCell ref="A524:B524"/>
    <mergeCell ref="A525:B525"/>
    <mergeCell ref="A504:L504"/>
    <mergeCell ref="A505:B505"/>
    <mergeCell ref="A506:B506"/>
    <mergeCell ref="A507:A508"/>
    <mergeCell ref="A509:A513"/>
    <mergeCell ref="A487:B487"/>
    <mergeCell ref="A488:A489"/>
    <mergeCell ref="A490:A494"/>
    <mergeCell ref="A495:A496"/>
    <mergeCell ref="A497:A502"/>
    <mergeCell ref="A471:A475"/>
    <mergeCell ref="A476:A477"/>
    <mergeCell ref="A478:A483"/>
    <mergeCell ref="A485:L485"/>
    <mergeCell ref="A486:B486"/>
    <mergeCell ref="A459:A464"/>
    <mergeCell ref="A466:L466"/>
    <mergeCell ref="A467:B467"/>
    <mergeCell ref="A468:B468"/>
    <mergeCell ref="A469:A470"/>
    <mergeCell ref="A448:B448"/>
    <mergeCell ref="A449:B449"/>
    <mergeCell ref="A450:A451"/>
    <mergeCell ref="A452:A456"/>
    <mergeCell ref="A457:A458"/>
    <mergeCell ref="A431:A432"/>
    <mergeCell ref="A433:A437"/>
    <mergeCell ref="A438:A439"/>
    <mergeCell ref="A440:A445"/>
    <mergeCell ref="A447:L447"/>
    <mergeCell ref="A419:A420"/>
    <mergeCell ref="A421:A426"/>
    <mergeCell ref="A428:L428"/>
    <mergeCell ref="A429:B429"/>
    <mergeCell ref="A430:B430"/>
    <mergeCell ref="A409:L409"/>
    <mergeCell ref="A410:B410"/>
    <mergeCell ref="A411:B411"/>
    <mergeCell ref="A412:A413"/>
    <mergeCell ref="A414:A418"/>
    <mergeCell ref="A392:B392"/>
    <mergeCell ref="A393:A394"/>
    <mergeCell ref="A395:A399"/>
    <mergeCell ref="A400:A401"/>
    <mergeCell ref="A402:A407"/>
    <mergeCell ref="A376:A380"/>
    <mergeCell ref="A381:A382"/>
    <mergeCell ref="A383:A388"/>
    <mergeCell ref="A390:K390"/>
    <mergeCell ref="A391:B391"/>
    <mergeCell ref="A364:A369"/>
    <mergeCell ref="A371:K371"/>
    <mergeCell ref="A372:B372"/>
    <mergeCell ref="A373:B373"/>
    <mergeCell ref="A374:A375"/>
    <mergeCell ref="A353:B353"/>
    <mergeCell ref="A354:B354"/>
    <mergeCell ref="A355:A356"/>
    <mergeCell ref="A357:A361"/>
    <mergeCell ref="A362:A363"/>
    <mergeCell ref="A336:A337"/>
    <mergeCell ref="A338:A342"/>
    <mergeCell ref="A343:A344"/>
    <mergeCell ref="A345:A350"/>
    <mergeCell ref="A352:K352"/>
    <mergeCell ref="A324:A325"/>
    <mergeCell ref="A326:A331"/>
    <mergeCell ref="A333:L333"/>
    <mergeCell ref="A334:B334"/>
    <mergeCell ref="A335:B335"/>
    <mergeCell ref="A314:L314"/>
    <mergeCell ref="A315:B315"/>
    <mergeCell ref="A316:B316"/>
    <mergeCell ref="A317:A318"/>
    <mergeCell ref="A319:A323"/>
    <mergeCell ref="A297:B297"/>
    <mergeCell ref="A298:A299"/>
    <mergeCell ref="A300:A304"/>
    <mergeCell ref="A305:A306"/>
    <mergeCell ref="A307:A312"/>
    <mergeCell ref="A281:A285"/>
    <mergeCell ref="A286:A287"/>
    <mergeCell ref="A288:A293"/>
    <mergeCell ref="A295:L295"/>
    <mergeCell ref="A296:B296"/>
    <mergeCell ref="A269:A274"/>
    <mergeCell ref="A276:P276"/>
    <mergeCell ref="A277:B277"/>
    <mergeCell ref="A278:B278"/>
    <mergeCell ref="A279:A280"/>
    <mergeCell ref="A258:B258"/>
    <mergeCell ref="A259:B259"/>
    <mergeCell ref="A260:A261"/>
    <mergeCell ref="A262:A266"/>
    <mergeCell ref="A267:A268"/>
    <mergeCell ref="A241:A242"/>
    <mergeCell ref="A243:A247"/>
    <mergeCell ref="A248:A249"/>
    <mergeCell ref="A250:A255"/>
    <mergeCell ref="A257:P257"/>
    <mergeCell ref="A229:A230"/>
    <mergeCell ref="A231:A236"/>
    <mergeCell ref="A238:P238"/>
    <mergeCell ref="A239:B239"/>
    <mergeCell ref="A240:B240"/>
    <mergeCell ref="A219:L219"/>
    <mergeCell ref="A220:B220"/>
    <mergeCell ref="A221:B221"/>
    <mergeCell ref="A222:A223"/>
    <mergeCell ref="A224:A228"/>
    <mergeCell ref="A202:B202"/>
    <mergeCell ref="A203:A204"/>
    <mergeCell ref="A205:A209"/>
    <mergeCell ref="A210:A211"/>
    <mergeCell ref="A212:A217"/>
    <mergeCell ref="A186:A190"/>
    <mergeCell ref="A191:A192"/>
    <mergeCell ref="A193:A198"/>
    <mergeCell ref="A200:L200"/>
    <mergeCell ref="A201:B201"/>
    <mergeCell ref="A174:A179"/>
    <mergeCell ref="A181:L181"/>
    <mergeCell ref="A182:B182"/>
    <mergeCell ref="A183:B183"/>
    <mergeCell ref="A184:A185"/>
    <mergeCell ref="A163:B163"/>
    <mergeCell ref="A164:B164"/>
    <mergeCell ref="A165:A166"/>
    <mergeCell ref="A167:A171"/>
    <mergeCell ref="A172:A173"/>
    <mergeCell ref="A151:A155"/>
    <mergeCell ref="A156:A160"/>
    <mergeCell ref="A162:L162"/>
    <mergeCell ref="A140:A144"/>
    <mergeCell ref="A146:L146"/>
    <mergeCell ref="A147:B147"/>
    <mergeCell ref="A148:B148"/>
    <mergeCell ref="A116:A117"/>
    <mergeCell ref="A118:A122"/>
    <mergeCell ref="A123:A127"/>
    <mergeCell ref="A130:L130"/>
    <mergeCell ref="A131:B131"/>
    <mergeCell ref="A132:B132"/>
    <mergeCell ref="A133:A134"/>
    <mergeCell ref="A135:A139"/>
    <mergeCell ref="A149:A150"/>
    <mergeCell ref="A97:J97"/>
    <mergeCell ref="A107:A111"/>
    <mergeCell ref="A113:H113"/>
    <mergeCell ref="A114:B114"/>
    <mergeCell ref="A115:B115"/>
    <mergeCell ref="A98:B98"/>
    <mergeCell ref="A99:B99"/>
    <mergeCell ref="A100:A101"/>
    <mergeCell ref="A102:A106"/>
    <mergeCell ref="A91:A95"/>
    <mergeCell ref="A67:B67"/>
    <mergeCell ref="A54:A58"/>
    <mergeCell ref="A59:A63"/>
    <mergeCell ref="A38:A42"/>
    <mergeCell ref="A43:A47"/>
    <mergeCell ref="A50:B50"/>
    <mergeCell ref="A51:B51"/>
    <mergeCell ref="A52:A53"/>
    <mergeCell ref="A65:L65"/>
    <mergeCell ref="A66:B66"/>
    <mergeCell ref="A68:A69"/>
    <mergeCell ref="A70:A74"/>
    <mergeCell ref="A75:A79"/>
    <mergeCell ref="A82:B82"/>
    <mergeCell ref="A83:B83"/>
    <mergeCell ref="A49:J49"/>
    <mergeCell ref="A35:B35"/>
    <mergeCell ref="A36:A37"/>
    <mergeCell ref="A11:A15"/>
    <mergeCell ref="A17:H17"/>
    <mergeCell ref="A18:B18"/>
    <mergeCell ref="A19:B19"/>
    <mergeCell ref="A20:A21"/>
    <mergeCell ref="A84:A85"/>
    <mergeCell ref="A86:A90"/>
    <mergeCell ref="A81:J81"/>
    <mergeCell ref="A2:B2"/>
    <mergeCell ref="A3:B3"/>
    <mergeCell ref="A4:A5"/>
    <mergeCell ref="A6:A10"/>
    <mergeCell ref="A1:L1"/>
    <mergeCell ref="A22:A26"/>
    <mergeCell ref="A27:A31"/>
    <mergeCell ref="A33:I33"/>
    <mergeCell ref="A34:B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주요 문항 빈도표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ljs200이종서</dc:creator>
  <cp:lastModifiedBy>ljs200이종서</cp:lastModifiedBy>
  <dcterms:created xsi:type="dcterms:W3CDTF">2021-08-25T11:59:16Z</dcterms:created>
  <dcterms:modified xsi:type="dcterms:W3CDTF">2021-09-09T14:05:26Z</dcterms:modified>
</cp:coreProperties>
</file>