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87a3a61e00d66aa/Ambiente de Trabalho/"/>
    </mc:Choice>
  </mc:AlternateContent>
  <xr:revisionPtr revIDLastSave="13225" documentId="13_ncr:1_{171C5244-7856-470E-84E6-39779204843D}" xr6:coauthVersionLast="47" xr6:coauthVersionMax="47" xr10:uidLastSave="{CE317C09-C74B-4F18-9726-7C40241181DE}"/>
  <bookViews>
    <workbookView xWindow="-120" yWindow="-120" windowWidth="29040" windowHeight="15720" firstSheet="1" activeTab="6" xr2:uid="{00000000-000D-0000-FFFF-FFFF00000000}"/>
  </bookViews>
  <sheets>
    <sheet name="Answer Report 1" sheetId="37" r:id="rId1"/>
    <sheet name="Sensitivity Report 1" sheetId="38" r:id="rId2"/>
    <sheet name="Otimização" sheetId="32" r:id="rId3"/>
    <sheet name="Tabelas e Gráficos" sheetId="39" r:id="rId4"/>
    <sheet name="Exercicio 6)" sheetId="41" r:id="rId5"/>
    <sheet name="Gráficos e Tabelas - ex.6)" sheetId="42" r:id="rId6"/>
    <sheet name="Exercicio 7)" sheetId="43" r:id="rId7"/>
    <sheet name="Gráficos e Tabelas - ex.7)" sheetId="44" r:id="rId8"/>
  </sheets>
  <externalReferences>
    <externalReference r:id="rId9"/>
  </externalReferences>
  <definedNames>
    <definedName name="solver_adj" localSheetId="4" hidden="1">'Exercicio 6)'!$C$3:$T$3</definedName>
    <definedName name="solver_adj" localSheetId="6" hidden="1">'Exercicio 7)'!$C$3:$T$3</definedName>
    <definedName name="solver_adj" localSheetId="2" hidden="1">Otimização!$C$3:$T$3</definedName>
    <definedName name="solver_cvg" localSheetId="4" hidden="1">0.0001</definedName>
    <definedName name="solver_cvg" localSheetId="6" hidden="1">0.0001</definedName>
    <definedName name="solver_cvg" localSheetId="2" hidden="1">0.0001</definedName>
    <definedName name="solver_drv" localSheetId="4" hidden="1">1</definedName>
    <definedName name="solver_drv" localSheetId="6" hidden="1">1</definedName>
    <definedName name="solver_drv" localSheetId="2" hidden="1">1</definedName>
    <definedName name="solver_eng" localSheetId="4" hidden="1">2</definedName>
    <definedName name="solver_eng" localSheetId="6" hidden="1">2</definedName>
    <definedName name="solver_eng" localSheetId="2" hidden="1">2</definedName>
    <definedName name="solver_est" localSheetId="4" hidden="1">1</definedName>
    <definedName name="solver_est" localSheetId="6" hidden="1">1</definedName>
    <definedName name="solver_est" localSheetId="2" hidden="1">1</definedName>
    <definedName name="solver_itr" localSheetId="4" hidden="1">2147483647</definedName>
    <definedName name="solver_itr" localSheetId="6" hidden="1">2147483647</definedName>
    <definedName name="solver_itr" localSheetId="2" hidden="1">2147483647</definedName>
    <definedName name="solver_lhs0" localSheetId="4" hidden="1">'Exercicio 6)'!$U$9</definedName>
    <definedName name="solver_lhs0" localSheetId="6" hidden="1">'Exercicio 7)'!$U$9</definedName>
    <definedName name="solver_lhs0" localSheetId="2" hidden="1">Otimização!$U$9</definedName>
    <definedName name="solver_lhs1" localSheetId="4" hidden="1">'Exercicio 6)'!$U$8</definedName>
    <definedName name="solver_lhs1" localSheetId="6" hidden="1">'Exercicio 7)'!$U$8</definedName>
    <definedName name="solver_lhs1" localSheetId="2" hidden="1">Otimização!$U$8</definedName>
    <definedName name="solver_lhs10" localSheetId="4" hidden="1">'Exercicio 6)'!$U$9</definedName>
    <definedName name="solver_lhs10" localSheetId="6" hidden="1">'Exercicio 7)'!$U$9</definedName>
    <definedName name="solver_lhs10" localSheetId="2" hidden="1">Otimização!$U$9</definedName>
    <definedName name="solver_lhs2" localSheetId="4" hidden="1">'Exercicio 6)'!$U$9</definedName>
    <definedName name="solver_lhs2" localSheetId="6" hidden="1">'Exercicio 7)'!$U$9</definedName>
    <definedName name="solver_lhs2" localSheetId="2" hidden="1">Otimização!$U$9</definedName>
    <definedName name="solver_lhs3" localSheetId="4" hidden="1">'Exercicio 6)'!$U$10</definedName>
    <definedName name="solver_lhs3" localSheetId="6" hidden="1">'Exercicio 7)'!$U$10</definedName>
    <definedName name="solver_lhs3" localSheetId="2" hidden="1">Otimização!$U$10</definedName>
    <definedName name="solver_lhs4" localSheetId="4" hidden="1">'Exercicio 6)'!$U$7</definedName>
    <definedName name="solver_lhs4" localSheetId="6" hidden="1">'Exercicio 7)'!$U$13</definedName>
    <definedName name="solver_lhs4" localSheetId="2" hidden="1">Otimização!$U$11</definedName>
    <definedName name="solver_lhs5" localSheetId="4" hidden="1">'Exercicio 6)'!$U$11</definedName>
    <definedName name="solver_lhs5" localSheetId="6" hidden="1">'Exercicio 7)'!$U$12</definedName>
    <definedName name="solver_lhs5" localSheetId="2" hidden="1">Otimização!$U$12</definedName>
    <definedName name="solver_lhs6" localSheetId="4" hidden="1">'Exercicio 6)'!$U$13</definedName>
    <definedName name="solver_lhs6" localSheetId="6" hidden="1">'Exercicio 7)'!$U$14</definedName>
    <definedName name="solver_lhs6" localSheetId="2" hidden="1">Otimização!$U$14</definedName>
    <definedName name="solver_lhs7" localSheetId="4" hidden="1">'Exercicio 6)'!$U$12</definedName>
    <definedName name="solver_lhs7" localSheetId="6" hidden="1">'Exercicio 7)'!$U$11</definedName>
    <definedName name="solver_lhs7" localSheetId="2" hidden="1">Otimização!$U$13</definedName>
    <definedName name="solver_lhs8" localSheetId="4" hidden="1">'Exercicio 6)'!$U$14</definedName>
    <definedName name="solver_lhs8" localSheetId="6" hidden="1">'Exercicio 7)'!$U$7</definedName>
    <definedName name="solver_lhs8" localSheetId="2" hidden="1">Otimização!$U$7</definedName>
    <definedName name="solver_lhs9" localSheetId="4" hidden="1">'Exercicio 6)'!$U$7</definedName>
    <definedName name="solver_lhs9" localSheetId="6" hidden="1">'Exercicio 7)'!$U$7</definedName>
    <definedName name="solver_lhs9" localSheetId="2" hidden="1">Otimização!$U$7</definedName>
    <definedName name="solver_mip" localSheetId="4" hidden="1">2147483647</definedName>
    <definedName name="solver_mip" localSheetId="6" hidden="1">2147483647</definedName>
    <definedName name="solver_mip" localSheetId="2" hidden="1">2147483647</definedName>
    <definedName name="solver_mni" localSheetId="4" hidden="1">30</definedName>
    <definedName name="solver_mni" localSheetId="6" hidden="1">30</definedName>
    <definedName name="solver_mni" localSheetId="2" hidden="1">30</definedName>
    <definedName name="solver_mrt" localSheetId="4" hidden="1">0.075</definedName>
    <definedName name="solver_mrt" localSheetId="6" hidden="1">0.075</definedName>
    <definedName name="solver_mrt" localSheetId="2" hidden="1">0.075</definedName>
    <definedName name="solver_msl" localSheetId="4" hidden="1">2</definedName>
    <definedName name="solver_msl" localSheetId="6" hidden="1">2</definedName>
    <definedName name="solver_msl" localSheetId="2" hidden="1">2</definedName>
    <definedName name="solver_neg" localSheetId="4" hidden="1">1</definedName>
    <definedName name="solver_neg" localSheetId="6" hidden="1">1</definedName>
    <definedName name="solver_neg" localSheetId="2" hidden="1">1</definedName>
    <definedName name="solver_nod" localSheetId="4" hidden="1">2147483647</definedName>
    <definedName name="solver_nod" localSheetId="6" hidden="1">2147483647</definedName>
    <definedName name="solver_nod" localSheetId="2" hidden="1">2147483647</definedName>
    <definedName name="solver_num" localSheetId="4" hidden="1">8</definedName>
    <definedName name="solver_num" localSheetId="6" hidden="1">8</definedName>
    <definedName name="solver_num" localSheetId="2" hidden="1">8</definedName>
    <definedName name="solver_nwt" localSheetId="4" hidden="1">1</definedName>
    <definedName name="solver_nwt" localSheetId="6" hidden="1">1</definedName>
    <definedName name="solver_nwt" localSheetId="2" hidden="1">1</definedName>
    <definedName name="solver_opt" localSheetId="4" hidden="1">'Exercicio 6)'!$U$4</definedName>
    <definedName name="solver_opt" localSheetId="6" hidden="1">'Exercicio 7)'!$U$4</definedName>
    <definedName name="solver_opt" localSheetId="2" hidden="1">Otimização!$U$4</definedName>
    <definedName name="solver_pre" localSheetId="4" hidden="1">0.000001</definedName>
    <definedName name="solver_pre" localSheetId="6" hidden="1">0.000001</definedName>
    <definedName name="solver_pre" localSheetId="2" hidden="1">0.000001</definedName>
    <definedName name="solver_rbv" localSheetId="4" hidden="1">1</definedName>
    <definedName name="solver_rbv" localSheetId="6" hidden="1">1</definedName>
    <definedName name="solver_rbv" localSheetId="2" hidden="1">1</definedName>
    <definedName name="solver_rel0" localSheetId="4" hidden="1">2</definedName>
    <definedName name="solver_rel0" localSheetId="6" hidden="1">2</definedName>
    <definedName name="solver_rel0" localSheetId="2" hidden="1">2</definedName>
    <definedName name="solver_rel1" localSheetId="4" hidden="1">1</definedName>
    <definedName name="solver_rel1" localSheetId="6" hidden="1">1</definedName>
    <definedName name="solver_rel1" localSheetId="2" hidden="1">1</definedName>
    <definedName name="solver_rel10" localSheetId="4" hidden="1">2</definedName>
    <definedName name="solver_rel10" localSheetId="6" hidden="1">2</definedName>
    <definedName name="solver_rel10" localSheetId="2" hidden="1">2</definedName>
    <definedName name="solver_rel2" localSheetId="4" hidden="1">2</definedName>
    <definedName name="solver_rel2" localSheetId="6" hidden="1">2</definedName>
    <definedName name="solver_rel2" localSheetId="2" hidden="1">2</definedName>
    <definedName name="solver_rel3" localSheetId="4" hidden="1">2</definedName>
    <definedName name="solver_rel3" localSheetId="6" hidden="1">2</definedName>
    <definedName name="solver_rel3" localSheetId="2" hidden="1">2</definedName>
    <definedName name="solver_rel4" localSheetId="4" hidden="1">1</definedName>
    <definedName name="solver_rel4" localSheetId="6" hidden="1">2</definedName>
    <definedName name="solver_rel4" localSheetId="2" hidden="1">2</definedName>
    <definedName name="solver_rel5" localSheetId="4" hidden="1">2</definedName>
    <definedName name="solver_rel5" localSheetId="6" hidden="1">2</definedName>
    <definedName name="solver_rel5" localSheetId="2" hidden="1">2</definedName>
    <definedName name="solver_rel6" localSheetId="4" hidden="1">2</definedName>
    <definedName name="solver_rel6" localSheetId="6" hidden="1">2</definedName>
    <definedName name="solver_rel6" localSheetId="2" hidden="1">2</definedName>
    <definedName name="solver_rel7" localSheetId="4" hidden="1">2</definedName>
    <definedName name="solver_rel7" localSheetId="6" hidden="1">2</definedName>
    <definedName name="solver_rel7" localSheetId="2" hidden="1">2</definedName>
    <definedName name="solver_rel8" localSheetId="4" hidden="1">2</definedName>
    <definedName name="solver_rel8" localSheetId="6" hidden="1">1</definedName>
    <definedName name="solver_rel8" localSheetId="2" hidden="1">1</definedName>
    <definedName name="solver_rel9" localSheetId="4" hidden="1">1</definedName>
    <definedName name="solver_rel9" localSheetId="6" hidden="1">1</definedName>
    <definedName name="solver_rel9" localSheetId="2" hidden="1">1</definedName>
    <definedName name="solver_rhs0" localSheetId="4" hidden="1">'Exercicio 6)'!$W$9</definedName>
    <definedName name="solver_rhs0" localSheetId="6" hidden="1">'Exercicio 7)'!$W$9</definedName>
    <definedName name="solver_rhs0" localSheetId="2" hidden="1">Otimização!$W$9</definedName>
    <definedName name="solver_rhs1" localSheetId="4" hidden="1">'Exercicio 6)'!$W$8</definedName>
    <definedName name="solver_rhs1" localSheetId="6" hidden="1">'Exercicio 7)'!$W$8</definedName>
    <definedName name="solver_rhs1" localSheetId="2" hidden="1">Otimização!$W$8</definedName>
    <definedName name="solver_rhs10" localSheetId="4" hidden="1">'Exercicio 6)'!$W$9</definedName>
    <definedName name="solver_rhs10" localSheetId="6" hidden="1">'Exercicio 7)'!$W$9</definedName>
    <definedName name="solver_rhs10" localSheetId="2" hidden="1">Otimização!$W$9</definedName>
    <definedName name="solver_rhs2" localSheetId="4" hidden="1">'Exercicio 6)'!$W$9</definedName>
    <definedName name="solver_rhs2" localSheetId="6" hidden="1">'Exercicio 7)'!$W$9</definedName>
    <definedName name="solver_rhs2" localSheetId="2" hidden="1">Otimização!$W$9</definedName>
    <definedName name="solver_rhs3" localSheetId="4" hidden="1">'Exercicio 6)'!$W$10</definedName>
    <definedName name="solver_rhs3" localSheetId="6" hidden="1">'Exercicio 7)'!$W$10</definedName>
    <definedName name="solver_rhs3" localSheetId="2" hidden="1">Otimização!$W$10</definedName>
    <definedName name="solver_rhs4" localSheetId="4" hidden="1">'Exercicio 6)'!$W$7</definedName>
    <definedName name="solver_rhs4" localSheetId="6" hidden="1">'Exercicio 7)'!$W$13</definedName>
    <definedName name="solver_rhs4" localSheetId="2" hidden="1">Otimização!$W$11</definedName>
    <definedName name="solver_rhs5" localSheetId="4" hidden="1">'Exercicio 6)'!$W$11</definedName>
    <definedName name="solver_rhs5" localSheetId="6" hidden="1">'Exercicio 7)'!$W$12</definedName>
    <definedName name="solver_rhs5" localSheetId="2" hidden="1">Otimização!$W$12</definedName>
    <definedName name="solver_rhs6" localSheetId="4" hidden="1">'Exercicio 6)'!$W$13</definedName>
    <definedName name="solver_rhs6" localSheetId="6" hidden="1">'Exercicio 7)'!$W$14</definedName>
    <definedName name="solver_rhs6" localSheetId="2" hidden="1">Otimização!$W$14</definedName>
    <definedName name="solver_rhs7" localSheetId="4" hidden="1">'Exercicio 6)'!$W$12</definedName>
    <definedName name="solver_rhs7" localSheetId="6" hidden="1">'Exercicio 7)'!$W$11</definedName>
    <definedName name="solver_rhs7" localSheetId="2" hidden="1">Otimização!$W$13</definedName>
    <definedName name="solver_rhs8" localSheetId="4" hidden="1">'Exercicio 6)'!$W$14</definedName>
    <definedName name="solver_rhs8" localSheetId="6" hidden="1">'Exercicio 7)'!$W$7</definedName>
    <definedName name="solver_rhs8" localSheetId="2" hidden="1">Otimização!$W$7</definedName>
    <definedName name="solver_rhs9" localSheetId="4" hidden="1">'Exercicio 6)'!$W$7</definedName>
    <definedName name="solver_rhs9" localSheetId="6" hidden="1">'Exercicio 7)'!$W$7</definedName>
    <definedName name="solver_rhs9" localSheetId="2" hidden="1">Otimização!$W$7</definedName>
    <definedName name="solver_rlx" localSheetId="4" hidden="1">2</definedName>
    <definedName name="solver_rlx" localSheetId="6" hidden="1">2</definedName>
    <definedName name="solver_rlx" localSheetId="2" hidden="1">2</definedName>
    <definedName name="solver_rsd" localSheetId="4" hidden="1">0</definedName>
    <definedName name="solver_rsd" localSheetId="6" hidden="1">0</definedName>
    <definedName name="solver_rsd" localSheetId="2" hidden="1">0</definedName>
    <definedName name="solver_scl" localSheetId="4" hidden="1">1</definedName>
    <definedName name="solver_scl" localSheetId="6" hidden="1">1</definedName>
    <definedName name="solver_scl" localSheetId="2" hidden="1">1</definedName>
    <definedName name="solver_sho" localSheetId="4" hidden="1">2</definedName>
    <definedName name="solver_sho" localSheetId="6" hidden="1">2</definedName>
    <definedName name="solver_sho" localSheetId="2" hidden="1">2</definedName>
    <definedName name="solver_ssz" localSheetId="4" hidden="1">100</definedName>
    <definedName name="solver_ssz" localSheetId="6" hidden="1">100</definedName>
    <definedName name="solver_ssz" localSheetId="2" hidden="1">100</definedName>
    <definedName name="solver_tim" localSheetId="4" hidden="1">2147483647</definedName>
    <definedName name="solver_tim" localSheetId="6" hidden="1">2147483647</definedName>
    <definedName name="solver_tim" localSheetId="2" hidden="1">2147483647</definedName>
    <definedName name="solver_tol" localSheetId="4" hidden="1">0.01</definedName>
    <definedName name="solver_tol" localSheetId="6" hidden="1">0.01</definedName>
    <definedName name="solver_tol" localSheetId="2" hidden="1">0.01</definedName>
    <definedName name="solver_typ" localSheetId="4" hidden="1">2</definedName>
    <definedName name="solver_typ" localSheetId="6" hidden="1">2</definedName>
    <definedName name="solver_typ" localSheetId="2" hidden="1">2</definedName>
    <definedName name="solver_val" localSheetId="4" hidden="1">0</definedName>
    <definedName name="solver_val" localSheetId="6" hidden="1">0</definedName>
    <definedName name="solver_val" localSheetId="2" hidden="1">0</definedName>
    <definedName name="solver_ver" localSheetId="4" hidden="1">3</definedName>
    <definedName name="solver_ver" localSheetId="6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9" l="1"/>
  <c r="E4" i="39"/>
  <c r="F4" i="39"/>
  <c r="I4" i="39"/>
  <c r="K4" i="39"/>
  <c r="L4" i="39"/>
  <c r="O4" i="39"/>
  <c r="Q4" i="39"/>
  <c r="Q10" i="39" s="1"/>
  <c r="C5" i="39"/>
  <c r="E5" i="39"/>
  <c r="F5" i="39"/>
  <c r="I5" i="39"/>
  <c r="K5" i="39"/>
  <c r="L5" i="39"/>
  <c r="Q5" i="39"/>
  <c r="C6" i="39"/>
  <c r="D6" i="39"/>
  <c r="E6" i="39"/>
  <c r="F6" i="39"/>
  <c r="I6" i="39"/>
  <c r="J6" i="39"/>
  <c r="K6" i="39"/>
  <c r="L6" i="39"/>
  <c r="P6" i="39"/>
  <c r="Q6" i="39"/>
  <c r="C7" i="39"/>
  <c r="D7" i="39"/>
  <c r="E7" i="39"/>
  <c r="F7" i="39"/>
  <c r="I7" i="39"/>
  <c r="J7" i="39"/>
  <c r="K7" i="39"/>
  <c r="K10" i="39" s="1"/>
  <c r="P7" i="39"/>
  <c r="Q7" i="39"/>
  <c r="C8" i="39"/>
  <c r="D8" i="39"/>
  <c r="E8" i="39"/>
  <c r="F8" i="39"/>
  <c r="I8" i="39"/>
  <c r="J8" i="39"/>
  <c r="K8" i="39"/>
  <c r="L8" i="39"/>
  <c r="Q8" i="39"/>
  <c r="C9" i="39"/>
  <c r="D9" i="39"/>
  <c r="E9" i="39"/>
  <c r="F9" i="39"/>
  <c r="F10" i="39" s="1"/>
  <c r="I9" i="39"/>
  <c r="J9" i="39"/>
  <c r="K9" i="39"/>
  <c r="L9" i="39"/>
  <c r="O9" i="39"/>
  <c r="P9" i="39"/>
  <c r="Q9" i="39"/>
  <c r="C10" i="39"/>
  <c r="D10" i="39"/>
  <c r="E10" i="39"/>
  <c r="I10" i="39"/>
  <c r="J10" i="39"/>
  <c r="O10" i="39"/>
  <c r="P10" i="39"/>
  <c r="P9" i="44"/>
  <c r="P8" i="44"/>
  <c r="P7" i="44"/>
  <c r="P6" i="44"/>
  <c r="O9" i="44"/>
  <c r="O8" i="44"/>
  <c r="O7" i="44"/>
  <c r="O6" i="44"/>
  <c r="O5" i="44"/>
  <c r="O4" i="44"/>
  <c r="K10" i="44"/>
  <c r="K9" i="44"/>
  <c r="K8" i="44"/>
  <c r="K7" i="44"/>
  <c r="K6" i="44"/>
  <c r="L6" i="44" s="1"/>
  <c r="K5" i="44"/>
  <c r="K4" i="44"/>
  <c r="L4" i="44" s="1"/>
  <c r="L8" i="44"/>
  <c r="J9" i="44"/>
  <c r="J10" i="44" s="1"/>
  <c r="J8" i="44"/>
  <c r="J7" i="44"/>
  <c r="J6" i="44"/>
  <c r="I9" i="44"/>
  <c r="I8" i="44"/>
  <c r="I7" i="44"/>
  <c r="I6" i="44"/>
  <c r="I5" i="44"/>
  <c r="I4" i="44"/>
  <c r="E9" i="44"/>
  <c r="E8" i="44"/>
  <c r="E7" i="44"/>
  <c r="E6" i="44"/>
  <c r="E5" i="44"/>
  <c r="E4" i="44"/>
  <c r="D10" i="44"/>
  <c r="D9" i="44"/>
  <c r="F9" i="44" s="1"/>
  <c r="D7" i="44"/>
  <c r="D6" i="44"/>
  <c r="C9" i="44"/>
  <c r="C8" i="44"/>
  <c r="C7" i="44"/>
  <c r="C6" i="44"/>
  <c r="C5" i="44"/>
  <c r="C4" i="44"/>
  <c r="P10" i="44"/>
  <c r="Q9" i="44"/>
  <c r="Q8" i="44"/>
  <c r="D8" i="44"/>
  <c r="Q7" i="44"/>
  <c r="Q6" i="44"/>
  <c r="Q5" i="44"/>
  <c r="F5" i="44"/>
  <c r="W7" i="43"/>
  <c r="W8" i="43"/>
  <c r="U14" i="43"/>
  <c r="U13" i="43"/>
  <c r="U12" i="43"/>
  <c r="U11" i="43"/>
  <c r="U10" i="43"/>
  <c r="U9" i="43"/>
  <c r="N8" i="43"/>
  <c r="L8" i="43"/>
  <c r="U8" i="43" s="1"/>
  <c r="J8" i="43"/>
  <c r="H8" i="43"/>
  <c r="M7" i="43"/>
  <c r="K7" i="43"/>
  <c r="I7" i="43"/>
  <c r="G7" i="43"/>
  <c r="U7" i="43" s="1"/>
  <c r="E7" i="43"/>
  <c r="C7" i="43"/>
  <c r="U4" i="43"/>
  <c r="W8" i="32"/>
  <c r="W7" i="32"/>
  <c r="E13" i="42"/>
  <c r="E12" i="42"/>
  <c r="E11" i="42"/>
  <c r="E10" i="42"/>
  <c r="E9" i="42"/>
  <c r="E8" i="42"/>
  <c r="E7" i="42"/>
  <c r="E6" i="42"/>
  <c r="E5" i="42"/>
  <c r="E4" i="42"/>
  <c r="E29" i="42"/>
  <c r="E28" i="42"/>
  <c r="E27" i="42"/>
  <c r="E26" i="42"/>
  <c r="E25" i="42"/>
  <c r="E24" i="42"/>
  <c r="E23" i="42"/>
  <c r="E22" i="42"/>
  <c r="E21" i="42"/>
  <c r="E20" i="42"/>
  <c r="E45" i="42"/>
  <c r="E44" i="42"/>
  <c r="E43" i="42"/>
  <c r="E42" i="42"/>
  <c r="E41" i="42"/>
  <c r="E40" i="42"/>
  <c r="E39" i="42"/>
  <c r="E38" i="42"/>
  <c r="E37" i="42"/>
  <c r="E36" i="42"/>
  <c r="E61" i="42"/>
  <c r="E60" i="42"/>
  <c r="E59" i="42"/>
  <c r="E58" i="42"/>
  <c r="E57" i="42"/>
  <c r="E56" i="42"/>
  <c r="E55" i="42"/>
  <c r="E54" i="42"/>
  <c r="E53" i="42"/>
  <c r="E52" i="42"/>
  <c r="E77" i="42"/>
  <c r="E76" i="42"/>
  <c r="E75" i="42"/>
  <c r="E74" i="42"/>
  <c r="E73" i="42"/>
  <c r="E72" i="42"/>
  <c r="E71" i="42"/>
  <c r="E70" i="42"/>
  <c r="E69" i="42"/>
  <c r="E68" i="42"/>
  <c r="B84" i="42"/>
  <c r="D84" i="42"/>
  <c r="E84" i="42"/>
  <c r="B85" i="42"/>
  <c r="D85" i="42"/>
  <c r="E85" i="42"/>
  <c r="B86" i="42"/>
  <c r="D86" i="42"/>
  <c r="E86" i="42"/>
  <c r="B87" i="42"/>
  <c r="D87" i="42"/>
  <c r="E87" i="42"/>
  <c r="B88" i="42"/>
  <c r="D88" i="42"/>
  <c r="E88" i="42"/>
  <c r="B89" i="42"/>
  <c r="D89" i="42"/>
  <c r="E89" i="42"/>
  <c r="B90" i="42"/>
  <c r="D90" i="42"/>
  <c r="E90" i="42"/>
  <c r="B91" i="42"/>
  <c r="B92" i="42" s="1"/>
  <c r="B93" i="42" s="1"/>
  <c r="D91" i="42"/>
  <c r="E91" i="42"/>
  <c r="D92" i="42"/>
  <c r="E92" i="42"/>
  <c r="D93" i="42"/>
  <c r="E93" i="42"/>
  <c r="D23" i="42"/>
  <c r="D20" i="42"/>
  <c r="D77" i="42"/>
  <c r="D76" i="42"/>
  <c r="D75" i="42"/>
  <c r="D74" i="42"/>
  <c r="D73" i="42"/>
  <c r="D72" i="42"/>
  <c r="D71" i="42"/>
  <c r="D70" i="42"/>
  <c r="D69" i="42"/>
  <c r="D68" i="42"/>
  <c r="B68" i="42"/>
  <c r="B69" i="42" s="1"/>
  <c r="B70" i="42" s="1"/>
  <c r="B71" i="42" s="1"/>
  <c r="B72" i="42" s="1"/>
  <c r="B73" i="42" s="1"/>
  <c r="B74" i="42" s="1"/>
  <c r="B75" i="42" s="1"/>
  <c r="B76" i="42" s="1"/>
  <c r="B77" i="42" s="1"/>
  <c r="D61" i="42"/>
  <c r="D60" i="42"/>
  <c r="D59" i="42"/>
  <c r="D58" i="42"/>
  <c r="D57" i="42"/>
  <c r="D56" i="42"/>
  <c r="D55" i="42"/>
  <c r="D54" i="42"/>
  <c r="D53" i="42"/>
  <c r="D52" i="42"/>
  <c r="B52" i="42"/>
  <c r="B53" i="42" s="1"/>
  <c r="B54" i="42" s="1"/>
  <c r="B55" i="42" s="1"/>
  <c r="B56" i="42" s="1"/>
  <c r="B57" i="42" s="1"/>
  <c r="B58" i="42" s="1"/>
  <c r="B59" i="42" s="1"/>
  <c r="B60" i="42" s="1"/>
  <c r="B61" i="42" s="1"/>
  <c r="D37" i="42"/>
  <c r="D38" i="42"/>
  <c r="D39" i="42"/>
  <c r="D40" i="42"/>
  <c r="D41" i="42"/>
  <c r="D42" i="42"/>
  <c r="D43" i="42"/>
  <c r="D44" i="42"/>
  <c r="D45" i="42"/>
  <c r="D36" i="42"/>
  <c r="B36" i="42"/>
  <c r="B37" i="42" s="1"/>
  <c r="B38" i="42" s="1"/>
  <c r="B39" i="42" s="1"/>
  <c r="B40" i="42" s="1"/>
  <c r="B41" i="42" s="1"/>
  <c r="B42" i="42" s="1"/>
  <c r="B43" i="42" s="1"/>
  <c r="B44" i="42" s="1"/>
  <c r="B45" i="42" s="1"/>
  <c r="D21" i="42"/>
  <c r="D22" i="42"/>
  <c r="D24" i="42"/>
  <c r="D25" i="42"/>
  <c r="D26" i="42"/>
  <c r="D27" i="42"/>
  <c r="D28" i="42"/>
  <c r="D29" i="42"/>
  <c r="B20" i="42"/>
  <c r="B21" i="42" s="1"/>
  <c r="B22" i="42" s="1"/>
  <c r="B23" i="42" s="1"/>
  <c r="B24" i="42" s="1"/>
  <c r="B25" i="42" s="1"/>
  <c r="B26" i="42" s="1"/>
  <c r="B27" i="42" s="1"/>
  <c r="B28" i="42" s="1"/>
  <c r="B29" i="42" s="1"/>
  <c r="D5" i="42"/>
  <c r="D6" i="42"/>
  <c r="D7" i="42"/>
  <c r="D8" i="42"/>
  <c r="D9" i="42"/>
  <c r="D10" i="42"/>
  <c r="D11" i="42"/>
  <c r="D12" i="42"/>
  <c r="D13" i="42"/>
  <c r="D4" i="42"/>
  <c r="C20" i="41"/>
  <c r="B4" i="42"/>
  <c r="B5" i="42" s="1"/>
  <c r="B6" i="42" s="1"/>
  <c r="B7" i="42" s="1"/>
  <c r="B8" i="42" s="1"/>
  <c r="B9" i="42" s="1"/>
  <c r="B10" i="42" s="1"/>
  <c r="B11" i="42" s="1"/>
  <c r="B12" i="42" s="1"/>
  <c r="B13" i="42" s="1"/>
  <c r="H20" i="41"/>
  <c r="G20" i="41"/>
  <c r="F20" i="41"/>
  <c r="E20" i="41"/>
  <c r="D20" i="41"/>
  <c r="U14" i="41"/>
  <c r="U13" i="41"/>
  <c r="U12" i="41"/>
  <c r="U11" i="41"/>
  <c r="U10" i="41"/>
  <c r="U9" i="41"/>
  <c r="W8" i="41"/>
  <c r="N8" i="41"/>
  <c r="L8" i="41"/>
  <c r="J8" i="41"/>
  <c r="H8" i="41"/>
  <c r="U8" i="41" s="1"/>
  <c r="W7" i="41"/>
  <c r="M7" i="41"/>
  <c r="K7" i="41"/>
  <c r="I7" i="41"/>
  <c r="G7" i="41"/>
  <c r="E7" i="41"/>
  <c r="C7" i="41"/>
  <c r="U7" i="41" s="1"/>
  <c r="L7" i="39" l="1"/>
  <c r="L10" i="39" s="1"/>
  <c r="O10" i="44"/>
  <c r="L5" i="44"/>
  <c r="L9" i="44"/>
  <c r="I10" i="44"/>
  <c r="F8" i="44"/>
  <c r="E10" i="44"/>
  <c r="F4" i="44"/>
  <c r="F7" i="44"/>
  <c r="C10" i="44"/>
  <c r="F6" i="44"/>
  <c r="Q4" i="44"/>
  <c r="Q10" i="44" s="1"/>
  <c r="P4" i="41"/>
  <c r="T4" i="41"/>
  <c r="O4" i="41"/>
  <c r="R4" i="41"/>
  <c r="S4" i="41"/>
  <c r="Q4" i="41"/>
  <c r="L7" i="44" l="1"/>
  <c r="L10" i="44" s="1"/>
  <c r="F10" i="44"/>
  <c r="U4" i="41"/>
  <c r="E22" i="41" s="1"/>
  <c r="E24" i="41" s="1"/>
  <c r="F22" i="41" l="1"/>
  <c r="F23" i="41" s="1"/>
  <c r="C22" i="41"/>
  <c r="C23" i="41" s="1"/>
  <c r="D22" i="41"/>
  <c r="D23" i="41" s="1"/>
  <c r="G22" i="41"/>
  <c r="G24" i="41" s="1"/>
  <c r="H22" i="41"/>
  <c r="E23" i="41"/>
  <c r="U4" i="32"/>
  <c r="F24" i="41" l="1"/>
  <c r="D24" i="41"/>
  <c r="C24" i="41"/>
  <c r="G23" i="41"/>
  <c r="H24" i="41"/>
  <c r="H23" i="41"/>
  <c r="G7" i="32"/>
  <c r="U7" i="32" s="1"/>
  <c r="C7" i="32"/>
  <c r="N8" i="32"/>
  <c r="M7" i="32"/>
  <c r="L8" i="32"/>
  <c r="K7" i="32"/>
  <c r="J8" i="32"/>
  <c r="I7" i="32"/>
  <c r="H8" i="32"/>
  <c r="E7" i="32"/>
  <c r="U14" i="32"/>
  <c r="U13" i="32"/>
  <c r="U12" i="32"/>
  <c r="U11" i="32"/>
  <c r="U10" i="32"/>
  <c r="U9" i="32"/>
  <c r="U8" i="32"/>
</calcChain>
</file>

<file path=xl/sharedStrings.xml><?xml version="1.0" encoding="utf-8"?>
<sst xmlns="http://schemas.openxmlformats.org/spreadsheetml/2006/main" count="483" uniqueCount="172">
  <si>
    <t>Restrições</t>
  </si>
  <si>
    <t>Total</t>
  </si>
  <si>
    <t>&lt;=</t>
  </si>
  <si>
    <t>T1 - A</t>
  </si>
  <si>
    <t>T1 - B</t>
  </si>
  <si>
    <t>T2 - B</t>
  </si>
  <si>
    <t>T3 - A</t>
  </si>
  <si>
    <t>T3 - B</t>
  </si>
  <si>
    <t>T4 - A</t>
  </si>
  <si>
    <t>T4 - B</t>
  </si>
  <si>
    <t>T5 - A</t>
  </si>
  <si>
    <t>T5 - B</t>
  </si>
  <si>
    <t>T6 - A</t>
  </si>
  <si>
    <t>T6 - B</t>
  </si>
  <si>
    <t>T1 - Buy</t>
  </si>
  <si>
    <t>T2 - Buy</t>
  </si>
  <si>
    <t>T3 - Buy</t>
  </si>
  <si>
    <t>T4 - Buy</t>
  </si>
  <si>
    <t>T5 - Buy</t>
  </si>
  <si>
    <t>T6 - Buy</t>
  </si>
  <si>
    <t>Custo</t>
  </si>
  <si>
    <t>Min</t>
  </si>
  <si>
    <t>Horas Alfa</t>
  </si>
  <si>
    <t>Horas Beta</t>
  </si>
  <si>
    <t>Encomenda 1</t>
  </si>
  <si>
    <t>Encomenda 6</t>
  </si>
  <si>
    <t>Encomenda 2</t>
  </si>
  <si>
    <t>Encomenda 3</t>
  </si>
  <si>
    <t>Encomenda 4</t>
  </si>
  <si>
    <t>Encomenda 5</t>
  </si>
  <si>
    <t>=</t>
  </si>
  <si>
    <t>Microsoft Excel 16.0 Answer Report</t>
  </si>
  <si>
    <t>Worksheet: [Depressao_otimizada (1).xlsx]Otimização</t>
  </si>
  <si>
    <t>Result: Solver found a solution.  All Constraints and optimality conditions are satisfied.</t>
  </si>
  <si>
    <t>Solver Engine</t>
  </si>
  <si>
    <t>Engine: Simplex LP</t>
  </si>
  <si>
    <t>Iterations: 10 Subproblems: 0</t>
  </si>
  <si>
    <t>Solver Options</t>
  </si>
  <si>
    <t>Max Time Unlimited,  Iterations Unlimited, Precision 0,000001,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</si>
  <si>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</si>
  <si>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</si>
  <si>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</si>
  <si>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</si>
  <si>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</si>
  <si>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</si>
  <si>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</si>
  <si>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</si>
  <si>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</si>
  <si>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</si>
  <si>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</si>
  <si>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</si>
  <si>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</si>
  <si>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$U$4</t>
  </si>
  <si>
    <t>$C$3</t>
  </si>
  <si>
    <t>Contin</t>
  </si>
  <si>
    <t>$D$3</t>
  </si>
  <si>
    <t>$E$3</t>
  </si>
  <si>
    <t>$F$3</t>
  </si>
  <si>
    <t>$G$3</t>
  </si>
  <si>
    <t>$H$3</t>
  </si>
  <si>
    <t>$I$3</t>
  </si>
  <si>
    <t>$J$3</t>
  </si>
  <si>
    <t>$K$3</t>
  </si>
  <si>
    <t>$L$3</t>
  </si>
  <si>
    <t>$M$3</t>
  </si>
  <si>
    <t>$N$3</t>
  </si>
  <si>
    <t>$O$3</t>
  </si>
  <si>
    <t>$P$3</t>
  </si>
  <si>
    <t>$Q$3</t>
  </si>
  <si>
    <t>$R$3</t>
  </si>
  <si>
    <t>$S$3</t>
  </si>
  <si>
    <t>$T$3</t>
  </si>
  <si>
    <t>$U$8</t>
  </si>
  <si>
    <t>$U$8&lt;=$W$8</t>
  </si>
  <si>
    <t>Binding</t>
  </si>
  <si>
    <t>$U$12</t>
  </si>
  <si>
    <t>$U$12=$W$12</t>
  </si>
  <si>
    <t>$U$11</t>
  </si>
  <si>
    <t>$U$11=$W$11</t>
  </si>
  <si>
    <t>$U$13</t>
  </si>
  <si>
    <t>$U$13=$W$13</t>
  </si>
  <si>
    <t>$U$14</t>
  </si>
  <si>
    <t>$U$14=$W$14</t>
  </si>
  <si>
    <t>$U$7</t>
  </si>
  <si>
    <t>$U$7&lt;=$W$7</t>
  </si>
  <si>
    <t>$U$10</t>
  </si>
  <si>
    <t>$U$10=$W$10</t>
  </si>
  <si>
    <t>$U$9</t>
  </si>
  <si>
    <t>$U$9=$W$9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</si>
  <si>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</si>
  <si>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</si>
  <si>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</si>
  <si>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</si>
  <si>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</si>
  <si>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</si>
  <si>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</si>
  <si>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</si>
  <si>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</si>
  <si>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</si>
  <si>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</si>
  <si>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</si>
  <si>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</si>
  <si>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</si>
  <si>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produzir-Tapete 1 Alpha</t>
  </si>
  <si>
    <t>produzir-Tapete 1 Beta</t>
  </si>
  <si>
    <t>Nº de  tapetes</t>
  </si>
  <si>
    <t>produzir-Tapete 2 Alpha</t>
  </si>
  <si>
    <t>produzir-Tapete 2 Beta</t>
  </si>
  <si>
    <t>produzir-Tapete 3 Alpha</t>
  </si>
  <si>
    <t>produzir-Tapete 3 Beta</t>
  </si>
  <si>
    <t>produzir-Tapete 4 Alpha</t>
  </si>
  <si>
    <t>produzir-Tapete 4 Beta</t>
  </si>
  <si>
    <t>produzir-Tapete 5 Alpha</t>
  </si>
  <si>
    <t>produzir-Tapete 5 Beta</t>
  </si>
  <si>
    <t>produzir-Tapete 6 Alpha</t>
  </si>
  <si>
    <t>produzir-Tapete 6 Beta</t>
  </si>
  <si>
    <t>Nº de  tapetes produzir-Tapete 1 Alpha</t>
  </si>
  <si>
    <t>Nº de  tapetes produzir-Tapete 1 Beta</t>
  </si>
  <si>
    <t>Nº de  tapetes produzir-Tapete 2 Alpha</t>
  </si>
  <si>
    <t>Nº de  tapetes produzir-Tapete 2 Beta</t>
  </si>
  <si>
    <t>Nº de  tapetes produzir-Tapete 3 Alpha</t>
  </si>
  <si>
    <t>Nº de  tapetes produzir-Tapete 3 Beta</t>
  </si>
  <si>
    <t>Nº de  tapetes produzir-Tapete 4 Alpha</t>
  </si>
  <si>
    <t>Nº de  tapetes produzir-Tapete 4 Beta</t>
  </si>
  <si>
    <t>Nº de  tapetes produzir-Tapete 5 Alpha</t>
  </si>
  <si>
    <t>Nº de  tapetes produzir-Tapete 5 Beta</t>
  </si>
  <si>
    <t>Nº de  tapetes produzir-Tapete 6 Alpha</t>
  </si>
  <si>
    <t>Nº de  tapetes produzir-Tapete 6 Beta</t>
  </si>
  <si>
    <t>adquirir Tapete 6</t>
  </si>
  <si>
    <t>adquirir Tapete 1</t>
  </si>
  <si>
    <t>adquirir Tapete 2</t>
  </si>
  <si>
    <t>adquirir Tapete 3</t>
  </si>
  <si>
    <t>adquirir Tapete 4</t>
  </si>
  <si>
    <t>adquirir Tapete 5</t>
  </si>
  <si>
    <t>Report Created: 17/05/2022 10:32:02</t>
  </si>
  <si>
    <t>Solution Time: 0,079 Seconds.</t>
  </si>
  <si>
    <t>Nº de  tapetes adquirir Tapete 1</t>
  </si>
  <si>
    <t>Nº de  tapetes adquirir Tapete 2</t>
  </si>
  <si>
    <t>Nº de  tapetes adquirir Tapete 3</t>
  </si>
  <si>
    <t>Nº de  tapetes adquirir Tapete 4</t>
  </si>
  <si>
    <t>Nº de  tapetes adquirir Tapete 5</t>
  </si>
  <si>
    <t>Nº de  tapetes adquirir Tapete 6</t>
  </si>
  <si>
    <t>Report Created: 17/05/2022 10:32:03</t>
  </si>
  <si>
    <t>Comprimento</t>
  </si>
  <si>
    <t>Tempo</t>
  </si>
  <si>
    <t>Tear Alfa</t>
  </si>
  <si>
    <t>Tear Beta</t>
  </si>
  <si>
    <t>Comprar</t>
  </si>
  <si>
    <t>Tapete 1</t>
  </si>
  <si>
    <t>Tapete 2</t>
  </si>
  <si>
    <t>Tapete 3</t>
  </si>
  <si>
    <t>Tapete 4</t>
  </si>
  <si>
    <t>Tapete 5</t>
  </si>
  <si>
    <t>Tapete 6</t>
  </si>
  <si>
    <t>Novo custo ótimo</t>
  </si>
  <si>
    <t>Antigo custo ótimo</t>
  </si>
  <si>
    <t>Antigo Preço</t>
  </si>
  <si>
    <t>Novo Preço</t>
  </si>
  <si>
    <t>Tx. Variação</t>
  </si>
  <si>
    <t>Diminuição do preço</t>
  </si>
  <si>
    <t>Diferença dos custos ótimos</t>
  </si>
  <si>
    <t>Valor Absoluto</t>
  </si>
  <si>
    <t>Tx.Variação</t>
  </si>
  <si>
    <t>Preço - Tapete 1</t>
  </si>
  <si>
    <t/>
  </si>
  <si>
    <t>Preço - Tapete 2</t>
  </si>
  <si>
    <t>Preço - Tapete 3</t>
  </si>
  <si>
    <t>Preço - Tapete 6</t>
  </si>
  <si>
    <t>Preço - Tapete 5</t>
  </si>
  <si>
    <t>Preço - Tapete 4</t>
  </si>
  <si>
    <t>Evolução do custo em termos absolutos</t>
  </si>
  <si>
    <t>T2 -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</si>
</sst>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1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/>
    <xf numFmtId="0" fontId="1" fillId="5" borderId="2" xfId="0" applyFont="1" applyFill="1" applyBorder="1"/>
    <xf numFmtId="0" fontId="1" fillId="5" borderId="3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6" xfId="0" applyFont="1" applyFill="1" applyBorder="1"/>
    <xf numFmtId="0" fontId="3" fillId="3" borderId="8" xfId="0" applyFont="1" applyFill="1" applyBorder="1"/>
    <xf numFmtId="0" fontId="0" fillId="6" borderId="0" xfId="0" applyFont="1" applyFill="1"/>
    <xf numFmtId="0" fontId="3" fillId="7" borderId="4" xfId="0" applyFont="1" applyFill="1" applyBorder="1"/>
    <xf numFmtId="0" fontId="4" fillId="2" borderId="0" xfId="0" applyFont="1" applyFill="1" applyAlignment="1">
      <alignment horizontal="center"/>
    </xf>
    <xf numFmtId="0" fontId="1" fillId="5" borderId="10" xfId="0" applyFont="1" applyFill="1" applyBorder="1"/>
    <xf numFmtId="0" fontId="3" fillId="3" borderId="10" xfId="0" applyFont="1" applyFill="1" applyBorder="1"/>
    <xf numFmtId="0" fontId="0" fillId="0" borderId="0" xfId="0" applyFill="1" applyBorder="1"/>
    <xf numFmtId="0" fontId="3" fillId="3" borderId="9" xfId="0" applyFont="1" applyFill="1" applyBorder="1"/>
    <xf numFmtId="0" fontId="3" fillId="3" borderId="11" xfId="0" applyFont="1" applyFill="1" applyBorder="1"/>
    <xf numFmtId="0" fontId="3" fillId="3" borderId="0" xfId="0" applyFont="1" applyFill="1" applyBorder="1"/>
    <xf numFmtId="0" fontId="3" fillId="3" borderId="13" xfId="0" applyFont="1" applyFill="1" applyBorder="1"/>
    <xf numFmtId="0" fontId="3" fillId="7" borderId="14" xfId="0" applyFont="1" applyFill="1" applyBorder="1"/>
    <xf numFmtId="0" fontId="3" fillId="0" borderId="0" xfId="0" applyFont="1"/>
    <xf numFmtId="0" fontId="3" fillId="8" borderId="5" xfId="0" applyFont="1" applyFill="1" applyBorder="1"/>
    <xf numFmtId="0" fontId="3" fillId="8" borderId="9" xfId="0" applyFont="1" applyFill="1" applyBorder="1"/>
    <xf numFmtId="0" fontId="3" fillId="8" borderId="12" xfId="0" applyFont="1" applyFill="1" applyBorder="1"/>
    <xf numFmtId="0" fontId="3" fillId="8" borderId="7" xfId="0" applyFont="1" applyFill="1" applyBorder="1"/>
    <xf numFmtId="0" fontId="3" fillId="8" borderId="11" xfId="0" applyFont="1" applyFill="1" applyBorder="1"/>
    <xf numFmtId="0" fontId="3" fillId="8" borderId="6" xfId="0" applyFont="1" applyFill="1" applyBorder="1"/>
    <xf numFmtId="0" fontId="3" fillId="8" borderId="13" xfId="0" applyFont="1" applyFill="1" applyBorder="1"/>
    <xf numFmtId="0" fontId="3" fillId="8" borderId="8" xfId="0" applyFont="1" applyFill="1" applyBorder="1"/>
    <xf numFmtId="0" fontId="3" fillId="8" borderId="0" xfId="0" applyFont="1" applyFill="1" applyBorder="1"/>
    <xf numFmtId="0" fontId="0" fillId="0" borderId="18" xfId="0" applyFill="1" applyBorder="1" applyAlignment="1"/>
    <xf numFmtId="0" fontId="0" fillId="0" borderId="19" xfId="0" applyFill="1" applyBorder="1" applyAlignment="1"/>
    <xf numFmtId="0" fontId="0" fillId="0" borderId="18" xfId="0" applyNumberFormat="1" applyFill="1" applyBorder="1" applyAlignment="1"/>
    <xf numFmtId="0" fontId="0" fillId="0" borderId="19" xfId="0" applyNumberFormat="1" applyFill="1" applyBorder="1" applyAlignment="1"/>
    <xf numFmtId="0" fontId="7" fillId="0" borderId="17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0" fillId="9" borderId="19" xfId="0" applyFill="1" applyBorder="1" applyAlignment="1"/>
    <xf numFmtId="0" fontId="0" fillId="2" borderId="19" xfId="0" applyFill="1" applyBorder="1" applyAlignment="1"/>
    <xf numFmtId="0" fontId="0" fillId="2" borderId="18" xfId="0" applyFill="1" applyBorder="1" applyAlignment="1"/>
    <xf numFmtId="2" fontId="1" fillId="4" borderId="1" xfId="0" applyNumberFormat="1" applyFont="1" applyFill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5" borderId="12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right"/>
    </xf>
    <xf numFmtId="0" fontId="3" fillId="3" borderId="5" xfId="0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right"/>
    </xf>
    <xf numFmtId="164" fontId="3" fillId="10" borderId="4" xfId="0" applyNumberFormat="1" applyFont="1" applyFill="1" applyBorder="1" applyAlignment="1">
      <alignment horizontal="right"/>
    </xf>
    <xf numFmtId="2" fontId="3" fillId="3" borderId="14" xfId="0" applyNumberFormat="1" applyFont="1" applyFill="1" applyBorder="1" applyAlignment="1">
      <alignment horizontal="right"/>
    </xf>
    <xf numFmtId="0" fontId="3" fillId="3" borderId="9" xfId="0" applyFont="1" applyFill="1" applyBorder="1" applyAlignment="1">
      <alignment horizontal="right"/>
    </xf>
    <xf numFmtId="2" fontId="3" fillId="3" borderId="4" xfId="0" applyNumberFormat="1" applyFont="1" applyFill="1" applyBorder="1" applyAlignment="1">
      <alignment horizontal="right"/>
    </xf>
    <xf numFmtId="2" fontId="3" fillId="10" borderId="6" xfId="0" applyNumberFormat="1" applyFont="1" applyFill="1" applyBorder="1" applyAlignment="1">
      <alignment horizontal="right"/>
    </xf>
    <xf numFmtId="0" fontId="1" fillId="5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2" fontId="3" fillId="10" borderId="4" xfId="0" applyNumberFormat="1" applyFont="1" applyFill="1" applyBorder="1" applyAlignment="1">
      <alignment horizontal="right"/>
    </xf>
    <xf numFmtId="164" fontId="3" fillId="3" borderId="14" xfId="0" applyNumberFormat="1" applyFont="1" applyFill="1" applyBorder="1" applyAlignment="1">
      <alignment horizontal="right"/>
    </xf>
    <xf numFmtId="0" fontId="3" fillId="3" borderId="12" xfId="0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right"/>
    </xf>
    <xf numFmtId="164" fontId="3" fillId="10" borderId="14" xfId="0" applyNumberFormat="1" applyFont="1" applyFill="1" applyBorder="1" applyAlignment="1">
      <alignment horizontal="right"/>
    </xf>
    <xf numFmtId="0" fontId="3" fillId="3" borderId="0" xfId="0" applyFont="1" applyFill="1" applyAlignment="1">
      <alignment horizontal="right"/>
    </xf>
    <xf numFmtId="2" fontId="3" fillId="10" borderId="13" xfId="0" applyNumberFormat="1" applyFont="1" applyFill="1" applyBorder="1" applyAlignment="1">
      <alignment horizontal="right"/>
    </xf>
    <xf numFmtId="0" fontId="3" fillId="3" borderId="14" xfId="0" applyFont="1" applyFill="1" applyBorder="1" applyAlignment="1">
      <alignment horizontal="center"/>
    </xf>
    <xf numFmtId="2" fontId="3" fillId="10" borderId="14" xfId="0" applyNumberFormat="1" applyFont="1" applyFill="1" applyBorder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1" fillId="5" borderId="7" xfId="0" applyFont="1" applyFill="1" applyBorder="1" applyAlignment="1">
      <alignment horizontal="center"/>
    </xf>
    <xf numFmtId="164" fontId="3" fillId="10" borderId="20" xfId="0" applyNumberFormat="1" applyFont="1" applyFill="1" applyBorder="1" applyAlignment="1">
      <alignment horizontal="right"/>
    </xf>
    <xf numFmtId="164" fontId="3" fillId="10" borderId="11" xfId="0" applyNumberFormat="1" applyFont="1" applyFill="1" applyBorder="1" applyAlignment="1">
      <alignment horizontal="right"/>
    </xf>
    <xf numFmtId="164" fontId="3" fillId="10" borderId="7" xfId="0" applyNumberFormat="1" applyFont="1" applyFill="1" applyBorder="1" applyAlignment="1">
      <alignment horizontal="right"/>
    </xf>
    <xf numFmtId="2" fontId="3" fillId="10" borderId="20" xfId="0" applyNumberFormat="1" applyFont="1" applyFill="1" applyBorder="1" applyAlignment="1">
      <alignment horizontal="right"/>
    </xf>
    <xf numFmtId="2" fontId="3" fillId="10" borderId="11" xfId="0" applyNumberFormat="1" applyFont="1" applyFill="1" applyBorder="1" applyAlignment="1">
      <alignment horizontal="right"/>
    </xf>
    <xf numFmtId="2" fontId="3" fillId="10" borderId="8" xfId="0" applyNumberFormat="1" applyFont="1" applyFill="1" applyBorder="1" applyAlignment="1">
      <alignment horizontal="right"/>
    </xf>
    <xf numFmtId="0" fontId="1" fillId="5" borderId="2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5" xfId="0" applyFont="1" applyFill="1" applyBorder="1"/>
    <xf numFmtId="0" fontId="1" fillId="5" borderId="4" xfId="0" applyFont="1" applyFill="1" applyBorder="1"/>
    <xf numFmtId="0" fontId="3" fillId="3" borderId="5" xfId="0" applyFont="1" applyFill="1" applyBorder="1"/>
    <xf numFmtId="0" fontId="3" fillId="3" borderId="12" xfId="0" applyFont="1" applyFill="1" applyBorder="1"/>
    <xf numFmtId="0" fontId="3" fillId="3" borderId="7" xfId="0" applyFont="1" applyFill="1" applyBorder="1"/>
    <xf numFmtId="0" fontId="3" fillId="3" borderId="4" xfId="0" applyFont="1" applyFill="1" applyBorder="1"/>
    <xf numFmtId="0" fontId="3" fillId="3" borderId="14" xfId="0" applyFont="1" applyFill="1" applyBorder="1"/>
    <xf numFmtId="0" fontId="3" fillId="3" borderId="20" xfId="0" applyFont="1" applyFill="1" applyBorder="1"/>
    <xf numFmtId="0" fontId="1" fillId="5" borderId="14" xfId="0" applyFont="1" applyFill="1" applyBorder="1"/>
    <xf numFmtId="0" fontId="1" fillId="5" borderId="20" xfId="0" applyFont="1" applyFill="1" applyBorder="1"/>
    <xf numFmtId="2" fontId="3" fillId="3" borderId="0" xfId="0" applyNumberFormat="1" applyFont="1" applyFill="1" applyBorder="1"/>
    <xf numFmtId="2" fontId="3" fillId="3" borderId="12" xfId="0" applyNumberFormat="1" applyFont="1" applyFill="1" applyBorder="1"/>
    <xf numFmtId="2" fontId="3" fillId="3" borderId="14" xfId="0" applyNumberFormat="1" applyFont="1" applyFill="1" applyBorder="1"/>
    <xf numFmtId="164" fontId="1" fillId="5" borderId="14" xfId="0" applyNumberFormat="1" applyFont="1" applyFill="1" applyBorder="1"/>
    <xf numFmtId="164" fontId="1" fillId="5" borderId="20" xfId="0" applyNumberFormat="1" applyFont="1" applyFill="1" applyBorder="1"/>
    <xf numFmtId="0" fontId="0" fillId="0" borderId="0" xfId="0" quotePrefix="1"/>
    <xf numFmtId="10" fontId="3" fillId="8" borderId="6" xfId="0" applyNumberFormat="1" applyFont="1" applyFill="1" applyBorder="1"/>
    <xf numFmtId="10" fontId="3" fillId="8" borderId="13" xfId="0" applyNumberFormat="1" applyFont="1" applyFill="1" applyBorder="1"/>
    <xf numFmtId="10" fontId="3" fillId="8" borderId="8" xfId="0" applyNumberFormat="1" applyFont="1" applyFill="1" applyBorder="1"/>
    <xf numFmtId="164" fontId="1" fillId="5" borderId="12" xfId="0" applyNumberFormat="1" applyFont="1" applyFill="1" applyBorder="1"/>
    <xf numFmtId="164" fontId="1" fillId="5" borderId="7" xfId="0" applyNumberFormat="1" applyFont="1" applyFill="1" applyBorder="1"/>
    <xf numFmtId="164" fontId="3" fillId="8" borderId="4" xfId="0" applyNumberFormat="1" applyFont="1" applyFill="1" applyBorder="1"/>
    <xf numFmtId="164" fontId="3" fillId="8" borderId="14" xfId="0" applyNumberFormat="1" applyFont="1" applyFill="1" applyBorder="1"/>
    <xf numFmtId="164" fontId="3" fillId="8" borderId="20" xfId="0" applyNumberFormat="1" applyFont="1" applyFill="1" applyBorder="1"/>
    <xf numFmtId="10" fontId="3" fillId="8" borderId="9" xfId="0" applyNumberFormat="1" applyFont="1" applyFill="1" applyBorder="1"/>
    <xf numFmtId="10" fontId="3" fillId="8" borderId="0" xfId="0" applyNumberFormat="1" applyFont="1" applyFill="1" applyBorder="1"/>
    <xf numFmtId="10" fontId="3" fillId="8" borderId="11" xfId="0" applyNumberFormat="1" applyFont="1" applyFill="1" applyBorder="1"/>
    <xf numFmtId="2" fontId="3" fillId="8" borderId="14" xfId="0" applyNumberFormat="1" applyFont="1" applyFill="1" applyBorder="1"/>
    <xf numFmtId="2" fontId="3" fillId="8" borderId="20" xfId="0" applyNumberFormat="1" applyFont="1" applyFill="1" applyBorder="1"/>
    <xf numFmtId="2" fontId="3" fillId="8" borderId="4" xfId="0" applyNumberFormat="1" applyFont="1" applyFill="1" applyBorder="1"/>
    <xf numFmtId="0" fontId="1" fillId="5" borderId="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Distribuição dos custo dos Tapetes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'Tabelas e Gráficos'!$B$4</c:f>
              <c:strCache>
                <c:ptCount val="1"/>
                <c:pt idx="0">
                  <c:v>Tapete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e Gráficos'!$C$3:$E$3</c:f>
              <c:strCache>
                <c:ptCount val="3"/>
                <c:pt idx="0">
                  <c:v>Tear Alfa</c:v>
                </c:pt>
                <c:pt idx="1">
                  <c:v>Tear Beta</c:v>
                </c:pt>
                <c:pt idx="2">
                  <c:v>Comprar</c:v>
                </c:pt>
              </c:strCache>
            </c:strRef>
          </c:cat>
          <c:val>
            <c:numRef>
              <c:f>'Tabelas e Gráficos'!$C$4:$E$4</c:f>
              <c:numCache>
                <c:formatCode>General</c:formatCode>
                <c:ptCount val="3"/>
                <c:pt idx="0" formatCode="#\ ##0.00\ &quot;€&quot;">
                  <c:v>37100</c:v>
                </c:pt>
                <c:pt idx="2" formatCode="#\ ##0.00\ &quot;€&quot;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4-4B61-B0D0-7E571D326BCA}"/>
            </c:ext>
          </c:extLst>
        </c:ser>
        <c:ser>
          <c:idx val="1"/>
          <c:order val="1"/>
          <c:tx>
            <c:strRef>
              <c:f>'Tabelas e Gráficos'!$B$5</c:f>
              <c:strCache>
                <c:ptCount val="1"/>
                <c:pt idx="0">
                  <c:v>Tapete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'Tabelas e Gráficos'!$C$3:$E$3</c:f>
              <c:strCache>
                <c:ptCount val="3"/>
                <c:pt idx="0">
                  <c:v>Tear Alfa</c:v>
                </c:pt>
                <c:pt idx="1">
                  <c:v>Tear Beta</c:v>
                </c:pt>
                <c:pt idx="2">
                  <c:v>Comprar</c:v>
                </c:pt>
              </c:strCache>
            </c:strRef>
          </c:cat>
          <c:val>
            <c:numRef>
              <c:f>'Tabelas e Gráficos'!$C$5:$E$5</c:f>
              <c:numCache>
                <c:formatCode>General</c:formatCode>
                <c:ptCount val="3"/>
                <c:pt idx="0" formatCode="#\ ##0.00\ &quot;€&quot;">
                  <c:v>0</c:v>
                </c:pt>
                <c:pt idx="2" formatCode="#\ ##0.00\ &quot;€&quot;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4-4B61-B0D0-7E571D326BCA}"/>
            </c:ext>
          </c:extLst>
        </c:ser>
        <c:ser>
          <c:idx val="2"/>
          <c:order val="2"/>
          <c:tx>
            <c:strRef>
              <c:f>'Tabelas e Gráficos'!$B$6</c:f>
              <c:strCache>
                <c:ptCount val="1"/>
                <c:pt idx="0">
                  <c:v>Tapete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'Tabelas e Gráficos'!$C$3:$E$3</c:f>
              <c:strCache>
                <c:ptCount val="3"/>
                <c:pt idx="0">
                  <c:v>Tear Alfa</c:v>
                </c:pt>
                <c:pt idx="1">
                  <c:v>Tear Beta</c:v>
                </c:pt>
                <c:pt idx="2">
                  <c:v>Comprar</c:v>
                </c:pt>
              </c:strCache>
            </c:strRef>
          </c:cat>
          <c:val>
            <c:numRef>
              <c:f>'Tabelas e Gráficos'!$C$6:$E$6</c:f>
              <c:numCache>
                <c:formatCode>#\ ##0.00\ "€"</c:formatCode>
                <c:ptCount val="3"/>
                <c:pt idx="0">
                  <c:v>0</c:v>
                </c:pt>
                <c:pt idx="1">
                  <c:v>136875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14-4B61-B0D0-7E571D326BCA}"/>
            </c:ext>
          </c:extLst>
        </c:ser>
        <c:ser>
          <c:idx val="3"/>
          <c:order val="3"/>
          <c:tx>
            <c:strRef>
              <c:f>'Tabelas e Gráficos'!$B$7</c:f>
              <c:strCache>
                <c:ptCount val="1"/>
                <c:pt idx="0">
                  <c:v>Tapete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'Tabelas e Gráficos'!$C$3:$E$3</c:f>
              <c:strCache>
                <c:ptCount val="3"/>
                <c:pt idx="0">
                  <c:v>Tear Alfa</c:v>
                </c:pt>
                <c:pt idx="1">
                  <c:v>Tear Beta</c:v>
                </c:pt>
                <c:pt idx="2">
                  <c:v>Comprar</c:v>
                </c:pt>
              </c:strCache>
            </c:strRef>
          </c:cat>
          <c:val>
            <c:numRef>
              <c:f>'Tabelas e Gráficos'!$C$7:$E$7</c:f>
              <c:numCache>
                <c:formatCode>#\ ##0.00\ "€"</c:formatCode>
                <c:ptCount val="3"/>
                <c:pt idx="0">
                  <c:v>0</c:v>
                </c:pt>
                <c:pt idx="1">
                  <c:v>57000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27-41CF-A08A-6E4E4C6BE8A4}"/>
            </c:ext>
          </c:extLst>
        </c:ser>
        <c:ser>
          <c:idx val="4"/>
          <c:order val="4"/>
          <c:tx>
            <c:strRef>
              <c:f>'Tabelas e Gráficos'!$B$8</c:f>
              <c:strCache>
                <c:ptCount val="1"/>
                <c:pt idx="0">
                  <c:v>Tapete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'Tabelas e Gráficos'!$C$3:$E$3</c:f>
              <c:strCache>
                <c:ptCount val="3"/>
                <c:pt idx="0">
                  <c:v>Tear Alfa</c:v>
                </c:pt>
                <c:pt idx="1">
                  <c:v>Tear Beta</c:v>
                </c:pt>
                <c:pt idx="2">
                  <c:v>Comprar</c:v>
                </c:pt>
              </c:strCache>
            </c:strRef>
          </c:cat>
          <c:val>
            <c:numRef>
              <c:f>'Tabelas e Gráficos'!$C$8:$E$8</c:f>
              <c:numCache>
                <c:formatCode>#\ ##0.00\ "€"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27-41CF-A08A-6E4E4C6BE8A4}"/>
            </c:ext>
          </c:extLst>
        </c:ser>
        <c:ser>
          <c:idx val="5"/>
          <c:order val="5"/>
          <c:tx>
            <c:strRef>
              <c:f>'Tabelas e Gráficos'!$B$9</c:f>
              <c:strCache>
                <c:ptCount val="1"/>
                <c:pt idx="0">
                  <c:v>Tapete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'Tabelas e Gráficos'!$C$3:$E$3</c:f>
              <c:strCache>
                <c:ptCount val="3"/>
                <c:pt idx="0">
                  <c:v>Tear Alfa</c:v>
                </c:pt>
                <c:pt idx="1">
                  <c:v>Tear Beta</c:v>
                </c:pt>
                <c:pt idx="2">
                  <c:v>Comprar</c:v>
                </c:pt>
              </c:strCache>
            </c:strRef>
          </c:cat>
          <c:val>
            <c:numRef>
              <c:f>'Tabelas e Gráficos'!$C$9:$E$9</c:f>
              <c:numCache>
                <c:formatCode>#\ ##0.00\ "€"</c:formatCode>
                <c:ptCount val="3"/>
                <c:pt idx="0">
                  <c:v>33113.656081596462</c:v>
                </c:pt>
                <c:pt idx="1">
                  <c:v>40997.343035010665</c:v>
                </c:pt>
                <c:pt idx="2">
                  <c:v>48560.155662059318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27-41CF-A08A-6E4E4C6BE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100"/>
        <c:axId val="1400289904"/>
        <c:axId val="1400288240"/>
      </c:barChart>
      <c:catAx>
        <c:axId val="140028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0288240"/>
        <c:crosses val="autoZero"/>
        <c:auto val="1"/>
        <c:lblAlgn val="ctr"/>
        <c:lblOffset val="100"/>
        <c:noMultiLvlLbl val="0"/>
      </c:catAx>
      <c:valAx>
        <c:axId val="1400288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02899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Tapete 2 renegociação dos preços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e Tabelas - ex.6)'!$C$18</c:f>
              <c:strCache>
                <c:ptCount val="1"/>
                <c:pt idx="0">
                  <c:v>Valor Absoluto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val>
            <c:numRef>
              <c:f>'Gráficos e Tabelas - ex.6)'!$C$19:$C$29</c:f>
              <c:numCache>
                <c:formatCode>#\ ##0.00\ "€"</c:formatCode>
                <c:ptCount val="11"/>
                <c:pt idx="0">
                  <c:v>422396.15477866645</c:v>
                </c:pt>
                <c:pt idx="1">
                  <c:v>421396.15477866645</c:v>
                </c:pt>
                <c:pt idx="2">
                  <c:v>420396.15477866645</c:v>
                </c:pt>
                <c:pt idx="3">
                  <c:v>419396.15477866645</c:v>
                </c:pt>
                <c:pt idx="4">
                  <c:v>418396.15477866645</c:v>
                </c:pt>
                <c:pt idx="5">
                  <c:v>417396.15477866645</c:v>
                </c:pt>
                <c:pt idx="6">
                  <c:v>416396.15477866645</c:v>
                </c:pt>
                <c:pt idx="7">
                  <c:v>415396.15477866645</c:v>
                </c:pt>
                <c:pt idx="8">
                  <c:v>414396.15477866645</c:v>
                </c:pt>
                <c:pt idx="9">
                  <c:v>413396.15477866645</c:v>
                </c:pt>
                <c:pt idx="10">
                  <c:v>412396.15477866645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E-4D89-82DC-C79423753E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5695248"/>
        <c:axId val="845709392"/>
      </c:barChart>
      <c:lineChart>
        <c:grouping val="standard"/>
        <c:varyColors val="0"/>
        <c:ser>
          <c:idx val="1"/>
          <c:order val="1"/>
          <c:tx>
            <c:strRef>
              <c:f>'Gráficos e Tabelas - ex.6)'!$D$18</c:f>
              <c:strCache>
                <c:ptCount val="1"/>
                <c:pt idx="0">
                  <c:v>Tx.Variação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'Gráficos e Tabelas - ex.6)'!$D$19:$D$29</c:f>
              <c:numCache>
                <c:formatCode>0.00%</c:formatCode>
                <c:ptCount val="11"/>
                <c:pt idx="1">
                  <c:v>-2.3674457939229943E-3</c:v>
                </c:pt>
                <c:pt idx="2">
                  <c:v>-2.3730638940576919E-3</c:v>
                </c:pt>
                <c:pt idx="3">
                  <c:v>-2.3787087218399704E-3</c:v>
                </c:pt>
                <c:pt idx="4">
                  <c:v>-2.3843804684564726E-3</c:v>
                </c:pt>
                <c:pt idx="5">
                  <c:v>-2.3900793269216463E-3</c:v>
                </c:pt>
                <c:pt idx="6">
                  <c:v>-2.3958054920996388E-3</c:v>
                </c:pt>
                <c:pt idx="7">
                  <c:v>-2.4015591607265095E-3</c:v>
                </c:pt>
                <c:pt idx="8">
                  <c:v>-2.4073405314327602E-3</c:v>
                </c:pt>
                <c:pt idx="9">
                  <c:v>-2.4131498047661928E-3</c:v>
                </c:pt>
                <c:pt idx="10">
                  <c:v>-2.4189871832151003E-3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E-4D89-82DC-C79423753E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5694416"/>
        <c:axId val="845704816"/>
      </c:lineChart>
      <c:catAx>
        <c:axId val="84569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5709392"/>
        <c:crosses val="autoZero"/>
        <c:auto val="1"/>
        <c:lblAlgn val="ctr"/>
        <c:lblOffset val="100"/>
        <c:noMultiLvlLbl val="0"/>
      </c:catAx>
      <c:valAx>
        <c:axId val="8457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5695248"/>
        <c:crosses val="autoZero"/>
        <c:crossBetween val="between"/>
      </c:valAx>
      <c:valAx>
        <c:axId val="8457048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Tx.</a:t>
                </a:r>
                <a:r>
                  <a:rPr lang="pt-PT" baseline="0"/>
                  <a:t> Variação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5694416"/>
        <c:crosses val="max"/>
        <c:crossBetween val="between"/>
      </c:valAx>
      <c:catAx>
        <c:axId val="845694416"/>
        <c:scaling>
          <c:orientation val="minMax"/>
        </c:scaling>
        <c:delete val="1"/>
        <c:axPos val="b"/>
        <c:majorTickMark val="none"/>
        <c:minorTickMark val="none"/>
        <c:tickLblPos val="nextTo"/>
        <c:crossAx val="845704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Distribuição</a:t>
            </a:r>
            <a:r>
              <a:rPr lang="pt-PT" baseline="0"/>
              <a:t> do custo de cada Tapete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'Gráficos e Tabelas - ex.7)'!$B$4</c:f>
              <c:strCache>
                <c:ptCount val="1"/>
                <c:pt idx="0">
                  <c:v>Tapete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e Tabelas - ex.7)'!$C$3:$E$3</c:f>
              <c:strCache>
                <c:ptCount val="3"/>
                <c:pt idx="0">
                  <c:v>Tear Alfa</c:v>
                </c:pt>
                <c:pt idx="1">
                  <c:v>Tear Beta</c:v>
                </c:pt>
                <c:pt idx="2">
                  <c:v>Comprar</c:v>
                </c:pt>
              </c:strCache>
            </c:strRef>
          </c:cat>
          <c:val>
            <c:numRef>
              <c:f>'Gráficos e Tabelas - ex.7)'!$C$4:$E$4</c:f>
              <c:numCache>
                <c:formatCode>General</c:formatCode>
                <c:ptCount val="3"/>
                <c:pt idx="0" formatCode="#\ ##0.00\ &quot;€&quot;">
                  <c:v>0</c:v>
                </c:pt>
                <c:pt idx="2" formatCode="#\ ##0.00\ &quot;€&quot;">
                  <c:v>41999.999999999993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7-4512-B048-9CF7DC6A8779}"/>
            </c:ext>
          </c:extLst>
        </c:ser>
        <c:ser>
          <c:idx val="1"/>
          <c:order val="1"/>
          <c:tx>
            <c:strRef>
              <c:f>'Gráficos e Tabelas - ex.7)'!$B$5</c:f>
              <c:strCache>
                <c:ptCount val="1"/>
                <c:pt idx="0">
                  <c:v>Tapete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e Tabelas - ex.7)'!$C$3:$E$3</c:f>
              <c:strCache>
                <c:ptCount val="3"/>
                <c:pt idx="0">
                  <c:v>Tear Alfa</c:v>
                </c:pt>
                <c:pt idx="1">
                  <c:v>Tear Beta</c:v>
                </c:pt>
                <c:pt idx="2">
                  <c:v>Comprar</c:v>
                </c:pt>
              </c:strCache>
            </c:strRef>
          </c:cat>
          <c:val>
            <c:numRef>
              <c:f>'Gráficos e Tabelas - ex.7)'!$C$5:$E$5</c:f>
              <c:numCache>
                <c:formatCode>General</c:formatCode>
                <c:ptCount val="3"/>
                <c:pt idx="0" formatCode="#\ ##0.00\ &quot;€&quot;">
                  <c:v>23420.342399999998</c:v>
                </c:pt>
                <c:pt idx="2" formatCode="#\ ##0.00\ &quot;€&quot;">
                  <c:v>31905.878400000001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7-4512-B048-9CF7DC6A8779}"/>
            </c:ext>
          </c:extLst>
        </c:ser>
        <c:ser>
          <c:idx val="2"/>
          <c:order val="2"/>
          <c:tx>
            <c:strRef>
              <c:f>'Gráficos e Tabelas - ex.7)'!$B$6</c:f>
              <c:strCache>
                <c:ptCount val="1"/>
                <c:pt idx="0">
                  <c:v>Tapete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'Gráficos e Tabelas - ex.7)'!$C$3:$E$3</c:f>
              <c:strCache>
                <c:ptCount val="3"/>
                <c:pt idx="0">
                  <c:v>Tear Alfa</c:v>
                </c:pt>
                <c:pt idx="1">
                  <c:v>Tear Beta</c:v>
                </c:pt>
                <c:pt idx="2">
                  <c:v>Comprar</c:v>
                </c:pt>
              </c:strCache>
            </c:strRef>
          </c:cat>
          <c:val>
            <c:numRef>
              <c:f>'Gráficos e Tabelas - ex.7)'!$C$6:$E$6</c:f>
              <c:numCache>
                <c:formatCode>#\ ##0.00\ "€"</c:formatCode>
                <c:ptCount val="3"/>
                <c:pt idx="0">
                  <c:v>0</c:v>
                </c:pt>
                <c:pt idx="1">
                  <c:v>61659.532458924543</c:v>
                </c:pt>
                <c:pt idx="2">
                  <c:v>117336.12936407771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E7-4512-B048-9CF7DC6A8779}"/>
            </c:ext>
          </c:extLst>
        </c:ser>
        <c:ser>
          <c:idx val="3"/>
          <c:order val="3"/>
          <c:tx>
            <c:strRef>
              <c:f>'Gráficos e Tabelas - ex.7)'!$B$7</c:f>
              <c:strCache>
                <c:ptCount val="1"/>
                <c:pt idx="0">
                  <c:v>Tapete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'Gráficos e Tabelas - ex.7)'!$C$3:$E$3</c:f>
              <c:strCache>
                <c:ptCount val="3"/>
                <c:pt idx="0">
                  <c:v>Tear Alfa</c:v>
                </c:pt>
                <c:pt idx="1">
                  <c:v>Tear Beta</c:v>
                </c:pt>
                <c:pt idx="2">
                  <c:v>Comprar</c:v>
                </c:pt>
              </c:strCache>
            </c:strRef>
          </c:cat>
          <c:val>
            <c:numRef>
              <c:f>'Gráficos e Tabelas - ex.7)'!$C$7:$E$7</c:f>
              <c:numCache>
                <c:formatCode>#\ ##0.00\ "€"</c:formatCode>
                <c:ptCount val="3"/>
                <c:pt idx="0">
                  <c:v>0</c:v>
                </c:pt>
                <c:pt idx="1">
                  <c:v>57000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E-4BDD-84AD-ABA2FCDD8EAB}"/>
            </c:ext>
          </c:extLst>
        </c:ser>
        <c:ser>
          <c:idx val="4"/>
          <c:order val="4"/>
          <c:tx>
            <c:strRef>
              <c:f>'Gráficos e Tabelas - ex.7)'!$B$8</c:f>
              <c:strCache>
                <c:ptCount val="1"/>
                <c:pt idx="0">
                  <c:v>Tapete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'Gráficos e Tabelas - ex.7)'!$C$3:$E$3</c:f>
              <c:strCache>
                <c:ptCount val="3"/>
                <c:pt idx="0">
                  <c:v>Tear Alfa</c:v>
                </c:pt>
                <c:pt idx="1">
                  <c:v>Tear Beta</c:v>
                </c:pt>
                <c:pt idx="2">
                  <c:v>Comprar</c:v>
                </c:pt>
              </c:strCache>
            </c:strRef>
          </c:cat>
          <c:val>
            <c:numRef>
              <c:f>'Gráficos e Tabelas - ex.7)'!$C$8:$E$8</c:f>
              <c:numCache>
                <c:formatCode>#\ ##0.00\ "€"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E-4BDD-84AD-ABA2FCDD8EAB}"/>
            </c:ext>
          </c:extLst>
        </c:ser>
        <c:ser>
          <c:idx val="5"/>
          <c:order val="5"/>
          <c:tx>
            <c:strRef>
              <c:f>'Gráficos e Tabelas - ex.7)'!$B$9</c:f>
              <c:strCache>
                <c:ptCount val="1"/>
                <c:pt idx="0">
                  <c:v>Tapete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'Gráficos e Tabelas - ex.7)'!$C$3:$E$3</c:f>
              <c:strCache>
                <c:ptCount val="3"/>
                <c:pt idx="0">
                  <c:v>Tear Alfa</c:v>
                </c:pt>
                <c:pt idx="1">
                  <c:v>Tear Beta</c:v>
                </c:pt>
                <c:pt idx="2">
                  <c:v>Comprar</c:v>
                </c:pt>
              </c:strCache>
            </c:strRef>
          </c:cat>
          <c:val>
            <c:numRef>
              <c:f>'Gráficos e Tabelas - ex.7)'!$C$9:$E$9</c:f>
              <c:numCache>
                <c:formatCode>#\ ##0.00\ "€"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133575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E-4BDD-84AD-ABA2FCDD8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0421551"/>
        <c:axId val="1660436111"/>
      </c:barChart>
      <c:catAx>
        <c:axId val="166042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0436111"/>
        <c:crosses val="autoZero"/>
        <c:auto val="1"/>
        <c:lblAlgn val="ctr"/>
        <c:lblOffset val="100"/>
        <c:noMultiLvlLbl val="0"/>
      </c:catAx>
      <c:valAx>
        <c:axId val="16604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04215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Distribuição</a:t>
            </a:r>
            <a:r>
              <a:rPr lang="pt-PT" baseline="0"/>
              <a:t> dos metros dos tapetes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83-452E-855B-1890DEEED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83-452E-855B-1890DEEED7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183-452E-855B-1890DEEED74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'Gráficos e Tabelas - ex.7)'!$I$3:$K$3</c:f>
              <c:strCache>
                <c:ptCount val="3"/>
                <c:pt idx="0">
                  <c:v>Tear Alfa</c:v>
                </c:pt>
                <c:pt idx="1">
                  <c:v>Tear Beta</c:v>
                </c:pt>
                <c:pt idx="2">
                  <c:v>Comprar</c:v>
                </c:pt>
              </c:strCache>
            </c:strRef>
          </c:cat>
          <c:val>
            <c:numRef>
              <c:f>'Gráficos e Tabelas - ex.7)'!$I$10:$K$10</c:f>
              <c:numCache>
                <c:formatCode>0.00</c:formatCode>
                <c:ptCount val="3"/>
                <c:pt idx="0">
                  <c:v>9184.4480000000003</c:v>
                </c:pt>
                <c:pt idx="1">
                  <c:v>109327.62596713964</c:v>
                </c:pt>
                <c:pt idx="2">
                  <c:v>160987.92603286036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8B-420D-B858-F6DFD60A456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7-2183-452E-855B-1890DEEED74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9-2183-452E-855B-1890DEEED74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2183-452E-855B-1890DEEED742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'Gráficos e Tabelas - ex.7)'!$I$3:$K$3</c15:sqref>
                        </c15:formulaRef>
                      </c:ext>
                    </c:extLst>
                    <c:strCache>
                      <c:ptCount val="3"/>
                      <c:pt idx="0">
                        <c:v>Tear Alfa</c:v>
                      </c:pt>
                      <c:pt idx="1">
                        <c:v>Tear Beta</c:v>
                      </c:pt>
                      <c:pt idx="2">
                        <c:v>Comprar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'Gráficos e Tabelas - ex.7)'!$I$4:$K$4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0">
                        <c:v>0</c:v>
                      </c:pt>
                      <c:pt idx="2" formatCode="0.00">
                        <c:v>13999.999999999998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38B-420D-B858-F6DFD60A4566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2183-452E-855B-1890DEEED74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F-2183-452E-855B-1890DEEED74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2183-452E-855B-1890DEEED742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'Gráficos e Tabelas - ex.7)'!$I$3:$K$3</c15:sqref>
                        </c15:formulaRef>
                      </c:ext>
                    </c:extLst>
                    <c:strCache>
                      <c:ptCount val="3"/>
                      <c:pt idx="0">
                        <c:v>Tear Alfa</c:v>
                      </c:pt>
                      <c:pt idx="1">
                        <c:v>Tear Beta</c:v>
                      </c:pt>
                      <c:pt idx="2">
                        <c:v>Comprar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'Gráficos e Tabelas - ex.7)'!$I$5:$K$5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0">
                        <c:v>9184.4480000000003</c:v>
                      </c:pt>
                      <c:pt idx="2" formatCode="0.00">
                        <c:v>10815.552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38B-420D-B858-F6DFD60A4566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2183-452E-855B-1890DEEED74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2183-452E-855B-1890DEEED74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2183-452E-855B-1890DEEED742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'Gráficos e Tabelas - ex.7)'!$I$3:$K$3</c15:sqref>
                        </c15:formulaRef>
                      </c:ext>
                    </c:extLst>
                    <c:strCache>
                      <c:ptCount val="3"/>
                      <c:pt idx="0">
                        <c:v>Tear Alfa</c:v>
                      </c:pt>
                      <c:pt idx="1">
                        <c:v>Tear Beta</c:v>
                      </c:pt>
                      <c:pt idx="2">
                        <c:v>Comprar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'Gráficos e Tabelas - ex.7)'!$I$6:$K$6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49327.625967139633</c:v>
                      </c:pt>
                      <c:pt idx="2">
                        <c:v>60172.374032860367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38B-420D-B858-F6DFD60A4566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2183-452E-855B-1890DEEED74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2183-452E-855B-1890DEEED74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2183-452E-855B-1890DEEED742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'Gráficos e Tabelas - ex.7)'!$I$3:$K$3</c15:sqref>
                        </c15:formulaRef>
                      </c:ext>
                    </c:extLst>
                    <c:strCache>
                      <c:ptCount val="3"/>
                      <c:pt idx="0">
                        <c:v>Tear Alfa</c:v>
                      </c:pt>
                      <c:pt idx="1">
                        <c:v>Tear Beta</c:v>
                      </c:pt>
                      <c:pt idx="2">
                        <c:v>Comprar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'Gráficos e Tabelas - ex.7)'!$I$7:$K$7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60000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38B-420D-B858-F6DFD60A4566}"/>
                  </c:ext>
                </c:extLst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2183-452E-855B-1890DEEED74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2183-452E-855B-1890DEEED74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2183-452E-855B-1890DEEED742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'Gráficos e Tabelas - ex.7)'!$I$3:$K$3</c15:sqref>
                        </c15:formulaRef>
                      </c:ext>
                    </c:extLst>
                    <c:strCache>
                      <c:ptCount val="3"/>
                      <c:pt idx="0">
                        <c:v>Tear Alfa</c:v>
                      </c:pt>
                      <c:pt idx="1">
                        <c:v>Tear Beta</c:v>
                      </c:pt>
                      <c:pt idx="2">
                        <c:v>Comprar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'Gráficos e Tabelas - ex.7)'!$I$8:$K$8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7500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38B-420D-B858-F6DFD60A4566}"/>
                  </c:ext>
                </c:extLst>
              </c15:ser>
            </c15:filteredPieSeries>
            <c15:filteredPieSeries>
              <c15:ser>
                <c:idx val="5"/>
                <c:order val="5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2183-452E-855B-1890DEEED74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2183-452E-855B-1890DEEED74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2183-452E-855B-1890DEEED742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'Gráficos e Tabelas - ex.7)'!$I$3:$K$3</c15:sqref>
                        </c15:formulaRef>
                      </c:ext>
                    </c:extLst>
                    <c:strCache>
                      <c:ptCount val="3"/>
                      <c:pt idx="0">
                        <c:v>Tear Alfa</c:v>
                      </c:pt>
                      <c:pt idx="1">
                        <c:v>Tear Beta</c:v>
                      </c:pt>
                      <c:pt idx="2">
                        <c:v>Comprar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'Gráficos e Tabelas - ex.7)'!$I$9:$K$9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68500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38B-420D-B858-F6DFD60A456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Distribuição do comprimento</a:t>
            </a:r>
            <a:r>
              <a:rPr lang="pt-PT" baseline="0"/>
              <a:t> de cada Tapete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'Gráficos e Tabelas - ex.7)'!$I$3</c:f>
              <c:strCache>
                <c:ptCount val="1"/>
                <c:pt idx="0">
                  <c:v>Tear Alfa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e Tabelas - ex.7)'!$H$4:$H$9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'Gráficos e Tabelas - ex.7)'!$I$4:$I$9</c:f>
              <c:numCache>
                <c:formatCode>0.00</c:formatCode>
                <c:ptCount val="6"/>
                <c:pt idx="0">
                  <c:v>0</c:v>
                </c:pt>
                <c:pt idx="1">
                  <c:v>9184.4480000000003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8-4ADC-BAA5-7BEA5517ED84}"/>
            </c:ext>
          </c:extLst>
        </c:ser>
        <c:ser>
          <c:idx val="1"/>
          <c:order val="1"/>
          <c:tx>
            <c:strRef>
              <c:f>'Gráficos e Tabelas - ex.7)'!$J$3</c:f>
              <c:strCache>
                <c:ptCount val="1"/>
                <c:pt idx="0">
                  <c:v>Tear Beta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e Tabelas - ex.7)'!$H$4:$H$9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'Gráficos e Tabelas - ex.7)'!$J$4:$J$9</c:f>
              <c:numCache>
                <c:formatCode>General</c:formatCode>
                <c:ptCount val="6"/>
                <c:pt idx="2" formatCode="0.00">
                  <c:v>49327.625967139633</c:v>
                </c:pt>
                <c:pt idx="3" formatCode="0.00">
                  <c:v>60000</c:v>
                </c:pt>
                <c:pt idx="4" formatCode="0.00">
                  <c:v>0</c:v>
                </c:pt>
                <c:pt idx="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68-4ADC-BAA5-7BEA5517ED84}"/>
            </c:ext>
          </c:extLst>
        </c:ser>
        <c:ser>
          <c:idx val="2"/>
          <c:order val="2"/>
          <c:tx>
            <c:strRef>
              <c:f>'Gráficos e Tabelas - ex.7)'!$K$3</c:f>
              <c:strCache>
                <c:ptCount val="1"/>
                <c:pt idx="0">
                  <c:v>Comprar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'Gráficos e Tabelas - ex.7)'!$H$4:$H$9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'Gráficos e Tabelas - ex.7)'!$K$4:$K$9</c:f>
              <c:numCache>
                <c:formatCode>0.00</c:formatCode>
                <c:ptCount val="6"/>
                <c:pt idx="0">
                  <c:v>13999.999999999998</c:v>
                </c:pt>
                <c:pt idx="1">
                  <c:v>10815.552</c:v>
                </c:pt>
                <c:pt idx="2">
                  <c:v>60172.374032860367</c:v>
                </c:pt>
                <c:pt idx="3">
                  <c:v>0</c:v>
                </c:pt>
                <c:pt idx="4">
                  <c:v>7500</c:v>
                </c:pt>
                <c:pt idx="5">
                  <c:v>68500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68-4ADC-BAA5-7BEA5517E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617407"/>
        <c:axId val="1538601183"/>
      </c:barChart>
      <c:catAx>
        <c:axId val="15386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8601183"/>
        <c:crosses val="autoZero"/>
        <c:auto val="1"/>
        <c:lblAlgn val="ctr"/>
        <c:lblOffset val="100"/>
        <c:noMultiLvlLbl val="0"/>
      </c:catAx>
      <c:valAx>
        <c:axId val="153860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86174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Tempo de produção de cada tear em cada tapete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e Tabelas - ex.7)'!$N$4</c:f>
              <c:strCache>
                <c:ptCount val="1"/>
                <c:pt idx="0">
                  <c:v>Tapete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e Tabelas - ex.7)'!$O$3:$P$3</c:f>
              <c:strCache>
                <c:ptCount val="2"/>
                <c:pt idx="0">
                  <c:v>Tear Alfa</c:v>
                </c:pt>
                <c:pt idx="1">
                  <c:v>Tear Beta</c:v>
                </c:pt>
              </c:strCache>
            </c:strRef>
          </c:cat>
          <c:val>
            <c:numRef>
              <c:f>'Gráficos e Tabelas - ex.7)'!$O$4:$P$4</c:f>
              <c:numCache>
                <c:formatCode>General</c:formatCode>
                <c:ptCount val="2"/>
                <c:pt idx="0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1-4C0C-B743-9CF635E38219}"/>
            </c:ext>
          </c:extLst>
        </c:ser>
        <c:ser>
          <c:idx val="1"/>
          <c:order val="1"/>
          <c:tx>
            <c:strRef>
              <c:f>'Gráficos e Tabelas - ex.7)'!$N$5</c:f>
              <c:strCache>
                <c:ptCount val="1"/>
                <c:pt idx="0">
                  <c:v>Tapete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e Tabelas - ex.7)'!$O$3:$P$3</c:f>
              <c:strCache>
                <c:ptCount val="2"/>
                <c:pt idx="0">
                  <c:v>Tear Alfa</c:v>
                </c:pt>
                <c:pt idx="1">
                  <c:v>Tear Beta</c:v>
                </c:pt>
              </c:strCache>
            </c:strRef>
          </c:cat>
          <c:val>
            <c:numRef>
              <c:f>'Gráficos e Tabelas - ex.7)'!$O$5:$P$5</c:f>
              <c:numCache>
                <c:formatCode>General</c:formatCode>
                <c:ptCount val="2"/>
                <c:pt idx="0" formatCode="0.00">
                  <c:v>2158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1-4C0C-B743-9CF635E38219}"/>
            </c:ext>
          </c:extLst>
        </c:ser>
        <c:ser>
          <c:idx val="2"/>
          <c:order val="2"/>
          <c:tx>
            <c:strRef>
              <c:f>'Gráficos e Tabelas - ex.7)'!$N$6</c:f>
              <c:strCache>
                <c:ptCount val="1"/>
                <c:pt idx="0">
                  <c:v>Tapete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'Gráficos e Tabelas - ex.7)'!$O$3:$P$3</c:f>
              <c:strCache>
                <c:ptCount val="2"/>
                <c:pt idx="0">
                  <c:v>Tear Alfa</c:v>
                </c:pt>
                <c:pt idx="1">
                  <c:v>Tear Beta</c:v>
                </c:pt>
              </c:strCache>
            </c:strRef>
          </c:cat>
          <c:val>
            <c:numRef>
              <c:f>'Gráficos e Tabelas - ex.7)'!$O$6:$P$6</c:f>
              <c:numCache>
                <c:formatCode>0.00</c:formatCode>
                <c:ptCount val="2"/>
                <c:pt idx="0">
                  <c:v>0</c:v>
                </c:pt>
                <c:pt idx="1">
                  <c:v>12535.610156833452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51-4C0C-B743-9CF635E38219}"/>
            </c:ext>
          </c:extLst>
        </c:ser>
        <c:ser>
          <c:idx val="3"/>
          <c:order val="3"/>
          <c:tx>
            <c:strRef>
              <c:f>'Gráficos e Tabelas - ex.7)'!$N$7</c:f>
              <c:strCache>
                <c:ptCount val="1"/>
                <c:pt idx="0">
                  <c:v>Tapete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'Gráficos e Tabelas - ex.7)'!$O$3:$P$3</c:f>
              <c:strCache>
                <c:ptCount val="2"/>
                <c:pt idx="0">
                  <c:v>Tear Alfa</c:v>
                </c:pt>
                <c:pt idx="1">
                  <c:v>Tear Beta</c:v>
                </c:pt>
              </c:strCache>
            </c:strRef>
          </c:cat>
          <c:val>
            <c:numRef>
              <c:f>'Gráficos e Tabelas - ex.7)'!$O$7:$P$7</c:f>
              <c:numCache>
                <c:formatCode>0.00</c:formatCode>
                <c:ptCount val="2"/>
                <c:pt idx="0">
                  <c:v>0</c:v>
                </c:pt>
                <c:pt idx="1">
                  <c:v>11202.389843166542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51-4C0C-B743-9CF635E38219}"/>
            </c:ext>
          </c:extLst>
        </c:ser>
        <c:ser>
          <c:idx val="4"/>
          <c:order val="4"/>
          <c:tx>
            <c:strRef>
              <c:f>'Gráficos e Tabelas - ex.7)'!$N$8</c:f>
              <c:strCache>
                <c:ptCount val="1"/>
                <c:pt idx="0">
                  <c:v>Tapete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'Gráficos e Tabelas - ex.7)'!$O$3:$P$3</c:f>
              <c:strCache>
                <c:ptCount val="2"/>
                <c:pt idx="0">
                  <c:v>Tear Alfa</c:v>
                </c:pt>
                <c:pt idx="1">
                  <c:v>Tear Beta</c:v>
                </c:pt>
              </c:strCache>
            </c:strRef>
          </c:cat>
          <c:val>
            <c:numRef>
              <c:f>'Gráficos e Tabelas - ex.7)'!$O$8:$P$8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51-4C0C-B743-9CF635E38219}"/>
            </c:ext>
          </c:extLst>
        </c:ser>
        <c:ser>
          <c:idx val="5"/>
          <c:order val="5"/>
          <c:tx>
            <c:strRef>
              <c:f>'Gráficos e Tabelas - ex.7)'!$N$9</c:f>
              <c:strCache>
                <c:ptCount val="1"/>
                <c:pt idx="0">
                  <c:v>Tapete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'Gráficos e Tabelas - ex.7)'!$O$3:$P$3</c:f>
              <c:strCache>
                <c:ptCount val="2"/>
                <c:pt idx="0">
                  <c:v>Tear Alfa</c:v>
                </c:pt>
                <c:pt idx="1">
                  <c:v>Tear Beta</c:v>
                </c:pt>
              </c:strCache>
            </c:strRef>
          </c:cat>
          <c:val>
            <c:numRef>
              <c:f>'Gráficos e Tabelas - ex.7)'!$O$9:$P$9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51-4C0C-B743-9CF635E38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72937007"/>
        <c:axId val="272937839"/>
      </c:barChart>
      <c:catAx>
        <c:axId val="27293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2937839"/>
        <c:crosses val="autoZero"/>
        <c:auto val="1"/>
        <c:lblAlgn val="ctr"/>
        <c:lblOffset val="100"/>
        <c:noMultiLvlLbl val="0"/>
      </c:catAx>
      <c:valAx>
        <c:axId val="2729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29370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Distribuição do comprimento dos Tapetes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'Tabelas e Gráficos'!$H$4</c:f>
              <c:strCache>
                <c:ptCount val="1"/>
                <c:pt idx="0">
                  <c:v>Tapete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e Gráficos'!$I$3:$K$3</c:f>
              <c:strCache>
                <c:ptCount val="3"/>
                <c:pt idx="0">
                  <c:v>Tear Alfa</c:v>
                </c:pt>
                <c:pt idx="1">
                  <c:v>Tear Beta</c:v>
                </c:pt>
                <c:pt idx="2">
                  <c:v>Comprar</c:v>
                </c:pt>
              </c:strCache>
            </c:strRef>
          </c:cat>
          <c:val>
            <c:numRef>
              <c:f>'Tabelas e Gráficos'!$I$4:$K$4</c:f>
              <c:numCache>
                <c:formatCode>General</c:formatCode>
                <c:ptCount val="3"/>
                <c:pt idx="0" formatCode="0.00">
                  <c:v>14000</c:v>
                </c:pt>
                <c:pt idx="2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7-418A-9BFA-44BE26BC1B57}"/>
            </c:ext>
          </c:extLst>
        </c:ser>
        <c:ser>
          <c:idx val="1"/>
          <c:order val="1"/>
          <c:tx>
            <c:strRef>
              <c:f>'Tabelas e Gráficos'!$H$5</c:f>
              <c:strCache>
                <c:ptCount val="1"/>
                <c:pt idx="0">
                  <c:v>Tapete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'Tabelas e Gráficos'!$I$3:$K$3</c:f>
              <c:strCache>
                <c:ptCount val="3"/>
                <c:pt idx="0">
                  <c:v>Tear Alfa</c:v>
                </c:pt>
                <c:pt idx="1">
                  <c:v>Tear Beta</c:v>
                </c:pt>
                <c:pt idx="2">
                  <c:v>Comprar</c:v>
                </c:pt>
              </c:strCache>
            </c:strRef>
          </c:cat>
          <c:val>
            <c:numRef>
              <c:f>'Tabelas e Gráficos'!$I$5:$K$5</c:f>
              <c:numCache>
                <c:formatCode>General</c:formatCode>
                <c:ptCount val="3"/>
                <c:pt idx="0" formatCode="0.00">
                  <c:v>0</c:v>
                </c:pt>
                <c:pt idx="2" formatCode="0.0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7-418A-9BFA-44BE26BC1B57}"/>
            </c:ext>
          </c:extLst>
        </c:ser>
        <c:ser>
          <c:idx val="2"/>
          <c:order val="2"/>
          <c:tx>
            <c:strRef>
              <c:f>'Tabelas e Gráficos'!$H$6</c:f>
              <c:strCache>
                <c:ptCount val="1"/>
                <c:pt idx="0">
                  <c:v>Tapete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'Tabelas e Gráficos'!$I$3:$K$3</c:f>
              <c:strCache>
                <c:ptCount val="3"/>
                <c:pt idx="0">
                  <c:v>Tear Alfa</c:v>
                </c:pt>
                <c:pt idx="1">
                  <c:v>Tear Beta</c:v>
                </c:pt>
                <c:pt idx="2">
                  <c:v>Comprar</c:v>
                </c:pt>
              </c:strCache>
            </c:strRef>
          </c:cat>
          <c:val>
            <c:numRef>
              <c:f>'Tabelas e Gráficos'!$I$6:$K$6</c:f>
              <c:numCache>
                <c:formatCode>0.00</c:formatCode>
                <c:ptCount val="3"/>
                <c:pt idx="0">
                  <c:v>0</c:v>
                </c:pt>
                <c:pt idx="1">
                  <c:v>109500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27-418A-9BFA-44BE26BC1B57}"/>
            </c:ext>
          </c:extLst>
        </c:ser>
        <c:ser>
          <c:idx val="3"/>
          <c:order val="3"/>
          <c:tx>
            <c:strRef>
              <c:f>'Tabelas e Gráficos'!$H$7</c:f>
              <c:strCache>
                <c:ptCount val="1"/>
                <c:pt idx="0">
                  <c:v>Tapete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'Tabelas e Gráficos'!$I$3:$K$3</c:f>
              <c:strCache>
                <c:ptCount val="3"/>
                <c:pt idx="0">
                  <c:v>Tear Alfa</c:v>
                </c:pt>
                <c:pt idx="1">
                  <c:v>Tear Beta</c:v>
                </c:pt>
                <c:pt idx="2">
                  <c:v>Comprar</c:v>
                </c:pt>
              </c:strCache>
            </c:strRef>
          </c:cat>
          <c:val>
            <c:numRef>
              <c:f>'Tabelas e Gráficos'!$I$7:$K$7</c:f>
              <c:numCache>
                <c:formatCode>0.00</c:formatCode>
                <c:ptCount val="3"/>
                <c:pt idx="0">
                  <c:v>0</c:v>
                </c:pt>
                <c:pt idx="1">
                  <c:v>60000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535-40C4-8A29-4A5493A235DA}"/>
            </c:ext>
          </c:extLst>
        </c:ser>
        <c:ser>
          <c:idx val="4"/>
          <c:order val="4"/>
          <c:tx>
            <c:strRef>
              <c:f>'Tabelas e Gráficos'!$H$8</c:f>
              <c:strCache>
                <c:ptCount val="1"/>
                <c:pt idx="0">
                  <c:v>Tapete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'Tabelas e Gráficos'!$I$3:$K$3</c:f>
              <c:strCache>
                <c:ptCount val="3"/>
                <c:pt idx="0">
                  <c:v>Tear Alfa</c:v>
                </c:pt>
                <c:pt idx="1">
                  <c:v>Tear Beta</c:v>
                </c:pt>
                <c:pt idx="2">
                  <c:v>Comprar</c:v>
                </c:pt>
              </c:strCache>
            </c:strRef>
          </c:cat>
          <c:val>
            <c:numRef>
              <c:f>'Tabelas e Gráficos'!$I$8:$K$8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535-40C4-8A29-4A5493A235DA}"/>
            </c:ext>
          </c:extLst>
        </c:ser>
        <c:ser>
          <c:idx val="5"/>
          <c:order val="5"/>
          <c:tx>
            <c:strRef>
              <c:f>'Tabelas e Gráficos'!$H$9</c:f>
              <c:strCache>
                <c:ptCount val="1"/>
                <c:pt idx="0">
                  <c:v>Tapete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'Tabelas e Gráficos'!$I$3:$K$3</c:f>
              <c:strCache>
                <c:ptCount val="3"/>
                <c:pt idx="0">
                  <c:v>Tear Alfa</c:v>
                </c:pt>
                <c:pt idx="1">
                  <c:v>Tear Beta</c:v>
                </c:pt>
                <c:pt idx="2">
                  <c:v>Comprar</c:v>
                </c:pt>
              </c:strCache>
            </c:strRef>
          </c:cat>
          <c:val>
            <c:numRef>
              <c:f>'Tabelas e Gráficos'!$I$9:$K$9</c:f>
              <c:numCache>
                <c:formatCode>0.00</c:formatCode>
                <c:ptCount val="3"/>
                <c:pt idx="0">
                  <c:v>20696.035050997787</c:v>
                </c:pt>
                <c:pt idx="1">
                  <c:v>24116.084138241567</c:v>
                </c:pt>
                <c:pt idx="2">
                  <c:v>23687.880810760646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535-40C4-8A29-4A5493A23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9045776"/>
        <c:axId val="1689041616"/>
        <c:extLst/>
      </c:barChart>
      <c:catAx>
        <c:axId val="168904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89041616"/>
        <c:crosses val="autoZero"/>
        <c:auto val="1"/>
        <c:lblAlgn val="ctr"/>
        <c:lblOffset val="100"/>
        <c:noMultiLvlLbl val="0"/>
      </c:catAx>
      <c:valAx>
        <c:axId val="1689041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890457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Distribuição dos metros dos Tapetes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AF-4F22-8FC6-859F2B6477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AF-4F22-8FC6-859F2B6477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AF-4F22-8FC6-859F2B64779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e Gráficos'!$I$3:$K$3</c:f>
              <c:strCache>
                <c:ptCount val="3"/>
                <c:pt idx="0">
                  <c:v>Tear Alfa</c:v>
                </c:pt>
                <c:pt idx="1">
                  <c:v>Tear Beta</c:v>
                </c:pt>
                <c:pt idx="2">
                  <c:v>Comprar</c:v>
                </c:pt>
              </c:strCache>
            </c:strRef>
          </c:cat>
          <c:val>
            <c:numRef>
              <c:f>'Tabelas e Gráficos'!$I$10:$K$10</c:f>
              <c:numCache>
                <c:formatCode>0.00</c:formatCode>
                <c:ptCount val="3"/>
                <c:pt idx="0">
                  <c:v>34696.035050997787</c:v>
                </c:pt>
                <c:pt idx="1">
                  <c:v>193616.08413824157</c:v>
                </c:pt>
                <c:pt idx="2">
                  <c:v>51187.880810760646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10-4C9C-AAFB-946052A71C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7-CCAF-4F22-8FC6-859F2B64779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9-CCAF-4F22-8FC6-859F2B64779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CCAF-4F22-8FC6-859F2B64779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'Tabelas e Gráficos'!$I$3:$K$3</c15:sqref>
                        </c15:formulaRef>
                      </c:ext>
                    </c:extLst>
                    <c:strCache>
                      <c:ptCount val="3"/>
                      <c:pt idx="0">
                        <c:v>Tear Alfa</c:v>
                      </c:pt>
                      <c:pt idx="1">
                        <c:v>Tear Beta</c:v>
                      </c:pt>
                      <c:pt idx="2">
                        <c:v>Comprar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'Tabelas e Gráficos'!$I$4:$K$4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0">
                        <c:v>14000</c:v>
                      </c:pt>
                      <c:pt idx="2" formatCode="0.0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A10-4C9C-AAFB-946052A71C00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CCAF-4F22-8FC6-859F2B64779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F-CCAF-4F22-8FC6-859F2B64779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AF-4F22-8FC6-859F2B64779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'Tabelas e Gráficos'!$I$3:$K$3</c15:sqref>
                        </c15:formulaRef>
                      </c:ext>
                    </c:extLst>
                    <c:strCache>
                      <c:ptCount val="3"/>
                      <c:pt idx="0">
                        <c:v>Tear Alfa</c:v>
                      </c:pt>
                      <c:pt idx="1">
                        <c:v>Tear Beta</c:v>
                      </c:pt>
                      <c:pt idx="2">
                        <c:v>Comprar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'Tabelas e Gráficos'!$I$5:$K$5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0">
                        <c:v>0</c:v>
                      </c:pt>
                      <c:pt idx="2" formatCode="0.00">
                        <c:v>20000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A10-4C9C-AAFB-946052A71C00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CCAF-4F22-8FC6-859F2B64779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CCAF-4F22-8FC6-859F2B64779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CCAF-4F22-8FC6-859F2B64779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'Tabelas e Gráficos'!$I$3:$K$3</c15:sqref>
                        </c15:formulaRef>
                      </c:ext>
                    </c:extLst>
                    <c:strCache>
                      <c:ptCount val="3"/>
                      <c:pt idx="0">
                        <c:v>Tear Alfa</c:v>
                      </c:pt>
                      <c:pt idx="1">
                        <c:v>Tear Beta</c:v>
                      </c:pt>
                      <c:pt idx="2">
                        <c:v>Comprar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'Tabelas e Gráficos'!$I$6:$K$6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109500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10-4C9C-AAFB-946052A71C00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CCAF-4F22-8FC6-859F2B64779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CCAF-4F22-8FC6-859F2B64779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CCAF-4F22-8FC6-859F2B64779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'Tabelas e Gráficos'!$I$3:$K$3</c15:sqref>
                        </c15:formulaRef>
                      </c:ext>
                    </c:extLst>
                    <c:strCache>
                      <c:ptCount val="3"/>
                      <c:pt idx="0">
                        <c:v>Tear Alfa</c:v>
                      </c:pt>
                      <c:pt idx="1">
                        <c:v>Tear Beta</c:v>
                      </c:pt>
                      <c:pt idx="2">
                        <c:v>Comprar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'Tabelas e Gráficos'!$I$7:$K$7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60000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10-4C9C-AAFB-946052A71C00}"/>
                  </c:ext>
                </c:extLst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CCAF-4F22-8FC6-859F2B64779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CCAF-4F22-8FC6-859F2B64779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CCAF-4F22-8FC6-859F2B64779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'Tabelas e Gráficos'!$I$3:$K$3</c15:sqref>
                        </c15:formulaRef>
                      </c:ext>
                    </c:extLst>
                    <c:strCache>
                      <c:ptCount val="3"/>
                      <c:pt idx="0">
                        <c:v>Tear Alfa</c:v>
                      </c:pt>
                      <c:pt idx="1">
                        <c:v>Tear Beta</c:v>
                      </c:pt>
                      <c:pt idx="2">
                        <c:v>Comprar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'Tabelas e Gráficos'!$I$8:$K$8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7500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10-4C9C-AAFB-946052A71C00}"/>
                  </c:ext>
                </c:extLst>
              </c15:ser>
            </c15:filteredPieSeries>
            <c15:filteredPieSeries>
              <c15:ser>
                <c:idx val="5"/>
                <c:order val="5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CCAF-4F22-8FC6-859F2B64779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CCAF-4F22-8FC6-859F2B64779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CCAF-4F22-8FC6-859F2B64779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'Tabelas e Gráficos'!$I$3:$K$3</c15:sqref>
                        </c15:formulaRef>
                      </c:ext>
                    </c:extLst>
                    <c:strCache>
                      <c:ptCount val="3"/>
                      <c:pt idx="0">
                        <c:v>Tear Alfa</c:v>
                      </c:pt>
                      <c:pt idx="1">
                        <c:v>Tear Beta</c:v>
                      </c:pt>
                      <c:pt idx="2">
                        <c:v>Comprar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'Tabelas e Gráficos'!$I$9:$K$9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20696.035050997787</c:v>
                      </c:pt>
                      <c:pt idx="1">
                        <c:v>24116.084138241567</c:v>
                      </c:pt>
                      <c:pt idx="2">
                        <c:v>23687.880810760646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10-4C9C-AAFB-946052A71C0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Distribuição do tempo em cada tear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e Gráficos'!$N$4</c:f>
              <c:strCache>
                <c:ptCount val="1"/>
                <c:pt idx="0">
                  <c:v>Tapete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e Gráficos'!$O$3:$P$3</c:f>
              <c:strCache>
                <c:ptCount val="2"/>
                <c:pt idx="0">
                  <c:v>Tear Alfa</c:v>
                </c:pt>
                <c:pt idx="1">
                  <c:v>Tear Beta</c:v>
                </c:pt>
              </c:strCache>
            </c:strRef>
          </c:cat>
          <c:val>
            <c:numRef>
              <c:f>'Tabelas e Gráficos'!$O$4:$P$4</c:f>
              <c:numCache>
                <c:formatCode>General</c:formatCode>
                <c:ptCount val="2"/>
                <c:pt idx="0" formatCode="0.00">
                  <c:v>3104.2128603104215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1-4C8F-9394-E4EA01017E1E}"/>
            </c:ext>
          </c:extLst>
        </c:ser>
        <c:ser>
          <c:idx val="1"/>
          <c:order val="1"/>
          <c:tx>
            <c:strRef>
              <c:f>'Tabelas e Gráficos'!$N$5</c:f>
              <c:strCache>
                <c:ptCount val="1"/>
                <c:pt idx="0">
                  <c:v>Tapete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'Tabelas e Gráficos'!$O$3:$P$3</c:f>
              <c:strCache>
                <c:ptCount val="2"/>
                <c:pt idx="0">
                  <c:v>Tear Alfa</c:v>
                </c:pt>
                <c:pt idx="1">
                  <c:v>Tear Beta</c:v>
                </c:pt>
              </c:strCache>
            </c:strRef>
          </c:cat>
          <c:val>
            <c:numRef>
              <c:f>'Tabelas e Gráficos'!$O$5:$P$5</c:f>
              <c:numCache>
                <c:formatCode>General</c:formatCode>
                <c:ptCount val="2"/>
                <c:pt idx="0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1-4C8F-9394-E4EA01017E1E}"/>
            </c:ext>
          </c:extLst>
        </c:ser>
        <c:ser>
          <c:idx val="2"/>
          <c:order val="2"/>
          <c:tx>
            <c:strRef>
              <c:f>'Tabelas e Gráficos'!$N$6</c:f>
              <c:strCache>
                <c:ptCount val="1"/>
                <c:pt idx="0">
                  <c:v>Tapete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'Tabelas e Gráficos'!$O$3:$P$3</c:f>
              <c:strCache>
                <c:ptCount val="2"/>
                <c:pt idx="0">
                  <c:v>Tear Alfa</c:v>
                </c:pt>
                <c:pt idx="1">
                  <c:v>Tear Beta</c:v>
                </c:pt>
              </c:strCache>
            </c:strRef>
          </c:cat>
          <c:val>
            <c:numRef>
              <c:f>'Tabelas e Gráficos'!$O$6:$P$6</c:f>
              <c:numCache>
                <c:formatCode>0.00</c:formatCode>
                <c:ptCount val="2"/>
                <c:pt idx="0">
                  <c:v>0</c:v>
                </c:pt>
                <c:pt idx="1">
                  <c:v>27827.191867852605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A5-4B1E-81EE-B5F92FA2610F}"/>
            </c:ext>
          </c:extLst>
        </c:ser>
        <c:ser>
          <c:idx val="3"/>
          <c:order val="3"/>
          <c:tx>
            <c:strRef>
              <c:f>'Tabelas e Gráficos'!$N$7</c:f>
              <c:strCache>
                <c:ptCount val="1"/>
                <c:pt idx="0">
                  <c:v>Tapete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'Tabelas e Gráficos'!$O$3:$P$3</c:f>
              <c:strCache>
                <c:ptCount val="2"/>
                <c:pt idx="0">
                  <c:v>Tear Alfa</c:v>
                </c:pt>
                <c:pt idx="1">
                  <c:v>Tear Beta</c:v>
                </c:pt>
              </c:strCache>
            </c:strRef>
          </c:cat>
          <c:val>
            <c:numRef>
              <c:f>'Tabelas e Gráficos'!$O$7:$P$7</c:f>
              <c:numCache>
                <c:formatCode>0.00</c:formatCode>
                <c:ptCount val="2"/>
                <c:pt idx="0">
                  <c:v>0</c:v>
                </c:pt>
                <c:pt idx="1">
                  <c:v>11202.389843166542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A5-4B1E-81EE-B5F92FA2610F}"/>
            </c:ext>
          </c:extLst>
        </c:ser>
        <c:ser>
          <c:idx val="4"/>
          <c:order val="4"/>
          <c:tx>
            <c:strRef>
              <c:f>'Tabelas e Gráficos'!$N$8</c:f>
              <c:strCache>
                <c:ptCount val="1"/>
                <c:pt idx="0">
                  <c:v>Tapete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'Tabelas e Gráficos'!$O$3:$P$3</c:f>
              <c:strCache>
                <c:ptCount val="2"/>
                <c:pt idx="0">
                  <c:v>Tear Alfa</c:v>
                </c:pt>
                <c:pt idx="1">
                  <c:v>Tear Beta</c:v>
                </c:pt>
              </c:strCache>
            </c:strRef>
          </c:cat>
          <c:val>
            <c:numRef>
              <c:f>'Tabelas e Gráficos'!$O$8:$P$8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A5-4B1E-81EE-B5F92FA2610F}"/>
            </c:ext>
          </c:extLst>
        </c:ser>
        <c:ser>
          <c:idx val="5"/>
          <c:order val="5"/>
          <c:tx>
            <c:strRef>
              <c:f>'Tabelas e Gráficos'!$N$9</c:f>
              <c:strCache>
                <c:ptCount val="1"/>
                <c:pt idx="0">
                  <c:v>Tapete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'Tabelas e Gráficos'!$O$3:$P$3</c:f>
              <c:strCache>
                <c:ptCount val="2"/>
                <c:pt idx="0">
                  <c:v>Tear Alfa</c:v>
                </c:pt>
                <c:pt idx="1">
                  <c:v>Tear Beta</c:v>
                </c:pt>
              </c:strCache>
            </c:strRef>
          </c:cat>
          <c:val>
            <c:numRef>
              <c:f>'Tabelas e Gráficos'!$O$9:$P$9</c:f>
              <c:numCache>
                <c:formatCode>0.00</c:formatCode>
                <c:ptCount val="2"/>
                <c:pt idx="0">
                  <c:v>5527.7871396895798</c:v>
                </c:pt>
                <c:pt idx="1">
                  <c:v>6288.4182889808526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A5-4B1E-81EE-B5F92FA26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82389279"/>
        <c:axId val="1482396767"/>
      </c:barChart>
      <c:catAx>
        <c:axId val="148238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2396767"/>
        <c:crosses val="autoZero"/>
        <c:auto val="1"/>
        <c:lblAlgn val="ctr"/>
        <c:lblOffset val="100"/>
        <c:noMultiLvlLbl val="0"/>
      </c:catAx>
      <c:valAx>
        <c:axId val="14823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238927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Tapete 1 renegociação dos preços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e Tabelas - ex.6)'!$C$2</c:f>
              <c:strCache>
                <c:ptCount val="1"/>
                <c:pt idx="0">
                  <c:v>Valor Absoluto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'Gráficos e Tabelas - ex.6)'!$C$3:$C$13</c:f>
              <c:numCache>
                <c:formatCode>#\ ##0.00\ "€"</c:formatCode>
                <c:ptCount val="11"/>
                <c:pt idx="0">
                  <c:v>422396.15477866645</c:v>
                </c:pt>
                <c:pt idx="1">
                  <c:v>422066.17695161549</c:v>
                </c:pt>
                <c:pt idx="2">
                  <c:v>421366.17695161549</c:v>
                </c:pt>
                <c:pt idx="3">
                  <c:v>420666.17695161549</c:v>
                </c:pt>
                <c:pt idx="4">
                  <c:v>419966.17695161549</c:v>
                </c:pt>
                <c:pt idx="5">
                  <c:v>419266.17695161549</c:v>
                </c:pt>
                <c:pt idx="6">
                  <c:v>418566.17695161549</c:v>
                </c:pt>
                <c:pt idx="7">
                  <c:v>417866.17695161549</c:v>
                </c:pt>
                <c:pt idx="8">
                  <c:v>417166.17695161549</c:v>
                </c:pt>
                <c:pt idx="9">
                  <c:v>416466.17695161549</c:v>
                </c:pt>
                <c:pt idx="10">
                  <c:v>415766.17695161549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D-4F25-9C55-0EA6AD8A9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629152"/>
        <c:axId val="284627488"/>
      </c:barChart>
      <c:lineChart>
        <c:grouping val="standard"/>
        <c:varyColors val="0"/>
        <c:ser>
          <c:idx val="1"/>
          <c:order val="1"/>
          <c:tx>
            <c:strRef>
              <c:f>'Gráficos e Tabelas - ex.6)'!$D$2</c:f>
              <c:strCache>
                <c:ptCount val="1"/>
                <c:pt idx="0">
                  <c:v>Tx.Variação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'Gráficos e Tabelas - ex.6)'!$D$3:$D$13</c:f>
              <c:numCache>
                <c:formatCode>0.00%</c:formatCode>
                <c:ptCount val="11"/>
                <c:pt idx="1">
                  <c:v>-7.8181537652277622E-4</c:v>
                </c:pt>
                <c:pt idx="2">
                  <c:v>-1.661262906919032E-3</c:v>
                </c:pt>
                <c:pt idx="3">
                  <c:v>-1.6640272937382202E-3</c:v>
                </c:pt>
                <c:pt idx="4">
                  <c:v>-1.6668008959222621E-3</c:v>
                </c:pt>
                <c:pt idx="5">
                  <c:v>-1.6695837596286285E-3</c:v>
                </c:pt>
                <c:pt idx="6">
                  <c:v>-1.67237593132356E-3</c:v>
                </c:pt>
                <c:pt idx="7">
                  <c:v>-1.6751774577846549E-3</c:v>
                </c:pt>
                <c:pt idx="8">
                  <c:v>-1.67798838610348E-3</c:v>
                </c:pt>
                <c:pt idx="9">
                  <c:v>-1.6808087636882097E-3</c:v>
                </c:pt>
                <c:pt idx="10">
                  <c:v>-1.6836386382662917E-3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D-4F25-9C55-0EA6AD8A9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917760"/>
        <c:axId val="1051918176"/>
      </c:lineChart>
      <c:catAx>
        <c:axId val="2846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4627488"/>
        <c:crosses val="autoZero"/>
        <c:auto val="1"/>
        <c:lblAlgn val="ctr"/>
        <c:lblOffset val="100"/>
        <c:noMultiLvlLbl val="0"/>
      </c:catAx>
      <c:valAx>
        <c:axId val="2846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4629152"/>
        <c:crosses val="autoZero"/>
        <c:crossBetween val="between"/>
      </c:valAx>
      <c:valAx>
        <c:axId val="1051918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Tx. Variação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1917760"/>
        <c:crosses val="max"/>
        <c:crossBetween val="between"/>
      </c:valAx>
      <c:catAx>
        <c:axId val="1051917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5191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Tapete 3 renegociação dos preços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e Tabelas - ex.6)'!$C$34</c:f>
              <c:strCache>
                <c:ptCount val="1"/>
                <c:pt idx="0">
                  <c:v>Valor Absoluto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val>
            <c:numRef>
              <c:f>'Gráficos e Tabelas - ex.6)'!$C$35:$C$45</c:f>
              <c:numCache>
                <c:formatCode>#\ ##0.00\ "€"</c:formatCode>
                <c:ptCount val="11"/>
                <c:pt idx="0">
                  <c:v>422396.15477866645</c:v>
                </c:pt>
                <c:pt idx="1">
                  <c:v>422396.15477866645</c:v>
                </c:pt>
                <c:pt idx="2">
                  <c:v>422396.15477866645</c:v>
                </c:pt>
                <c:pt idx="3">
                  <c:v>422396.15477866645</c:v>
                </c:pt>
                <c:pt idx="4">
                  <c:v>422396.15477866645</c:v>
                </c:pt>
                <c:pt idx="5">
                  <c:v>422396.15477866645</c:v>
                </c:pt>
                <c:pt idx="6">
                  <c:v>422396.15477866645</c:v>
                </c:pt>
                <c:pt idx="7">
                  <c:v>422396.15477866645</c:v>
                </c:pt>
                <c:pt idx="8">
                  <c:v>421397.06358671322</c:v>
                </c:pt>
                <c:pt idx="9">
                  <c:v>420079.95230999362</c:v>
                </c:pt>
                <c:pt idx="10">
                  <c:v>418585.04114697489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2-4AD8-9F88-75E844A669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4610160"/>
        <c:axId val="224630128"/>
      </c:barChart>
      <c:lineChart>
        <c:grouping val="standard"/>
        <c:varyColors val="0"/>
        <c:ser>
          <c:idx val="1"/>
          <c:order val="1"/>
          <c:tx>
            <c:strRef>
              <c:f>'Gráficos e Tabelas - ex.6)'!$D$34</c:f>
              <c:strCache>
                <c:ptCount val="1"/>
                <c:pt idx="0">
                  <c:v>Tx.Variação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'Gráficos e Tabelas - ex.6)'!$D$35:$D$45</c:f>
              <c:numCache>
                <c:formatCode>0.00%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-2.3652942401351683E-3</c:v>
                </c:pt>
                <c:pt idx="9">
                  <c:v>-3.1255824744221869E-3</c:v>
                </c:pt>
                <c:pt idx="10">
                  <c:v>-3.5586348617645319E-3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2-4AD8-9F88-75E844A669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4607248"/>
        <c:axId val="224628464"/>
      </c:lineChart>
      <c:catAx>
        <c:axId val="22461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4630128"/>
        <c:crosses val="autoZero"/>
        <c:auto val="1"/>
        <c:lblAlgn val="ctr"/>
        <c:lblOffset val="100"/>
        <c:noMultiLvlLbl val="0"/>
      </c:catAx>
      <c:valAx>
        <c:axId val="2246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4610160"/>
        <c:crosses val="autoZero"/>
        <c:crossBetween val="between"/>
      </c:valAx>
      <c:valAx>
        <c:axId val="224628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Tx. Variação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4607248"/>
        <c:crosses val="max"/>
        <c:crossBetween val="between"/>
      </c:valAx>
      <c:catAx>
        <c:axId val="2246072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2462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Tapete 4 renegociação dos preços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e Tabelas - ex.6)'!$C$50</c:f>
              <c:strCache>
                <c:ptCount val="1"/>
                <c:pt idx="0">
                  <c:v>Valor Absoluto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'Gráficos e Tabelas - ex.6)'!$C$51:$C$61</c:f>
              <c:numCache>
                <c:formatCode>#\ ##0.00\ "€"</c:formatCode>
                <c:ptCount val="11"/>
                <c:pt idx="0">
                  <c:v>422396.15477866645</c:v>
                </c:pt>
                <c:pt idx="1">
                  <c:v>422396.15477866645</c:v>
                </c:pt>
                <c:pt idx="2">
                  <c:v>422396.15477866645</c:v>
                </c:pt>
                <c:pt idx="3">
                  <c:v>422396.15477866645</c:v>
                </c:pt>
                <c:pt idx="4">
                  <c:v>422396.15477866645</c:v>
                </c:pt>
                <c:pt idx="5">
                  <c:v>422396.15477866645</c:v>
                </c:pt>
                <c:pt idx="6">
                  <c:v>422396.15477866645</c:v>
                </c:pt>
                <c:pt idx="7">
                  <c:v>422396.15477866645</c:v>
                </c:pt>
                <c:pt idx="8">
                  <c:v>422396.15477866645</c:v>
                </c:pt>
                <c:pt idx="9">
                  <c:v>422396.15477866645</c:v>
                </c:pt>
                <c:pt idx="10">
                  <c:v>422396.15477866645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9-4481-9F55-3FA02769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606240"/>
        <c:axId val="992601248"/>
      </c:barChart>
      <c:lineChart>
        <c:grouping val="standard"/>
        <c:varyColors val="0"/>
        <c:ser>
          <c:idx val="1"/>
          <c:order val="1"/>
          <c:tx>
            <c:strRef>
              <c:f>'Gráficos e Tabelas - ex.6)'!$D$50</c:f>
              <c:strCache>
                <c:ptCount val="1"/>
                <c:pt idx="0">
                  <c:v>Tx.Variação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'Gráficos e Tabelas - ex.6)'!$D$51:$D$61</c:f>
              <c:numCache>
                <c:formatCode>0.00%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9-4481-9F55-3FA02769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608320"/>
        <c:axId val="992588352"/>
      </c:lineChart>
      <c:catAx>
        <c:axId val="99260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2601248"/>
        <c:crosses val="autoZero"/>
        <c:auto val="1"/>
        <c:lblAlgn val="ctr"/>
        <c:lblOffset val="100"/>
        <c:noMultiLvlLbl val="0"/>
      </c:catAx>
      <c:valAx>
        <c:axId val="9926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2606240"/>
        <c:crosses val="autoZero"/>
        <c:crossBetween val="between"/>
      </c:valAx>
      <c:valAx>
        <c:axId val="992588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Tx. Variação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2608320"/>
        <c:crosses val="max"/>
        <c:crossBetween val="between"/>
      </c:valAx>
      <c:catAx>
        <c:axId val="992608320"/>
        <c:scaling>
          <c:orientation val="minMax"/>
        </c:scaling>
        <c:delete val="1"/>
        <c:axPos val="b"/>
        <c:majorTickMark val="none"/>
        <c:minorTickMark val="none"/>
        <c:tickLblPos val="nextTo"/>
        <c:crossAx val="99258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Tapete 5 renegociação dos preços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e Tabelas - ex.6)'!$C$66</c:f>
              <c:strCache>
                <c:ptCount val="1"/>
                <c:pt idx="0">
                  <c:v>Valor Absoluto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'Gráficos e Tabelas - ex.6)'!$C$67:$C$77</c:f>
              <c:numCache>
                <c:formatCode>#\ ##0.00\ "€"</c:formatCode>
                <c:ptCount val="11"/>
                <c:pt idx="0">
                  <c:v>422396.15477866645</c:v>
                </c:pt>
                <c:pt idx="1">
                  <c:v>422021.15477866645</c:v>
                </c:pt>
                <c:pt idx="2">
                  <c:v>421646.15477866645</c:v>
                </c:pt>
                <c:pt idx="3">
                  <c:v>421271.15477866645</c:v>
                </c:pt>
                <c:pt idx="4">
                  <c:v>420896.15477866645</c:v>
                </c:pt>
                <c:pt idx="5">
                  <c:v>420521.15477866645</c:v>
                </c:pt>
                <c:pt idx="6">
                  <c:v>420146.15477866645</c:v>
                </c:pt>
                <c:pt idx="7">
                  <c:v>419771.15477866645</c:v>
                </c:pt>
                <c:pt idx="8">
                  <c:v>419396.15477866645</c:v>
                </c:pt>
                <c:pt idx="9">
                  <c:v>419021.15477866645</c:v>
                </c:pt>
                <c:pt idx="10">
                  <c:v>418646.15477866645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5-407D-85D0-D057FB61F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224585200"/>
        <c:axId val="224581456"/>
      </c:barChart>
      <c:lineChart>
        <c:grouping val="standard"/>
        <c:varyColors val="0"/>
        <c:ser>
          <c:idx val="1"/>
          <c:order val="1"/>
          <c:tx>
            <c:strRef>
              <c:f>'Gráficos e Tabelas - ex.6)'!$D$66</c:f>
              <c:strCache>
                <c:ptCount val="1"/>
                <c:pt idx="0">
                  <c:v>Tx.Variação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'Gráficos e Tabelas - ex.6)'!$D$67:$D$77</c:f>
              <c:numCache>
                <c:formatCode>0.00%</c:formatCode>
                <c:ptCount val="11"/>
                <c:pt idx="1">
                  <c:v>-8.8779217272112287E-4</c:v>
                </c:pt>
                <c:pt idx="2">
                  <c:v>-8.8858104802038373E-4</c:v>
                </c:pt>
                <c:pt idx="3">
                  <c:v>-8.8937132652578733E-4</c:v>
                </c:pt>
                <c:pt idx="4">
                  <c:v>-8.9016301198458023E-4</c:v>
                </c:pt>
                <c:pt idx="5">
                  <c:v>-8.9095610815736364E-4</c:v>
                </c:pt>
                <c:pt idx="6">
                  <c:v>-8.9175061881815272E-4</c:v>
                </c:pt>
                <c:pt idx="7">
                  <c:v>-8.9254654775443678E-4</c:v>
                </c:pt>
                <c:pt idx="8">
                  <c:v>-8.9334389876723902E-4</c:v>
                </c:pt>
                <c:pt idx="9">
                  <c:v>-8.9414267567117722E-4</c:v>
                </c:pt>
                <c:pt idx="10">
                  <c:v>-8.949428822945249E-4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5-407D-85D0-D057FB61F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79376"/>
        <c:axId val="224605168"/>
      </c:lineChart>
      <c:catAx>
        <c:axId val="22458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4581456"/>
        <c:crosses val="autoZero"/>
        <c:auto val="1"/>
        <c:lblAlgn val="ctr"/>
        <c:lblOffset val="100"/>
        <c:noMultiLvlLbl val="0"/>
      </c:catAx>
      <c:valAx>
        <c:axId val="2245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4585200"/>
        <c:crosses val="autoZero"/>
        <c:crossBetween val="between"/>
      </c:valAx>
      <c:valAx>
        <c:axId val="224605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Tx. Variação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4579376"/>
        <c:crosses val="max"/>
        <c:crossBetween val="between"/>
      </c:valAx>
      <c:catAx>
        <c:axId val="224579376"/>
        <c:scaling>
          <c:orientation val="minMax"/>
        </c:scaling>
        <c:delete val="1"/>
        <c:axPos val="b"/>
        <c:majorTickMark val="none"/>
        <c:minorTickMark val="none"/>
        <c:tickLblPos val="nextTo"/>
        <c:crossAx val="224605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Tapete 6 renegociação dos preços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e Tabelas - ex.6)'!$C$82</c:f>
              <c:strCache>
                <c:ptCount val="1"/>
                <c:pt idx="0">
                  <c:v>Valor Absoluto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'Gráficos e Tabelas - ex.6)'!$C$83:$C$93</c:f>
              <c:numCache>
                <c:formatCode>#\ ##0.00\ "€"</c:formatCode>
                <c:ptCount val="11"/>
                <c:pt idx="0">
                  <c:v>422396.15477866645</c:v>
                </c:pt>
                <c:pt idx="1">
                  <c:v>421211.76073812845</c:v>
                </c:pt>
                <c:pt idx="2">
                  <c:v>419890.00171748805</c:v>
                </c:pt>
                <c:pt idx="3">
                  <c:v>418433.08067297045</c:v>
                </c:pt>
                <c:pt idx="4">
                  <c:v>416374.65586905443</c:v>
                </c:pt>
                <c:pt idx="5">
                  <c:v>414038.03557641659</c:v>
                </c:pt>
                <c:pt idx="6">
                  <c:v>411701.41528377868</c:v>
                </c:pt>
                <c:pt idx="7">
                  <c:v>409364.79499114084</c:v>
                </c:pt>
                <c:pt idx="8">
                  <c:v>406094.89749557042</c:v>
                </c:pt>
                <c:pt idx="9">
                  <c:v>402825</c:v>
                </c:pt>
                <c:pt idx="10">
                  <c:v>399400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8-4FDA-A85C-7B5D5FAB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007888"/>
        <c:axId val="1360986672"/>
      </c:barChart>
      <c:lineChart>
        <c:grouping val="standard"/>
        <c:varyColors val="0"/>
        <c:ser>
          <c:idx val="1"/>
          <c:order val="1"/>
          <c:tx>
            <c:strRef>
              <c:f>'Gráficos e Tabelas - ex.6)'!$D$82</c:f>
              <c:strCache>
                <c:ptCount val="1"/>
                <c:pt idx="0">
                  <c:v>Tx.Variação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'Gráficos e Tabelas - ex.6)'!$D$83:$D$93</c:f>
              <c:numCache>
                <c:formatCode>0.00%</c:formatCode>
                <c:ptCount val="11"/>
                <c:pt idx="1">
                  <c:v>-2.8039886896191442E-3</c:v>
                </c:pt>
                <c:pt idx="2">
                  <c:v>-3.1379917273063728E-3</c:v>
                </c:pt>
                <c:pt idx="3">
                  <c:v>-3.4697683644723948E-3</c:v>
                </c:pt>
                <c:pt idx="4">
                  <c:v>-4.9193644073394693E-3</c:v>
                </c:pt>
                <c:pt idx="5">
                  <c:v>-5.6118216123430186E-3</c:v>
                </c:pt>
                <c:pt idx="6">
                  <c:v>-5.6434918820559617E-3</c:v>
                </c:pt>
                <c:pt idx="7">
                  <c:v>-5.6755216423709752E-3</c:v>
                </c:pt>
                <c:pt idx="8">
                  <c:v>-7.9877349874240711E-3</c:v>
                </c:pt>
                <c:pt idx="9">
                  <c:v>-8.0520526500978389E-3</c:v>
                </c:pt>
                <c:pt idx="10">
                  <c:v>-8.502451436728108E-3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8-4FDA-A85C-7B5D5FAB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997072"/>
        <c:axId val="1360987504"/>
      </c:lineChart>
      <c:catAx>
        <c:axId val="136100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0986672"/>
        <c:crosses val="autoZero"/>
        <c:auto val="1"/>
        <c:lblAlgn val="ctr"/>
        <c:lblOffset val="100"/>
        <c:noMultiLvlLbl val="0"/>
      </c:catAx>
      <c:valAx>
        <c:axId val="13609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1007888"/>
        <c:crosses val="autoZero"/>
        <c:crossBetween val="between"/>
      </c:valAx>
      <c:valAx>
        <c:axId val="1360987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Tx. Variação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0997072"/>
        <c:crosses val="max"/>
        <c:crossBetween val="between"/>
      </c:valAx>
      <c:catAx>
        <c:axId val="1360997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60987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11</xdr:row>
      <xdr:rowOff>166685</xdr:rowOff>
    </xdr:from>
    <xdr:to>
      <xdr:col>8</xdr:col>
      <xdr:colOff>390525</xdr:colOff>
      <xdr:row>30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7A0B9-C15B-4FE4-B627-FB982087D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145677</xdr:colOff>
      <xdr:row>30</xdr:row>
      <xdr:rowOff>180693</xdr:rowOff>
    </xdr:from>
    <xdr:to>
      <xdr:col>8</xdr:col>
      <xdr:colOff>393327</xdr:colOff>
      <xdr:row>47</xdr:row>
      <xdr:rowOff>175933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9F9805-F2C3-43FA-9158-252818AFA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354984</xdr:colOff>
      <xdr:row>31</xdr:row>
      <xdr:rowOff>126467</xdr:rowOff>
    </xdr:from>
    <xdr:to>
      <xdr:col>16</xdr:col>
      <xdr:colOff>573901</xdr:colOff>
      <xdr:row>48</xdr:row>
      <xdr:rowOff>104055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B2F2D5-0AEC-7AD5-3F98-6459DB95F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28637</xdr:colOff>
      <xdr:row>12</xdr:row>
      <xdr:rowOff>148663</xdr:rowOff>
    </xdr:from>
    <xdr:to>
      <xdr:col>17</xdr:col>
      <xdr:colOff>339912</xdr:colOff>
      <xdr:row>29</xdr:row>
      <xdr:rowOff>102720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CF298A-F2DC-CAA4-465A-F9FA2C719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14284</xdr:rowOff>
    </xdr:from>
    <xdr:to>
      <xdr:col>20</xdr:col>
      <xdr:colOff>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F2A04-917E-9274-3EF8-6CB6BC60B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33</xdr:row>
      <xdr:rowOff>14287</xdr:rowOff>
    </xdr:from>
    <xdr:to>
      <xdr:col>19</xdr:col>
      <xdr:colOff>600075</xdr:colOff>
      <xdr:row>47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534DB9-5A24-D298-256D-CCAF1CD69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49</xdr:row>
      <xdr:rowOff>4762</xdr:rowOff>
    </xdr:from>
    <xdr:to>
      <xdr:col>20</xdr:col>
      <xdr:colOff>0</xdr:colOff>
      <xdr:row>63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2D0B2E-D95E-BE08-542B-5002FBF7C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609599</xdr:colOff>
      <xdr:row>64</xdr:row>
      <xdr:rowOff>185736</xdr:rowOff>
    </xdr:from>
    <xdr:to>
      <xdr:col>20</xdr:col>
      <xdr:colOff>0</xdr:colOff>
      <xdr:row>80</xdr:row>
      <xdr:rowOff>19049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C41A70-169C-4CD3-FE5A-72A867F3B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609599</xdr:colOff>
      <xdr:row>80</xdr:row>
      <xdr:rowOff>176211</xdr:rowOff>
    </xdr:from>
    <xdr:to>
      <xdr:col>20</xdr:col>
      <xdr:colOff>0</xdr:colOff>
      <xdr:row>96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F70E09-EC0F-49EE-A76A-0E420CD59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600074</xdr:colOff>
      <xdr:row>17</xdr:row>
      <xdr:rowOff>14286</xdr:rowOff>
    </xdr:from>
    <xdr:to>
      <xdr:col>19</xdr:col>
      <xdr:colOff>600075</xdr:colOff>
      <xdr:row>31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95AB65-52CF-310D-886B-734C279E6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4762</xdr:rowOff>
    </xdr:from>
    <xdr:to>
      <xdr:col>7</xdr:col>
      <xdr:colOff>361950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FCE3A-5FB1-AE4F-254E-2B9A38CF2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585108</xdr:colOff>
      <xdr:row>25</xdr:row>
      <xdr:rowOff>181216</xdr:rowOff>
    </xdr:from>
    <xdr:to>
      <xdr:col>15</xdr:col>
      <xdr:colOff>215313</xdr:colOff>
      <xdr:row>40</xdr:row>
      <xdr:rowOff>66916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0DF6A6-A1AD-E1C1-2355-FF8E6377C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588308</xdr:colOff>
      <xdr:row>26</xdr:row>
      <xdr:rowOff>23531</xdr:rowOff>
    </xdr:from>
    <xdr:to>
      <xdr:col>7</xdr:col>
      <xdr:colOff>364190</xdr:colOff>
      <xdr:row>40</xdr:row>
      <xdr:rowOff>99731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B2E6E9-F270-8E61-4583-4F23AF703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39220</xdr:colOff>
      <xdr:row>11</xdr:row>
      <xdr:rowOff>1120</xdr:rowOff>
    </xdr:from>
    <xdr:to>
      <xdr:col>15</xdr:col>
      <xdr:colOff>274543</xdr:colOff>
      <xdr:row>25</xdr:row>
      <xdr:rowOff>77320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7007E-1165-1A8D-23D5-38275B297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dro_tabelas_estranh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trições"/>
      <sheetName val="Solução"/>
    </sheetNames>
    <sheetDataSet>
      <sheetData sheetId="0">
        <row r="17">
          <cell r="C17">
            <v>60000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3A1C-DF65-4A7A-A487-95C21281A993}">
  <sheetPr codeName="Sheet1"/>
  <dimension ref="A1:G50"/>
  <sheetViews>
    <sheetView showGridLines="0" topLeftCell="A25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36.140625" bestFit="1" customWidth="1"/>
    <col min="4" max="4" width="13.7109375" bestFit="1" customWidth="1"/>
    <col min="5" max="5" width="13.28515625" bestFit="1" customWidth="1"/>
    <col min="6" max="6" width="7.7109375" bestFit="1" customWidth="1"/>
    <col min="7" max="7" width="5.42578125" bestFit="1" customWidth="1"/>
  </cols>
  <sheetData>
    <row r="1" spans="1:5" x14ac:dyDescent="0.25">
      <c r="A1" s="2" t="s">
        <v>31</v>
      </c>
    </row>
    <row r="2" spans="1:5" x14ac:dyDescent="0.25">
      <c r="A2" s="2" t="s">
        <v>32</v>
      </c>
    </row>
    <row r="3" spans="1:5" x14ac:dyDescent="0.25">
      <c r="A3" s="2" t="s">
        <v>134</v>
      </c>
    </row>
    <row r="4" spans="1:5" x14ac:dyDescent="0.25">
      <c r="A4" s="2" t="s">
        <v>33</v>
      </c>
    </row>
    <row r="5" spans="1:5" x14ac:dyDescent="0.25">
      <c r="A5" s="2" t="s">
        <v>34</v>
      </c>
    </row>
    <row r="6" spans="1:5" x14ac:dyDescent="0.25">
      <c r="A6" s="2"/>
      <c r="B6" t="s">
        <v>35</v>
      </c>
    </row>
    <row r="7" spans="1:5" x14ac:dyDescent="0.25">
      <c r="A7" s="2"/>
      <c r="B7" t="s">
        <v>135</v>
      </c>
    </row>
    <row r="8" spans="1:5" x14ac:dyDescent="0.25">
      <c r="A8" s="2"/>
      <c r="B8" t="s">
        <v>36</v>
      </c>
    </row>
    <row r="9" spans="1:5" x14ac:dyDescent="0.25">
      <c r="A9" s="2" t="s">
        <v>37</v>
      </c>
    </row>
    <row r="10" spans="1:5" x14ac:dyDescent="0.25">
      <c r="B10" t="s">
        <v>38</v>
      </c>
    </row>
    <row r="11" spans="1:5" x14ac:dyDescent="0.25">
      <c r="B11" t="s">
        <v>39</v>
      </c>
    </row>
    <row r="14" spans="1:5" ht="15.75" thickBot="1" x14ac:dyDescent="0.3">
      <c r="A14" t="s">
        <v>40</v>
      </c>
    </row>
    <row r="15" spans="1:5" ht="15.75" thickBot="1" x14ac:dyDescent="0.3">
      <c r="B15" s="38" t="s">
        <v>41</v>
      </c>
      <c r="C15" s="38" t="s">
        <v>42</v>
      </c>
      <c r="D15" s="38" t="s">
        <v>43</v>
      </c>
      <c r="E15" s="38" t="s">
        <v>44</v>
      </c>
    </row>
    <row r="16" spans="1:5" ht="15.75" thickBot="1" x14ac:dyDescent="0.3">
      <c r="B16" s="34" t="s">
        <v>52</v>
      </c>
      <c r="C16" s="34" t="s">
        <v>20</v>
      </c>
      <c r="D16" s="36">
        <v>422396.15477866645</v>
      </c>
      <c r="E16" s="36">
        <v>422396.15477866645</v>
      </c>
    </row>
    <row r="19" spans="1:6" ht="15.75" thickBot="1" x14ac:dyDescent="0.3">
      <c r="A19" t="s">
        <v>45</v>
      </c>
    </row>
    <row r="20" spans="1:6" ht="15.75" thickBot="1" x14ac:dyDescent="0.3">
      <c r="B20" s="38" t="s">
        <v>41</v>
      </c>
      <c r="C20" s="38" t="s">
        <v>42</v>
      </c>
      <c r="D20" s="38" t="s">
        <v>43</v>
      </c>
      <c r="E20" s="38" t="s">
        <v>44</v>
      </c>
      <c r="F20" s="38" t="s">
        <v>46</v>
      </c>
    </row>
    <row r="21" spans="1:6" x14ac:dyDescent="0.25">
      <c r="B21" s="35" t="s">
        <v>53</v>
      </c>
      <c r="C21" s="35" t="s">
        <v>116</v>
      </c>
      <c r="D21" s="37">
        <v>14000</v>
      </c>
      <c r="E21" s="37">
        <v>14000</v>
      </c>
      <c r="F21" s="35" t="s">
        <v>54</v>
      </c>
    </row>
    <row r="22" spans="1:6" x14ac:dyDescent="0.25">
      <c r="B22" s="35" t="s">
        <v>55</v>
      </c>
      <c r="C22" s="35" t="s">
        <v>117</v>
      </c>
      <c r="D22" s="37">
        <v>0</v>
      </c>
      <c r="E22" s="37">
        <v>0</v>
      </c>
      <c r="F22" s="35" t="s">
        <v>54</v>
      </c>
    </row>
    <row r="23" spans="1:6" x14ac:dyDescent="0.25">
      <c r="B23" s="35" t="s">
        <v>56</v>
      </c>
      <c r="C23" s="35" t="s">
        <v>118</v>
      </c>
      <c r="D23" s="37">
        <v>0</v>
      </c>
      <c r="E23" s="37">
        <v>0</v>
      </c>
      <c r="F23" s="35" t="s">
        <v>54</v>
      </c>
    </row>
    <row r="24" spans="1:6" x14ac:dyDescent="0.25">
      <c r="B24" s="35" t="s">
        <v>57</v>
      </c>
      <c r="C24" s="35" t="s">
        <v>119</v>
      </c>
      <c r="D24" s="37">
        <v>0</v>
      </c>
      <c r="E24" s="37">
        <v>0</v>
      </c>
      <c r="F24" s="35" t="s">
        <v>54</v>
      </c>
    </row>
    <row r="25" spans="1:6" x14ac:dyDescent="0.25">
      <c r="B25" s="35" t="s">
        <v>58</v>
      </c>
      <c r="C25" s="35" t="s">
        <v>120</v>
      </c>
      <c r="D25" s="37">
        <v>0</v>
      </c>
      <c r="E25" s="37">
        <v>0</v>
      </c>
      <c r="F25" s="35" t="s">
        <v>54</v>
      </c>
    </row>
    <row r="26" spans="1:6" x14ac:dyDescent="0.25">
      <c r="B26" s="35" t="s">
        <v>59</v>
      </c>
      <c r="C26" s="35" t="s">
        <v>121</v>
      </c>
      <c r="D26" s="37">
        <v>109500</v>
      </c>
      <c r="E26" s="37">
        <v>109500</v>
      </c>
      <c r="F26" s="35" t="s">
        <v>54</v>
      </c>
    </row>
    <row r="27" spans="1:6" x14ac:dyDescent="0.25">
      <c r="B27" s="35" t="s">
        <v>60</v>
      </c>
      <c r="C27" s="35" t="s">
        <v>122</v>
      </c>
      <c r="D27" s="37">
        <v>0</v>
      </c>
      <c r="E27" s="37">
        <v>0</v>
      </c>
      <c r="F27" s="35" t="s">
        <v>54</v>
      </c>
    </row>
    <row r="28" spans="1:6" x14ac:dyDescent="0.25">
      <c r="B28" s="35" t="s">
        <v>61</v>
      </c>
      <c r="C28" s="35" t="s">
        <v>123</v>
      </c>
      <c r="D28" s="37">
        <v>60000</v>
      </c>
      <c r="E28" s="37">
        <v>60000</v>
      </c>
      <c r="F28" s="35" t="s">
        <v>54</v>
      </c>
    </row>
    <row r="29" spans="1:6" x14ac:dyDescent="0.25">
      <c r="B29" s="35" t="s">
        <v>62</v>
      </c>
      <c r="C29" s="35" t="s">
        <v>124</v>
      </c>
      <c r="D29" s="37">
        <v>0</v>
      </c>
      <c r="E29" s="37">
        <v>0</v>
      </c>
      <c r="F29" s="35" t="s">
        <v>54</v>
      </c>
    </row>
    <row r="30" spans="1:6" x14ac:dyDescent="0.25">
      <c r="B30" s="35" t="s">
        <v>63</v>
      </c>
      <c r="C30" s="35" t="s">
        <v>125</v>
      </c>
      <c r="D30" s="37">
        <v>0</v>
      </c>
      <c r="E30" s="37">
        <v>0</v>
      </c>
      <c r="F30" s="35" t="s">
        <v>54</v>
      </c>
    </row>
    <row r="31" spans="1:6" x14ac:dyDescent="0.25">
      <c r="B31" s="35" t="s">
        <v>64</v>
      </c>
      <c r="C31" s="35" t="s">
        <v>126</v>
      </c>
      <c r="D31" s="37">
        <v>20696.035050997787</v>
      </c>
      <c r="E31" s="37">
        <v>20696.035050997787</v>
      </c>
      <c r="F31" s="35" t="s">
        <v>54</v>
      </c>
    </row>
    <row r="32" spans="1:6" x14ac:dyDescent="0.25">
      <c r="B32" s="35" t="s">
        <v>65</v>
      </c>
      <c r="C32" s="35" t="s">
        <v>127</v>
      </c>
      <c r="D32" s="37">
        <v>24116.084138241567</v>
      </c>
      <c r="E32" s="37">
        <v>24116.084138241567</v>
      </c>
      <c r="F32" s="35" t="s">
        <v>54</v>
      </c>
    </row>
    <row r="33" spans="1:7" x14ac:dyDescent="0.25">
      <c r="B33" s="35" t="s">
        <v>66</v>
      </c>
      <c r="C33" s="35" t="s">
        <v>136</v>
      </c>
      <c r="D33" s="37">
        <v>0</v>
      </c>
      <c r="E33" s="37">
        <v>0</v>
      </c>
      <c r="F33" s="35" t="s">
        <v>54</v>
      </c>
    </row>
    <row r="34" spans="1:7" x14ac:dyDescent="0.25">
      <c r="B34" s="35" t="s">
        <v>67</v>
      </c>
      <c r="C34" s="35" t="s">
        <v>137</v>
      </c>
      <c r="D34" s="37">
        <v>20000</v>
      </c>
      <c r="E34" s="37">
        <v>20000</v>
      </c>
      <c r="F34" s="35" t="s">
        <v>54</v>
      </c>
    </row>
    <row r="35" spans="1:7" x14ac:dyDescent="0.25">
      <c r="B35" s="35" t="s">
        <v>68</v>
      </c>
      <c r="C35" s="35" t="s">
        <v>138</v>
      </c>
      <c r="D35" s="37">
        <v>0</v>
      </c>
      <c r="E35" s="37">
        <v>0</v>
      </c>
      <c r="F35" s="35" t="s">
        <v>54</v>
      </c>
    </row>
    <row r="36" spans="1:7" x14ac:dyDescent="0.25">
      <c r="B36" s="35" t="s">
        <v>69</v>
      </c>
      <c r="C36" s="35" t="s">
        <v>139</v>
      </c>
      <c r="D36" s="37">
        <v>0</v>
      </c>
      <c r="E36" s="37">
        <v>0</v>
      </c>
      <c r="F36" s="35" t="s">
        <v>54</v>
      </c>
    </row>
    <row r="37" spans="1:7" x14ac:dyDescent="0.25">
      <c r="B37" s="35" t="s">
        <v>70</v>
      </c>
      <c r="C37" s="35" t="s">
        <v>140</v>
      </c>
      <c r="D37" s="37">
        <v>7500</v>
      </c>
      <c r="E37" s="37">
        <v>7500</v>
      </c>
      <c r="F37" s="35" t="s">
        <v>54</v>
      </c>
    </row>
    <row r="38" spans="1:7" ht="15.75" thickBot="1" x14ac:dyDescent="0.3">
      <c r="B38" s="34" t="s">
        <v>71</v>
      </c>
      <c r="C38" s="34" t="s">
        <v>141</v>
      </c>
      <c r="D38" s="36">
        <v>23687.880810760646</v>
      </c>
      <c r="E38" s="36">
        <v>23687.880810760646</v>
      </c>
      <c r="F38" s="34" t="s">
        <v>54</v>
      </c>
    </row>
    <row r="41" spans="1:7" ht="15.75" thickBot="1" x14ac:dyDescent="0.3">
      <c r="A41" t="s">
        <v>47</v>
      </c>
    </row>
    <row r="42" spans="1:7" ht="15.75" thickBot="1" x14ac:dyDescent="0.3">
      <c r="B42" s="38" t="s">
        <v>41</v>
      </c>
      <c r="C42" s="38" t="s">
        <v>42</v>
      </c>
      <c r="D42" s="38" t="s">
        <v>48</v>
      </c>
      <c r="E42" s="38" t="s">
        <v>49</v>
      </c>
      <c r="F42" s="38" t="s">
        <v>50</v>
      </c>
      <c r="G42" s="38" t="s">
        <v>51</v>
      </c>
    </row>
    <row r="43" spans="1:7" x14ac:dyDescent="0.25">
      <c r="B43" s="35" t="s">
        <v>72</v>
      </c>
      <c r="C43" s="35" t="s">
        <v>23</v>
      </c>
      <c r="D43" s="37">
        <v>45318</v>
      </c>
      <c r="E43" s="35" t="s">
        <v>73</v>
      </c>
      <c r="F43" s="35" t="s">
        <v>74</v>
      </c>
      <c r="G43" s="35">
        <v>0</v>
      </c>
    </row>
    <row r="44" spans="1:7" x14ac:dyDescent="0.25">
      <c r="B44" s="35" t="s">
        <v>87</v>
      </c>
      <c r="C44" s="35" t="s">
        <v>24</v>
      </c>
      <c r="D44" s="37">
        <v>14000</v>
      </c>
      <c r="E44" s="35" t="s">
        <v>88</v>
      </c>
      <c r="F44" s="35" t="s">
        <v>74</v>
      </c>
      <c r="G44" s="35">
        <v>0</v>
      </c>
    </row>
    <row r="45" spans="1:7" x14ac:dyDescent="0.25">
      <c r="B45" s="35" t="s">
        <v>85</v>
      </c>
      <c r="C45" s="35" t="s">
        <v>26</v>
      </c>
      <c r="D45" s="37">
        <v>20000</v>
      </c>
      <c r="E45" s="35" t="s">
        <v>86</v>
      </c>
      <c r="F45" s="35" t="s">
        <v>74</v>
      </c>
      <c r="G45" s="35">
        <v>0</v>
      </c>
    </row>
    <row r="46" spans="1:7" x14ac:dyDescent="0.25">
      <c r="B46" s="35" t="s">
        <v>77</v>
      </c>
      <c r="C46" s="35" t="s">
        <v>27</v>
      </c>
      <c r="D46" s="37">
        <v>109500</v>
      </c>
      <c r="E46" s="35" t="s">
        <v>78</v>
      </c>
      <c r="F46" s="35" t="s">
        <v>74</v>
      </c>
      <c r="G46" s="35">
        <v>0</v>
      </c>
    </row>
    <row r="47" spans="1:7" x14ac:dyDescent="0.25">
      <c r="B47" s="35" t="s">
        <v>83</v>
      </c>
      <c r="C47" s="35" t="s">
        <v>22</v>
      </c>
      <c r="D47" s="37">
        <v>8632.0000000000018</v>
      </c>
      <c r="E47" s="35" t="s">
        <v>84</v>
      </c>
      <c r="F47" s="35" t="s">
        <v>74</v>
      </c>
      <c r="G47" s="35">
        <v>0</v>
      </c>
    </row>
    <row r="48" spans="1:7" x14ac:dyDescent="0.25">
      <c r="B48" s="35" t="s">
        <v>79</v>
      </c>
      <c r="C48" s="35" t="s">
        <v>29</v>
      </c>
      <c r="D48" s="37">
        <v>7500</v>
      </c>
      <c r="E48" s="35" t="s">
        <v>80</v>
      </c>
      <c r="F48" s="35" t="s">
        <v>74</v>
      </c>
      <c r="G48" s="35">
        <v>0</v>
      </c>
    </row>
    <row r="49" spans="2:7" x14ac:dyDescent="0.25">
      <c r="B49" s="35" t="s">
        <v>75</v>
      </c>
      <c r="C49" s="35" t="s">
        <v>28</v>
      </c>
      <c r="D49" s="37">
        <v>60000</v>
      </c>
      <c r="E49" s="35" t="s">
        <v>76</v>
      </c>
      <c r="F49" s="35" t="s">
        <v>74</v>
      </c>
      <c r="G49" s="35">
        <v>0</v>
      </c>
    </row>
    <row r="50" spans="2:7" ht="15.75" thickBot="1" x14ac:dyDescent="0.3">
      <c r="B50" s="34" t="s">
        <v>81</v>
      </c>
      <c r="C50" s="34" t="s">
        <v>25</v>
      </c>
      <c r="D50" s="36">
        <v>68500</v>
      </c>
      <c r="E50" s="34" t="s">
        <v>82</v>
      </c>
      <c r="F50" s="34" t="s">
        <v>74</v>
      </c>
      <c r="G50" s="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6E015-2DF4-4A93-9AD0-26022695953A}">
  <sheetPr codeName="Sheet2"/>
  <dimension ref="A1:H38"/>
  <sheetViews>
    <sheetView showGridLines="0" topLeftCell="A7" workbookViewId="0">
      <selection activeCell="H35" sqref="H35"/>
    </sheetView>
  </sheetViews>
  <sheetFormatPr defaultRowHeight="15" x14ac:dyDescent="0.25"/>
  <cols>
    <col min="1" max="1" width="2.28515625" customWidth="1"/>
    <col min="2" max="2" width="6.28515625" bestFit="1" customWidth="1"/>
    <col min="3" max="3" width="36.140625" bestFit="1" customWidth="1"/>
    <col min="4" max="5" width="12" bestFit="1" customWidth="1"/>
    <col min="6" max="6" width="10.85546875" bestFit="1" customWidth="1"/>
    <col min="7" max="8" width="12" bestFit="1" customWidth="1"/>
  </cols>
  <sheetData>
    <row r="1" spans="1:8" x14ac:dyDescent="0.25">
      <c r="A1" s="2" t="s">
        <v>89</v>
      </c>
    </row>
    <row r="2" spans="1:8" x14ac:dyDescent="0.25">
      <c r="A2" s="2" t="s">
        <v>32</v>
      </c>
    </row>
    <row r="3" spans="1:8" x14ac:dyDescent="0.25">
      <c r="A3" s="2" t="s">
        <v>142</v>
      </c>
    </row>
    <row r="6" spans="1:8" ht="15.75" thickBot="1" x14ac:dyDescent="0.3">
      <c r="A6" t="s">
        <v>45</v>
      </c>
    </row>
    <row r="7" spans="1:8" x14ac:dyDescent="0.25">
      <c r="B7" s="39"/>
      <c r="C7" s="39"/>
      <c r="D7" s="39" t="s">
        <v>90</v>
      </c>
      <c r="E7" s="39" t="s">
        <v>92</v>
      </c>
      <c r="F7" s="39" t="s">
        <v>94</v>
      </c>
      <c r="G7" s="39" t="s">
        <v>96</v>
      </c>
      <c r="H7" s="39" t="s">
        <v>96</v>
      </c>
    </row>
    <row r="8" spans="1:8" ht="15.75" thickBot="1" x14ac:dyDescent="0.3">
      <c r="B8" s="40" t="s">
        <v>41</v>
      </c>
      <c r="C8" s="40" t="s">
        <v>42</v>
      </c>
      <c r="D8" s="40" t="s">
        <v>91</v>
      </c>
      <c r="E8" s="40" t="s">
        <v>93</v>
      </c>
      <c r="F8" s="40" t="s">
        <v>95</v>
      </c>
      <c r="G8" s="40" t="s">
        <v>97</v>
      </c>
      <c r="H8" s="40" t="s">
        <v>98</v>
      </c>
    </row>
    <row r="9" spans="1:8" x14ac:dyDescent="0.25">
      <c r="B9" s="41" t="s">
        <v>53</v>
      </c>
      <c r="C9" s="41" t="s">
        <v>116</v>
      </c>
      <c r="D9" s="41">
        <v>14000</v>
      </c>
      <c r="E9" s="41">
        <v>0</v>
      </c>
      <c r="F9" s="41">
        <v>2.65</v>
      </c>
      <c r="G9" s="41">
        <v>2.6430155210642847E-2</v>
      </c>
      <c r="H9" s="41">
        <v>1E+30</v>
      </c>
    </row>
    <row r="10" spans="1:8" x14ac:dyDescent="0.25">
      <c r="B10" s="35" t="s">
        <v>55</v>
      </c>
      <c r="C10" s="35" t="s">
        <v>117</v>
      </c>
      <c r="D10" s="35">
        <v>0</v>
      </c>
      <c r="E10" s="35">
        <v>0</v>
      </c>
      <c r="F10" s="35">
        <v>0</v>
      </c>
      <c r="G10" s="35">
        <v>1E+30</v>
      </c>
      <c r="H10" s="35">
        <v>0</v>
      </c>
    </row>
    <row r="11" spans="1:8" x14ac:dyDescent="0.25">
      <c r="B11" s="41" t="s">
        <v>56</v>
      </c>
      <c r="C11" s="41" t="s">
        <v>118</v>
      </c>
      <c r="D11" s="41">
        <v>0</v>
      </c>
      <c r="E11" s="41">
        <v>0.14586466165413497</v>
      </c>
      <c r="F11" s="41">
        <v>2.5499999999999994</v>
      </c>
      <c r="G11" s="41">
        <v>1E+30</v>
      </c>
      <c r="H11" s="41">
        <v>0.14586466165413497</v>
      </c>
    </row>
    <row r="12" spans="1:8" x14ac:dyDescent="0.25">
      <c r="B12" s="35" t="s">
        <v>57</v>
      </c>
      <c r="C12" s="35" t="s">
        <v>119</v>
      </c>
      <c r="D12" s="35">
        <v>0</v>
      </c>
      <c r="E12" s="35">
        <v>0</v>
      </c>
      <c r="F12" s="35">
        <v>0</v>
      </c>
      <c r="G12" s="35">
        <v>1E+30</v>
      </c>
      <c r="H12" s="35">
        <v>0</v>
      </c>
    </row>
    <row r="13" spans="1:8" x14ac:dyDescent="0.25">
      <c r="B13" s="41" t="s">
        <v>58</v>
      </c>
      <c r="C13" s="41" t="s">
        <v>120</v>
      </c>
      <c r="D13" s="41">
        <v>0</v>
      </c>
      <c r="E13" s="41">
        <v>0.50156400547253344</v>
      </c>
      <c r="F13" s="41">
        <v>1.6500000000000004</v>
      </c>
      <c r="G13" s="41">
        <v>1E+30</v>
      </c>
      <c r="H13" s="41">
        <v>0.50156400547253344</v>
      </c>
    </row>
    <row r="14" spans="1:8" x14ac:dyDescent="0.25">
      <c r="B14" s="35" t="s">
        <v>59</v>
      </c>
      <c r="C14" s="35" t="s">
        <v>121</v>
      </c>
      <c r="D14" s="35">
        <v>109500</v>
      </c>
      <c r="E14" s="35">
        <v>0</v>
      </c>
      <c r="F14" s="35">
        <v>1.25</v>
      </c>
      <c r="G14" s="35">
        <v>0.35889453621346668</v>
      </c>
      <c r="H14" s="35">
        <v>1E+30</v>
      </c>
    </row>
    <row r="15" spans="1:8" x14ac:dyDescent="0.25">
      <c r="B15" s="41" t="s">
        <v>60</v>
      </c>
      <c r="C15" s="41" t="s">
        <v>122</v>
      </c>
      <c r="D15" s="41">
        <v>0</v>
      </c>
      <c r="E15" s="41">
        <v>0.6202463747081004</v>
      </c>
      <c r="F15" s="41">
        <v>1.5</v>
      </c>
      <c r="G15" s="41">
        <v>1E+30</v>
      </c>
      <c r="H15" s="41">
        <v>0.6202463747081004</v>
      </c>
    </row>
    <row r="16" spans="1:8" x14ac:dyDescent="0.25">
      <c r="B16" s="35" t="s">
        <v>61</v>
      </c>
      <c r="C16" s="35" t="s">
        <v>123</v>
      </c>
      <c r="D16" s="35">
        <v>60000</v>
      </c>
      <c r="E16" s="35">
        <v>0</v>
      </c>
      <c r="F16" s="35">
        <v>0.94999999999999929</v>
      </c>
      <c r="G16" s="35">
        <v>0.6202463747081004</v>
      </c>
      <c r="H16" s="35">
        <v>1E+30</v>
      </c>
    </row>
    <row r="17" spans="1:8" x14ac:dyDescent="0.25">
      <c r="B17" s="41" t="s">
        <v>62</v>
      </c>
      <c r="C17" s="41" t="s">
        <v>124</v>
      </c>
      <c r="D17" s="41">
        <v>0</v>
      </c>
      <c r="E17" s="41">
        <v>0.12257323377369467</v>
      </c>
      <c r="F17" s="41">
        <v>1.5</v>
      </c>
      <c r="G17" s="41">
        <v>1E+30</v>
      </c>
      <c r="H17" s="41">
        <v>0.12257323377369467</v>
      </c>
    </row>
    <row r="18" spans="1:8" x14ac:dyDescent="0.25">
      <c r="B18" s="35" t="s">
        <v>63</v>
      </c>
      <c r="C18" s="35" t="s">
        <v>125</v>
      </c>
      <c r="D18" s="35">
        <v>0</v>
      </c>
      <c r="E18" s="35">
        <v>5.4358537047566657E-2</v>
      </c>
      <c r="F18" s="35">
        <v>1.5</v>
      </c>
      <c r="G18" s="35">
        <v>1E+30</v>
      </c>
      <c r="H18" s="35">
        <v>5.4358537047566657E-2</v>
      </c>
    </row>
    <row r="19" spans="1:8" x14ac:dyDescent="0.25">
      <c r="B19" s="41" t="s">
        <v>64</v>
      </c>
      <c r="C19" s="41" t="s">
        <v>126</v>
      </c>
      <c r="D19" s="41">
        <v>20696.035050997787</v>
      </c>
      <c r="E19" s="41">
        <v>0</v>
      </c>
      <c r="F19" s="41">
        <v>1.5999999999999996</v>
      </c>
      <c r="G19" s="41">
        <v>0.16581196581196539</v>
      </c>
      <c r="H19" s="41">
        <v>3.1837606837606627E-2</v>
      </c>
    </row>
    <row r="20" spans="1:8" x14ac:dyDescent="0.25">
      <c r="B20" s="35" t="s">
        <v>65</v>
      </c>
      <c r="C20" s="35" t="s">
        <v>127</v>
      </c>
      <c r="D20" s="35">
        <v>24116.084138241567</v>
      </c>
      <c r="E20" s="35">
        <v>0</v>
      </c>
      <c r="F20" s="35">
        <v>1.6999999999999993</v>
      </c>
      <c r="G20" s="35">
        <v>7.4797913950458733E-2</v>
      </c>
      <c r="H20" s="35">
        <v>0.36825293350716848</v>
      </c>
    </row>
    <row r="21" spans="1:8" x14ac:dyDescent="0.25">
      <c r="B21" s="42" t="s">
        <v>66</v>
      </c>
      <c r="C21" s="42" t="s">
        <v>136</v>
      </c>
      <c r="D21" s="42">
        <v>0</v>
      </c>
      <c r="E21" s="42">
        <v>2.6430155210642847E-2</v>
      </c>
      <c r="F21" s="42">
        <v>3.0500000000000007</v>
      </c>
      <c r="G21" s="42">
        <v>1E+30</v>
      </c>
      <c r="H21" s="42">
        <v>2.6430155210642847E-2</v>
      </c>
    </row>
    <row r="22" spans="1:8" x14ac:dyDescent="0.25">
      <c r="B22" s="42" t="s">
        <v>67</v>
      </c>
      <c r="C22" s="42" t="s">
        <v>137</v>
      </c>
      <c r="D22" s="42">
        <v>20000</v>
      </c>
      <c r="E22" s="42">
        <v>0</v>
      </c>
      <c r="F22" s="42">
        <v>2.8000000000000007</v>
      </c>
      <c r="G22" s="42">
        <v>0.14586466165413497</v>
      </c>
      <c r="H22" s="42">
        <v>1E+30</v>
      </c>
    </row>
    <row r="23" spans="1:8" x14ac:dyDescent="0.25">
      <c r="B23" s="42" t="s">
        <v>68</v>
      </c>
      <c r="C23" s="42" t="s">
        <v>138</v>
      </c>
      <c r="D23" s="42">
        <v>0</v>
      </c>
      <c r="E23" s="42">
        <v>0.35889453621346668</v>
      </c>
      <c r="F23" s="42">
        <v>1.9499999999999993</v>
      </c>
      <c r="G23" s="42">
        <v>1E+30</v>
      </c>
      <c r="H23" s="42">
        <v>0.35889453621346668</v>
      </c>
    </row>
    <row r="24" spans="1:8" x14ac:dyDescent="0.25">
      <c r="B24" s="42" t="s">
        <v>69</v>
      </c>
      <c r="C24" s="42" t="s">
        <v>139</v>
      </c>
      <c r="D24" s="42">
        <v>0</v>
      </c>
      <c r="E24" s="42">
        <v>0.64939320388349597</v>
      </c>
      <c r="F24" s="42">
        <v>1.8500000000000014</v>
      </c>
      <c r="G24" s="42">
        <v>1E+30</v>
      </c>
      <c r="H24" s="42">
        <v>0.6493932038834962</v>
      </c>
    </row>
    <row r="25" spans="1:8" x14ac:dyDescent="0.25">
      <c r="B25" s="42" t="s">
        <v>70</v>
      </c>
      <c r="C25" s="42" t="s">
        <v>140</v>
      </c>
      <c r="D25" s="42">
        <v>7500</v>
      </c>
      <c r="E25" s="42">
        <v>0</v>
      </c>
      <c r="F25" s="42">
        <v>1.6999999999999993</v>
      </c>
      <c r="G25" s="42">
        <v>5.4358537047566657E-2</v>
      </c>
      <c r="H25" s="42">
        <v>1E+30</v>
      </c>
    </row>
    <row r="26" spans="1:8" ht="15.75" thickBot="1" x14ac:dyDescent="0.3">
      <c r="B26" s="43" t="s">
        <v>71</v>
      </c>
      <c r="C26" s="43" t="s">
        <v>141</v>
      </c>
      <c r="D26" s="43">
        <v>23687.880810760646</v>
      </c>
      <c r="E26" s="43">
        <v>0</v>
      </c>
      <c r="F26" s="43">
        <v>2.0500000000000007</v>
      </c>
      <c r="G26" s="43">
        <v>3.1837606837606627E-2</v>
      </c>
      <c r="H26" s="43">
        <v>7.4797913950458733E-2</v>
      </c>
    </row>
    <row r="28" spans="1:8" ht="15.75" thickBot="1" x14ac:dyDescent="0.3">
      <c r="A28" t="s">
        <v>47</v>
      </c>
    </row>
    <row r="29" spans="1:8" x14ac:dyDescent="0.25">
      <c r="B29" s="39"/>
      <c r="C29" s="39"/>
      <c r="D29" s="39" t="s">
        <v>90</v>
      </c>
      <c r="E29" s="39" t="s">
        <v>99</v>
      </c>
      <c r="F29" s="39" t="s">
        <v>101</v>
      </c>
      <c r="G29" s="39" t="s">
        <v>96</v>
      </c>
      <c r="H29" s="39" t="s">
        <v>96</v>
      </c>
    </row>
    <row r="30" spans="1:8" ht="15.75" thickBot="1" x14ac:dyDescent="0.3">
      <c r="B30" s="40" t="s">
        <v>41</v>
      </c>
      <c r="C30" s="40" t="s">
        <v>42</v>
      </c>
      <c r="D30" s="40" t="s">
        <v>91</v>
      </c>
      <c r="E30" s="40" t="s">
        <v>100</v>
      </c>
      <c r="F30" s="40" t="s">
        <v>102</v>
      </c>
      <c r="G30" s="40" t="s">
        <v>97</v>
      </c>
      <c r="H30" s="40" t="s">
        <v>98</v>
      </c>
    </row>
    <row r="31" spans="1:8" x14ac:dyDescent="0.25">
      <c r="B31" s="35" t="s">
        <v>72</v>
      </c>
      <c r="C31" s="35" t="s">
        <v>23</v>
      </c>
      <c r="D31" s="35">
        <v>45318</v>
      </c>
      <c r="E31" s="35">
        <v>-1.3422500000000057</v>
      </c>
      <c r="F31" s="35">
        <v>45318</v>
      </c>
      <c r="G31" s="35">
        <v>6176.7616194943002</v>
      </c>
      <c r="H31" s="35">
        <v>6288.4182889808508</v>
      </c>
    </row>
    <row r="32" spans="1:8" x14ac:dyDescent="0.25">
      <c r="B32" s="35" t="s">
        <v>87</v>
      </c>
      <c r="C32" s="35" t="s">
        <v>24</v>
      </c>
      <c r="D32" s="35">
        <v>14000</v>
      </c>
      <c r="E32" s="35">
        <v>3.0235698447893578</v>
      </c>
      <c r="F32" s="35">
        <v>14000</v>
      </c>
      <c r="G32" s="35">
        <v>24930.32</v>
      </c>
      <c r="H32" s="35">
        <v>14000</v>
      </c>
    </row>
    <row r="33" spans="2:8" x14ac:dyDescent="0.25">
      <c r="B33" s="35" t="s">
        <v>85</v>
      </c>
      <c r="C33" s="35" t="s">
        <v>26</v>
      </c>
      <c r="D33" s="35">
        <v>20000</v>
      </c>
      <c r="E33" s="35">
        <v>2.8000000000000007</v>
      </c>
      <c r="F33" s="35">
        <v>20000</v>
      </c>
      <c r="G33" s="35">
        <v>1E+30</v>
      </c>
      <c r="H33" s="35">
        <v>20000</v>
      </c>
    </row>
    <row r="34" spans="2:8" x14ac:dyDescent="0.25">
      <c r="B34" s="35" t="s">
        <v>77</v>
      </c>
      <c r="C34" s="35" t="s">
        <v>27</v>
      </c>
      <c r="D34" s="35">
        <v>109500</v>
      </c>
      <c r="E34" s="35">
        <v>1.5911054637865325</v>
      </c>
      <c r="F34" s="35">
        <v>109500</v>
      </c>
      <c r="G34" s="35">
        <v>24744.925967139647</v>
      </c>
      <c r="H34" s="35">
        <v>24305.556972710099</v>
      </c>
    </row>
    <row r="35" spans="2:8" x14ac:dyDescent="0.25">
      <c r="B35" s="35" t="s">
        <v>83</v>
      </c>
      <c r="C35" s="35" t="s">
        <v>22</v>
      </c>
      <c r="D35" s="35">
        <v>8632.0000000000018</v>
      </c>
      <c r="E35" s="35">
        <v>-1.6848000000000043</v>
      </c>
      <c r="F35" s="35">
        <v>8632</v>
      </c>
      <c r="G35" s="35">
        <v>6326.8912421903424</v>
      </c>
      <c r="H35" s="35">
        <v>5527.7871396895789</v>
      </c>
    </row>
    <row r="36" spans="2:8" x14ac:dyDescent="0.25">
      <c r="B36" s="35" t="s">
        <v>79</v>
      </c>
      <c r="C36" s="35" t="s">
        <v>29</v>
      </c>
      <c r="D36" s="35">
        <v>7500</v>
      </c>
      <c r="E36" s="35">
        <v>1.6999999999999993</v>
      </c>
      <c r="F36" s="35">
        <v>7500</v>
      </c>
      <c r="G36" s="35">
        <v>1E+30</v>
      </c>
      <c r="H36" s="35">
        <v>7500</v>
      </c>
    </row>
    <row r="37" spans="2:8" x14ac:dyDescent="0.25">
      <c r="B37" s="35" t="s">
        <v>75</v>
      </c>
      <c r="C37" s="35" t="s">
        <v>28</v>
      </c>
      <c r="D37" s="35">
        <v>60000</v>
      </c>
      <c r="E37" s="35">
        <v>1.2006067961165101</v>
      </c>
      <c r="F37" s="35">
        <v>60000</v>
      </c>
      <c r="G37" s="35">
        <v>33680.768355781431</v>
      </c>
      <c r="H37" s="35">
        <v>33082.735234011467</v>
      </c>
    </row>
    <row r="38" spans="2:8" ht="15.75" thickBot="1" x14ac:dyDescent="0.3">
      <c r="B38" s="34" t="s">
        <v>81</v>
      </c>
      <c r="C38" s="34" t="s">
        <v>25</v>
      </c>
      <c r="D38" s="34">
        <v>68500</v>
      </c>
      <c r="E38" s="34">
        <v>2.0500000000000007</v>
      </c>
      <c r="F38" s="34">
        <v>68500</v>
      </c>
      <c r="G38" s="34">
        <v>1E+30</v>
      </c>
      <c r="H38" s="34">
        <v>23687.880810760646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2B0F7-6976-4B0F-A5E5-714B58D568BE}">
  <sheetPr codeName="Sheet3"/>
  <dimension ref="A1:X14"/>
  <sheetViews>
    <sheetView workbookViewId="0">
      <selection activeCell="E2" sqref="E2"/>
    </sheetView>
  </sheetViews>
  <sheetFormatPr defaultRowHeight="15" x14ac:dyDescent="0.25"/>
  <cols>
    <col min="2" max="2" width="18.140625" customWidth="1"/>
    <col min="3" max="3" width="8.140625" customWidth="1"/>
    <col min="4" max="4" width="8.28515625" customWidth="1"/>
    <col min="5" max="5" width="7.42578125" customWidth="1"/>
    <col min="6" max="6" width="7.140625" customWidth="1"/>
    <col min="7" max="7" width="7.7109375" customWidth="1"/>
    <col min="8" max="9" width="6.85546875" customWidth="1"/>
    <col min="10" max="10" width="6.28515625" customWidth="1"/>
    <col min="11" max="11" width="7.42578125" customWidth="1"/>
    <col min="12" max="12" width="7.7109375" customWidth="1"/>
    <col min="13" max="13" width="8.28515625" customWidth="1"/>
    <col min="14" max="14" width="8.140625" customWidth="1"/>
    <col min="15" max="15" width="9.140625" customWidth="1"/>
    <col min="16" max="16" width="9.5703125" customWidth="1"/>
    <col min="17" max="18" width="8.7109375" customWidth="1"/>
    <col min="19" max="20" width="8.42578125" customWidth="1"/>
    <col min="21" max="21" width="9.5703125" customWidth="1"/>
  </cols>
  <sheetData>
    <row r="1" spans="1:24" x14ac:dyDescent="0.25">
      <c r="C1" t="s">
        <v>3</v>
      </c>
      <c r="D1" t="s">
        <v>4</v>
      </c>
      <c r="E1" t="s">
        <v>171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4" x14ac:dyDescent="0.25">
      <c r="A2" s="2"/>
      <c r="C2" s="5" t="s">
        <v>103</v>
      </c>
      <c r="D2" s="5" t="s">
        <v>104</v>
      </c>
      <c r="E2" s="5" t="s">
        <v>106</v>
      </c>
      <c r="F2" s="5" t="s">
        <v>107</v>
      </c>
      <c r="G2" s="5" t="s">
        <v>108</v>
      </c>
      <c r="H2" s="5" t="s">
        <v>109</v>
      </c>
      <c r="I2" s="5" t="s">
        <v>110</v>
      </c>
      <c r="J2" s="5" t="s">
        <v>111</v>
      </c>
      <c r="K2" s="5" t="s">
        <v>112</v>
      </c>
      <c r="L2" s="5" t="s">
        <v>113</v>
      </c>
      <c r="M2" s="5" t="s">
        <v>114</v>
      </c>
      <c r="N2" s="5" t="s">
        <v>115</v>
      </c>
      <c r="O2" s="5" t="s">
        <v>129</v>
      </c>
      <c r="P2" s="5" t="s">
        <v>130</v>
      </c>
      <c r="Q2" s="5" t="s">
        <v>131</v>
      </c>
      <c r="R2" s="5" t="s">
        <v>132</v>
      </c>
      <c r="S2" s="5" t="s">
        <v>133</v>
      </c>
      <c r="T2" s="5" t="s">
        <v>128</v>
      </c>
    </row>
    <row r="3" spans="1:24" x14ac:dyDescent="0.25">
      <c r="B3" s="6" t="s">
        <v>105</v>
      </c>
      <c r="C3" s="7">
        <v>14000</v>
      </c>
      <c r="D3" s="16">
        <v>0</v>
      </c>
      <c r="E3" s="16">
        <v>0</v>
      </c>
      <c r="F3" s="16">
        <v>0</v>
      </c>
      <c r="G3" s="16">
        <v>0</v>
      </c>
      <c r="H3" s="16">
        <v>109500</v>
      </c>
      <c r="I3" s="16">
        <v>0</v>
      </c>
      <c r="J3" s="16">
        <v>60000</v>
      </c>
      <c r="K3" s="16">
        <v>0</v>
      </c>
      <c r="L3" s="16">
        <v>0</v>
      </c>
      <c r="M3" s="16">
        <v>20696.035050997787</v>
      </c>
      <c r="N3" s="8">
        <v>24116.084138241567</v>
      </c>
      <c r="O3" s="7">
        <v>0</v>
      </c>
      <c r="P3" s="16">
        <v>20000</v>
      </c>
      <c r="Q3" s="16">
        <v>0</v>
      </c>
      <c r="R3" s="16">
        <v>0</v>
      </c>
      <c r="S3" s="16">
        <v>7500</v>
      </c>
      <c r="T3" s="8">
        <v>23687.880810760646</v>
      </c>
      <c r="U3" s="3"/>
    </row>
    <row r="4" spans="1:24" x14ac:dyDescent="0.25">
      <c r="A4" s="1" t="s">
        <v>21</v>
      </c>
      <c r="B4" s="5" t="s">
        <v>20</v>
      </c>
      <c r="C4" s="9">
        <v>2.65</v>
      </c>
      <c r="D4" s="17">
        <v>0</v>
      </c>
      <c r="E4" s="17">
        <v>2.5499999999999998</v>
      </c>
      <c r="F4" s="17">
        <v>0</v>
      </c>
      <c r="G4" s="17">
        <v>1.65</v>
      </c>
      <c r="H4" s="17">
        <v>1.25</v>
      </c>
      <c r="I4" s="17">
        <v>1.5</v>
      </c>
      <c r="J4" s="17">
        <v>0.95</v>
      </c>
      <c r="K4" s="17">
        <v>1.5</v>
      </c>
      <c r="L4" s="17">
        <v>1.5</v>
      </c>
      <c r="M4" s="17">
        <v>1.6</v>
      </c>
      <c r="N4" s="10">
        <v>1.7</v>
      </c>
      <c r="O4" s="9">
        <v>3.05</v>
      </c>
      <c r="P4" s="17">
        <v>2.8</v>
      </c>
      <c r="Q4" s="17">
        <v>1.95</v>
      </c>
      <c r="R4" s="17">
        <v>1.85</v>
      </c>
      <c r="S4" s="17">
        <v>1.7</v>
      </c>
      <c r="T4" s="10">
        <v>2.0499999999999998</v>
      </c>
      <c r="U4" s="44">
        <f>SUMPRODUCT(C4:T4,$C$3:$T$3)</f>
        <v>422396.15477866645</v>
      </c>
      <c r="V4" s="4" t="s">
        <v>1</v>
      </c>
      <c r="X4" s="45"/>
    </row>
    <row r="5" spans="1:24" x14ac:dyDescent="0.25">
      <c r="C5" s="3"/>
      <c r="D5" s="18"/>
      <c r="E5" s="3"/>
      <c r="F5" s="18"/>
      <c r="G5" s="3"/>
    </row>
    <row r="6" spans="1:24" x14ac:dyDescent="0.25">
      <c r="B6" s="5" t="s">
        <v>0</v>
      </c>
      <c r="C6" s="3"/>
      <c r="D6" s="3"/>
      <c r="E6" s="3"/>
      <c r="F6" s="3"/>
    </row>
    <row r="7" spans="1:24" x14ac:dyDescent="0.25">
      <c r="B7" s="24" t="s">
        <v>22</v>
      </c>
      <c r="C7" s="25">
        <f>1/4.51</f>
        <v>0.22172949002217296</v>
      </c>
      <c r="D7" s="26">
        <v>0</v>
      </c>
      <c r="E7" s="26">
        <f>1/4.256</f>
        <v>0.23496240601503759</v>
      </c>
      <c r="F7" s="26">
        <v>0</v>
      </c>
      <c r="G7" s="26">
        <f>1/3.806</f>
        <v>0.26274303730951132</v>
      </c>
      <c r="H7" s="26">
        <v>0</v>
      </c>
      <c r="I7" s="26">
        <f>1/5.251</f>
        <v>0.19043991620643685</v>
      </c>
      <c r="J7" s="26">
        <v>0</v>
      </c>
      <c r="K7" s="26">
        <f>1/5.223</f>
        <v>0.19146084625694046</v>
      </c>
      <c r="L7" s="26">
        <v>0</v>
      </c>
      <c r="M7" s="26">
        <f>1/3.744</f>
        <v>0.26709401709401709</v>
      </c>
      <c r="N7" s="30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1">
        <v>0</v>
      </c>
      <c r="U7" s="13">
        <f t="shared" ref="U7:U14" si="0">SUMPRODUCT(C7:T7,$C$3:$T$3)</f>
        <v>8632.0000000000018</v>
      </c>
      <c r="V7" s="15" t="s">
        <v>2</v>
      </c>
      <c r="W7" s="14">
        <f>(24*7-2)*4*13</f>
        <v>8632</v>
      </c>
    </row>
    <row r="8" spans="1:24" x14ac:dyDescent="0.25">
      <c r="A8" s="5"/>
      <c r="B8" s="24" t="s">
        <v>23</v>
      </c>
      <c r="C8" s="27">
        <v>0</v>
      </c>
      <c r="D8" s="33">
        <v>0</v>
      </c>
      <c r="E8" s="33">
        <v>0</v>
      </c>
      <c r="F8" s="33">
        <v>0</v>
      </c>
      <c r="G8" s="33">
        <v>0</v>
      </c>
      <c r="H8" s="33">
        <f>1/3.935</f>
        <v>0.25412960609911056</v>
      </c>
      <c r="I8" s="33">
        <v>0</v>
      </c>
      <c r="J8" s="33">
        <f>1/5.356</f>
        <v>0.18670649738610903</v>
      </c>
      <c r="K8" s="33">
        <v>0</v>
      </c>
      <c r="L8" s="33">
        <f>1/5.277</f>
        <v>0.18950161076369149</v>
      </c>
      <c r="M8" s="33">
        <v>0</v>
      </c>
      <c r="N8" s="31">
        <f>1/3.835</f>
        <v>0.2607561929595828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2">
        <v>0</v>
      </c>
      <c r="U8" s="13">
        <f t="shared" si="0"/>
        <v>45318</v>
      </c>
      <c r="V8" s="15" t="s">
        <v>2</v>
      </c>
      <c r="W8" s="23">
        <f>(24*7-2)*21*13</f>
        <v>45318</v>
      </c>
    </row>
    <row r="9" spans="1:24" x14ac:dyDescent="0.25">
      <c r="B9" s="24" t="s">
        <v>24</v>
      </c>
      <c r="C9" s="27">
        <v>1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1">
        <v>0</v>
      </c>
      <c r="O9" s="21">
        <v>1</v>
      </c>
      <c r="P9" s="21">
        <v>0</v>
      </c>
      <c r="Q9" s="21">
        <v>0</v>
      </c>
      <c r="R9" s="21">
        <v>0</v>
      </c>
      <c r="S9" s="21">
        <v>0</v>
      </c>
      <c r="T9" s="22">
        <v>0</v>
      </c>
      <c r="U9" s="13">
        <f t="shared" si="0"/>
        <v>14000</v>
      </c>
      <c r="V9" s="15" t="s">
        <v>30</v>
      </c>
      <c r="W9" s="23">
        <v>14000</v>
      </c>
    </row>
    <row r="10" spans="1:24" x14ac:dyDescent="0.25">
      <c r="B10" s="24" t="s">
        <v>26</v>
      </c>
      <c r="C10" s="27">
        <v>0</v>
      </c>
      <c r="D10" s="33">
        <v>0</v>
      </c>
      <c r="E10" s="33">
        <v>1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1">
        <v>0</v>
      </c>
      <c r="O10" s="21">
        <v>0</v>
      </c>
      <c r="P10" s="21">
        <v>1</v>
      </c>
      <c r="Q10" s="21">
        <v>0</v>
      </c>
      <c r="R10" s="21">
        <v>0</v>
      </c>
      <c r="S10" s="21">
        <v>0</v>
      </c>
      <c r="T10" s="22">
        <v>0</v>
      </c>
      <c r="U10" s="13">
        <f t="shared" si="0"/>
        <v>20000</v>
      </c>
      <c r="V10" s="15" t="s">
        <v>30</v>
      </c>
      <c r="W10" s="23">
        <v>20000</v>
      </c>
    </row>
    <row r="11" spans="1:24" x14ac:dyDescent="0.25">
      <c r="B11" s="24" t="s">
        <v>27</v>
      </c>
      <c r="C11" s="27">
        <v>0</v>
      </c>
      <c r="D11" s="33">
        <v>0</v>
      </c>
      <c r="E11" s="33">
        <v>0</v>
      </c>
      <c r="F11" s="33">
        <v>0</v>
      </c>
      <c r="G11" s="33">
        <v>1</v>
      </c>
      <c r="H11" s="33">
        <v>1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1">
        <v>0</v>
      </c>
      <c r="O11" s="21">
        <v>0</v>
      </c>
      <c r="P11" s="21">
        <v>0</v>
      </c>
      <c r="Q11" s="21">
        <v>1</v>
      </c>
      <c r="R11" s="21">
        <v>0</v>
      </c>
      <c r="S11" s="21">
        <v>0</v>
      </c>
      <c r="T11" s="22">
        <v>0</v>
      </c>
      <c r="U11" s="13">
        <f t="shared" si="0"/>
        <v>109500</v>
      </c>
      <c r="V11" s="15" t="s">
        <v>30</v>
      </c>
      <c r="W11" s="23">
        <v>109500</v>
      </c>
    </row>
    <row r="12" spans="1:24" x14ac:dyDescent="0.25">
      <c r="B12" s="24" t="s">
        <v>28</v>
      </c>
      <c r="C12" s="27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1</v>
      </c>
      <c r="J12" s="33">
        <v>1</v>
      </c>
      <c r="K12" s="33">
        <v>0</v>
      </c>
      <c r="L12" s="33">
        <v>0</v>
      </c>
      <c r="M12" s="33">
        <v>0</v>
      </c>
      <c r="N12" s="31">
        <v>0</v>
      </c>
      <c r="O12" s="21">
        <v>0</v>
      </c>
      <c r="P12" s="21">
        <v>0</v>
      </c>
      <c r="Q12" s="21">
        <v>0</v>
      </c>
      <c r="R12" s="21">
        <v>1</v>
      </c>
      <c r="S12" s="21">
        <v>0</v>
      </c>
      <c r="T12" s="22">
        <v>0</v>
      </c>
      <c r="U12" s="13">
        <f t="shared" si="0"/>
        <v>60000</v>
      </c>
      <c r="V12" s="15" t="s">
        <v>30</v>
      </c>
      <c r="W12" s="23">
        <v>60000</v>
      </c>
    </row>
    <row r="13" spans="1:24" x14ac:dyDescent="0.25">
      <c r="B13" s="24" t="s">
        <v>29</v>
      </c>
      <c r="C13" s="27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1</v>
      </c>
      <c r="L13" s="33">
        <v>1</v>
      </c>
      <c r="M13" s="33">
        <v>0</v>
      </c>
      <c r="N13" s="3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1</v>
      </c>
      <c r="T13" s="22">
        <v>0</v>
      </c>
      <c r="U13" s="13">
        <f t="shared" si="0"/>
        <v>7500</v>
      </c>
      <c r="V13" s="15" t="s">
        <v>30</v>
      </c>
      <c r="W13" s="23">
        <v>7500</v>
      </c>
    </row>
    <row r="14" spans="1:24" x14ac:dyDescent="0.25">
      <c r="B14" s="24" t="s">
        <v>25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1</v>
      </c>
      <c r="N14" s="32">
        <v>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12">
        <v>1</v>
      </c>
      <c r="U14" s="13">
        <f t="shared" si="0"/>
        <v>68500</v>
      </c>
      <c r="V14" s="15" t="s">
        <v>30</v>
      </c>
      <c r="W14" s="23">
        <v>68500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40D7-6FCF-4F90-85C0-4FC7A04CD5CC}">
  <dimension ref="B2:Q10"/>
  <sheetViews>
    <sheetView zoomScale="85" zoomScaleNormal="85" workbookViewId="0">
      <selection activeCell="B2" sqref="B2:F10"/>
    </sheetView>
  </sheetViews>
  <sheetFormatPr defaultRowHeight="15" x14ac:dyDescent="0.25"/>
  <cols>
    <col min="3" max="3" width="11.28515625" customWidth="1"/>
    <col min="4" max="4" width="11.42578125" bestFit="1" customWidth="1"/>
    <col min="5" max="5" width="14.42578125" customWidth="1"/>
    <col min="6" max="6" width="12.28515625" customWidth="1"/>
    <col min="9" max="9" width="12.5703125" customWidth="1"/>
    <col min="10" max="10" width="11.85546875" customWidth="1"/>
    <col min="11" max="11" width="11.28515625" customWidth="1"/>
    <col min="12" max="12" width="11.85546875" customWidth="1"/>
    <col min="15" max="15" width="11" customWidth="1"/>
    <col min="16" max="16" width="10.28515625" customWidth="1"/>
    <col min="17" max="17" width="9.42578125" customWidth="1"/>
  </cols>
  <sheetData>
    <row r="2" spans="2:17" x14ac:dyDescent="0.25">
      <c r="B2" s="46"/>
      <c r="C2" s="112" t="s">
        <v>20</v>
      </c>
      <c r="D2" s="113"/>
      <c r="E2" s="113"/>
      <c r="F2" s="114"/>
      <c r="H2" s="47"/>
      <c r="I2" s="112" t="s">
        <v>143</v>
      </c>
      <c r="J2" s="113"/>
      <c r="K2" s="113"/>
      <c r="L2" s="114"/>
      <c r="N2" s="46"/>
      <c r="O2" s="112" t="s">
        <v>144</v>
      </c>
      <c r="P2" s="113"/>
      <c r="Q2" s="114"/>
    </row>
    <row r="3" spans="2:17" x14ac:dyDescent="0.25">
      <c r="B3" s="46"/>
      <c r="C3" s="48" t="s">
        <v>145</v>
      </c>
      <c r="D3" s="49" t="s">
        <v>146</v>
      </c>
      <c r="E3" s="50" t="s">
        <v>147</v>
      </c>
      <c r="F3" s="50" t="s">
        <v>1</v>
      </c>
      <c r="H3" s="47"/>
      <c r="I3" s="80" t="s">
        <v>145</v>
      </c>
      <c r="J3" s="49" t="s">
        <v>146</v>
      </c>
      <c r="K3" s="50" t="s">
        <v>147</v>
      </c>
      <c r="L3" s="50" t="s">
        <v>1</v>
      </c>
      <c r="N3" s="46"/>
      <c r="O3" s="48" t="s">
        <v>145</v>
      </c>
      <c r="P3" s="49" t="s">
        <v>146</v>
      </c>
      <c r="Q3" s="50" t="s">
        <v>1</v>
      </c>
    </row>
    <row r="4" spans="2:17" x14ac:dyDescent="0.25">
      <c r="B4" s="51" t="s">
        <v>148</v>
      </c>
      <c r="C4" s="52">
        <f>Otimização!C3*Otimização!C4</f>
        <v>37100</v>
      </c>
      <c r="D4" s="53"/>
      <c r="E4" s="54">
        <f>Otimização!O3*Otimização!O4</f>
        <v>0</v>
      </c>
      <c r="F4" s="55">
        <f>C4+E4</f>
        <v>37100</v>
      </c>
      <c r="H4" s="51" t="s">
        <v>148</v>
      </c>
      <c r="I4" s="56">
        <f>Otimização!C3</f>
        <v>14000</v>
      </c>
      <c r="J4" s="57"/>
      <c r="K4" s="58">
        <f>Otimização!O3</f>
        <v>0</v>
      </c>
      <c r="L4" s="59">
        <f>I4+K4</f>
        <v>14000</v>
      </c>
      <c r="N4" s="60" t="s">
        <v>148</v>
      </c>
      <c r="O4" s="58">
        <f>Otimização!C3*Otimização!C7</f>
        <v>3104.2128603104215</v>
      </c>
      <c r="P4" s="61"/>
      <c r="Q4" s="62">
        <f>O4</f>
        <v>3104.2128603104215</v>
      </c>
    </row>
    <row r="5" spans="2:17" x14ac:dyDescent="0.25">
      <c r="B5" s="48" t="s">
        <v>149</v>
      </c>
      <c r="C5" s="63">
        <f>Otimização!E3*Otimização!E4</f>
        <v>0</v>
      </c>
      <c r="D5" s="64"/>
      <c r="E5" s="65">
        <f>Otimização!P3*Otimização!P4</f>
        <v>56000</v>
      </c>
      <c r="F5" s="66">
        <f>C5+E5</f>
        <v>56000</v>
      </c>
      <c r="H5" s="48" t="s">
        <v>149</v>
      </c>
      <c r="I5" s="56">
        <f>Otimização!E3</f>
        <v>0</v>
      </c>
      <c r="J5" s="67"/>
      <c r="K5" s="56">
        <f>Otimização!P3</f>
        <v>20000</v>
      </c>
      <c r="L5" s="68">
        <f>I5+K5</f>
        <v>20000</v>
      </c>
      <c r="N5" s="49" t="s">
        <v>149</v>
      </c>
      <c r="O5" s="56">
        <v>0</v>
      </c>
      <c r="P5" s="69"/>
      <c r="Q5" s="70">
        <f>O5</f>
        <v>0</v>
      </c>
    </row>
    <row r="6" spans="2:17" x14ac:dyDescent="0.25">
      <c r="B6" s="48" t="s">
        <v>150</v>
      </c>
      <c r="C6" s="63">
        <f>Otimização!G3*Otimização!G4</f>
        <v>0</v>
      </c>
      <c r="D6" s="65">
        <f>Otimização!H3*Otimização!H4</f>
        <v>136875</v>
      </c>
      <c r="E6" s="65">
        <f>Otimização!Q3*Otimização!Q4</f>
        <v>0</v>
      </c>
      <c r="F6" s="66">
        <f>SUM(C6:E6)</f>
        <v>136875</v>
      </c>
      <c r="H6" s="48" t="s">
        <v>150</v>
      </c>
      <c r="I6" s="56">
        <f>Otimização!G3</f>
        <v>0</v>
      </c>
      <c r="J6" s="71">
        <f>Otimização!H3</f>
        <v>109500</v>
      </c>
      <c r="K6" s="56">
        <f>Otimização!Q3</f>
        <v>0</v>
      </c>
      <c r="L6" s="68">
        <f>SUM(I6:K6)</f>
        <v>109500</v>
      </c>
      <c r="N6" s="49" t="s">
        <v>150</v>
      </c>
      <c r="O6" s="56">
        <v>0</v>
      </c>
      <c r="P6" s="56">
        <f>Otimização!H3*Otimização!H8</f>
        <v>27827.191867852605</v>
      </c>
      <c r="Q6" s="70">
        <f>SUM(O6:P6)</f>
        <v>27827.191867852605</v>
      </c>
    </row>
    <row r="7" spans="2:17" x14ac:dyDescent="0.25">
      <c r="B7" s="48" t="s">
        <v>151</v>
      </c>
      <c r="C7" s="63">
        <f>Otimização!I3*Otimização!I4</f>
        <v>0</v>
      </c>
      <c r="D7" s="65">
        <f>Otimização!J3*Otimização!J4</f>
        <v>57000</v>
      </c>
      <c r="E7" s="65">
        <f>Otimização!R3*Otimização!R4</f>
        <v>0</v>
      </c>
      <c r="F7" s="66">
        <f>SUM(C7:E7)</f>
        <v>57000</v>
      </c>
      <c r="H7" s="48" t="s">
        <v>151</v>
      </c>
      <c r="I7" s="56">
        <f>Otimização!I3</f>
        <v>0</v>
      </c>
      <c r="J7" s="71">
        <f>Otimização!J3</f>
        <v>60000</v>
      </c>
      <c r="K7" s="56">
        <f>[1]Restrições!C17-SUM(I7:J7)</f>
        <v>0</v>
      </c>
      <c r="L7" s="68">
        <f>SUM(I7:K7)</f>
        <v>60000</v>
      </c>
      <c r="N7" s="49" t="s">
        <v>151</v>
      </c>
      <c r="O7" s="56">
        <v>0</v>
      </c>
      <c r="P7" s="56">
        <f>Otimização!J3*Otimização!J8</f>
        <v>11202.389843166542</v>
      </c>
      <c r="Q7" s="70">
        <f>SUM(O7:P7)</f>
        <v>11202.389843166542</v>
      </c>
    </row>
    <row r="8" spans="2:17" x14ac:dyDescent="0.25">
      <c r="B8" s="48" t="s">
        <v>152</v>
      </c>
      <c r="C8" s="63">
        <f>Otimização!K3*Otimização!K4</f>
        <v>0</v>
      </c>
      <c r="D8" s="65">
        <f>Otimização!L3*Otimização!L4</f>
        <v>0</v>
      </c>
      <c r="E8" s="65">
        <f>Otimização!S3*Otimização!S4</f>
        <v>12750</v>
      </c>
      <c r="F8" s="66">
        <f>SUM(C8:E8)</f>
        <v>12750</v>
      </c>
      <c r="H8" s="48" t="s">
        <v>152</v>
      </c>
      <c r="I8" s="56">
        <f>Otimização!K3</f>
        <v>0</v>
      </c>
      <c r="J8" s="71">
        <f>Otimização!L3</f>
        <v>0</v>
      </c>
      <c r="K8" s="56">
        <f>Otimização!S3</f>
        <v>7500</v>
      </c>
      <c r="L8" s="68">
        <f>SUM(I8:K8)</f>
        <v>7500</v>
      </c>
      <c r="N8" s="49" t="s">
        <v>152</v>
      </c>
      <c r="O8" s="56">
        <v>0</v>
      </c>
      <c r="P8" s="56">
        <v>0</v>
      </c>
      <c r="Q8" s="70">
        <f>SUM(O8:P8)</f>
        <v>0</v>
      </c>
    </row>
    <row r="9" spans="2:17" x14ac:dyDescent="0.25">
      <c r="B9" s="48" t="s">
        <v>153</v>
      </c>
      <c r="C9" s="63">
        <f>Otimização!M3*Otimização!M4</f>
        <v>33113.656081596462</v>
      </c>
      <c r="D9" s="65">
        <f>Otimização!N3*Otimização!N4</f>
        <v>40997.343035010665</v>
      </c>
      <c r="E9" s="65">
        <f>Otimização!T3*Otimização!T4</f>
        <v>48560.155662059318</v>
      </c>
      <c r="F9" s="66">
        <f>SUM(C9:E9)</f>
        <v>122671.15477866645</v>
      </c>
      <c r="H9" s="48" t="s">
        <v>153</v>
      </c>
      <c r="I9" s="56">
        <f>Otimização!M3</f>
        <v>20696.035050997787</v>
      </c>
      <c r="J9" s="71">
        <f>Otimização!N3</f>
        <v>24116.084138241567</v>
      </c>
      <c r="K9" s="56">
        <f>Otimização!T3</f>
        <v>23687.880810760646</v>
      </c>
      <c r="L9" s="68">
        <f>SUM(I9:K9)</f>
        <v>68500</v>
      </c>
      <c r="N9" s="49" t="s">
        <v>153</v>
      </c>
      <c r="O9" s="56">
        <f>Otimização!M3*Otimização!M7</f>
        <v>5527.7871396895798</v>
      </c>
      <c r="P9" s="56">
        <f>Otimização!N3*Otimização!N8</f>
        <v>6288.4182889808526</v>
      </c>
      <c r="Q9" s="70">
        <f>SUM(O9:P9)</f>
        <v>11816.205428670433</v>
      </c>
    </row>
    <row r="10" spans="2:17" x14ac:dyDescent="0.25">
      <c r="B10" s="72" t="s">
        <v>1</v>
      </c>
      <c r="C10" s="73">
        <f>SUM(C4:C9)</f>
        <v>70213.656081596462</v>
      </c>
      <c r="D10" s="74">
        <f>SUM(D6:D9)</f>
        <v>234872.34303501068</v>
      </c>
      <c r="E10" s="75">
        <f>SUM(E4:E9)</f>
        <v>117310.15566205932</v>
      </c>
      <c r="F10" s="73">
        <f>SUM(F4:F9)</f>
        <v>422396.15477866645</v>
      </c>
      <c r="H10" s="72" t="s">
        <v>1</v>
      </c>
      <c r="I10" s="76">
        <f>SUM(I4:I9)</f>
        <v>34696.035050997787</v>
      </c>
      <c r="J10" s="77">
        <f>SUM(J6:J9)</f>
        <v>193616.08413824157</v>
      </c>
      <c r="K10" s="76">
        <f>SUM(K4:K9)</f>
        <v>51187.880810760646</v>
      </c>
      <c r="L10" s="78">
        <f>SUM(L4:L9)</f>
        <v>279500</v>
      </c>
      <c r="N10" s="79" t="s">
        <v>1</v>
      </c>
      <c r="O10" s="76">
        <f>SUM(O4:O9)</f>
        <v>8632.0000000000018</v>
      </c>
      <c r="P10" s="76">
        <f>SUM(P6:P9)</f>
        <v>45318</v>
      </c>
      <c r="Q10" s="76">
        <f>SUM(Q4:Q9)</f>
        <v>53950</v>
      </c>
    </row>
  </sheetData>
  <mergeCells count="3">
    <mergeCell ref="C2:F2"/>
    <mergeCell ref="I2:L2"/>
    <mergeCell ref="O2:Q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66B0-E5F6-4A07-9618-3200925C97FE}">
  <dimension ref="A1:X24"/>
  <sheetViews>
    <sheetView workbookViewId="0">
      <selection activeCell="E2" sqref="E2"/>
    </sheetView>
  </sheetViews>
  <sheetFormatPr defaultRowHeight="15" x14ac:dyDescent="0.25"/>
  <cols>
    <col min="2" max="2" width="18.140625" customWidth="1"/>
    <col min="3" max="3" width="17" customWidth="1"/>
    <col min="4" max="4" width="15" customWidth="1"/>
    <col min="5" max="5" width="12.28515625" customWidth="1"/>
    <col min="6" max="6" width="11.85546875" customWidth="1"/>
    <col min="7" max="7" width="12.5703125" customWidth="1"/>
    <col min="8" max="8" width="13" customWidth="1"/>
    <col min="9" max="9" width="10.85546875" customWidth="1"/>
    <col min="10" max="10" width="13.85546875" customWidth="1"/>
    <col min="11" max="11" width="7.42578125" customWidth="1"/>
    <col min="12" max="12" width="7.7109375" customWidth="1"/>
    <col min="13" max="13" width="8.28515625" customWidth="1"/>
    <col min="14" max="14" width="8.140625" customWidth="1"/>
    <col min="15" max="15" width="9.140625" customWidth="1"/>
    <col min="16" max="16" width="9.5703125" customWidth="1"/>
    <col min="17" max="18" width="8.7109375" customWidth="1"/>
    <col min="19" max="20" width="8.42578125" customWidth="1"/>
    <col min="21" max="21" width="9.5703125" customWidth="1"/>
  </cols>
  <sheetData>
    <row r="1" spans="1:24" x14ac:dyDescent="0.25">
      <c r="C1" t="s">
        <v>3</v>
      </c>
      <c r="D1" t="s">
        <v>4</v>
      </c>
      <c r="E1" t="s">
        <v>171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4" x14ac:dyDescent="0.25">
      <c r="A2" s="2"/>
      <c r="C2" s="5" t="s">
        <v>103</v>
      </c>
      <c r="D2" s="5" t="s">
        <v>104</v>
      </c>
      <c r="E2" s="5" t="s">
        <v>106</v>
      </c>
      <c r="F2" s="5" t="s">
        <v>107</v>
      </c>
      <c r="G2" s="5" t="s">
        <v>108</v>
      </c>
      <c r="H2" s="5" t="s">
        <v>109</v>
      </c>
      <c r="I2" s="5" t="s">
        <v>110</v>
      </c>
      <c r="J2" s="5" t="s">
        <v>111</v>
      </c>
      <c r="K2" s="5" t="s">
        <v>112</v>
      </c>
      <c r="L2" s="5" t="s">
        <v>113</v>
      </c>
      <c r="M2" s="5" t="s">
        <v>114</v>
      </c>
      <c r="N2" s="5" t="s">
        <v>115</v>
      </c>
      <c r="O2" s="5" t="s">
        <v>129</v>
      </c>
      <c r="P2" s="5" t="s">
        <v>130</v>
      </c>
      <c r="Q2" s="5" t="s">
        <v>131</v>
      </c>
      <c r="R2" s="5" t="s">
        <v>132</v>
      </c>
      <c r="S2" s="5" t="s">
        <v>133</v>
      </c>
      <c r="T2" s="5" t="s">
        <v>128</v>
      </c>
    </row>
    <row r="3" spans="1:24" x14ac:dyDescent="0.25">
      <c r="B3" s="6" t="s">
        <v>105</v>
      </c>
      <c r="C3" s="7">
        <v>0</v>
      </c>
      <c r="D3" s="16">
        <v>0</v>
      </c>
      <c r="E3" s="16">
        <v>0</v>
      </c>
      <c r="F3" s="16">
        <v>0</v>
      </c>
      <c r="G3" s="16">
        <v>0</v>
      </c>
      <c r="H3" s="16">
        <v>109500</v>
      </c>
      <c r="I3" s="16">
        <v>0</v>
      </c>
      <c r="J3" s="16">
        <v>60000</v>
      </c>
      <c r="K3" s="16">
        <v>0</v>
      </c>
      <c r="L3" s="16">
        <v>0</v>
      </c>
      <c r="M3" s="16">
        <v>32318.208000000006</v>
      </c>
      <c r="N3" s="8">
        <v>24116.084138241567</v>
      </c>
      <c r="O3" s="7">
        <v>14000</v>
      </c>
      <c r="P3" s="16">
        <v>20000</v>
      </c>
      <c r="Q3" s="16">
        <v>0</v>
      </c>
      <c r="R3" s="16">
        <v>0</v>
      </c>
      <c r="S3" s="16">
        <v>7500</v>
      </c>
      <c r="T3" s="8">
        <v>12065.707861758427</v>
      </c>
      <c r="U3" s="3"/>
    </row>
    <row r="4" spans="1:24" x14ac:dyDescent="0.25">
      <c r="A4" s="1" t="s">
        <v>21</v>
      </c>
      <c r="B4" s="5" t="s">
        <v>20</v>
      </c>
      <c r="C4" s="9">
        <v>2.65</v>
      </c>
      <c r="D4" s="17">
        <v>0</v>
      </c>
      <c r="E4" s="17">
        <v>2.5499999999999998</v>
      </c>
      <c r="F4" s="17">
        <v>0</v>
      </c>
      <c r="G4" s="17">
        <v>1.65</v>
      </c>
      <c r="H4" s="17">
        <v>1.25</v>
      </c>
      <c r="I4" s="17">
        <v>1.5</v>
      </c>
      <c r="J4" s="17">
        <v>0.95</v>
      </c>
      <c r="K4" s="17">
        <v>1.5</v>
      </c>
      <c r="L4" s="17">
        <v>1.5</v>
      </c>
      <c r="M4" s="17">
        <v>1.6</v>
      </c>
      <c r="N4" s="10">
        <v>1.7</v>
      </c>
      <c r="O4" s="9">
        <f>IF(D20+E20+F20+G20+H20=0,C19,C18)</f>
        <v>3.05</v>
      </c>
      <c r="P4" s="17">
        <f>IF(C20+E20+F20+G20+H20=0,D19,D18)</f>
        <v>2.8</v>
      </c>
      <c r="Q4" s="17">
        <f>IF(C20+D20+F20+G20+H20=0,E19,E18)</f>
        <v>1.95</v>
      </c>
      <c r="R4" s="17">
        <f>IF(C20+D20+E20+G20+H20=0,F19,F18)</f>
        <v>1.85</v>
      </c>
      <c r="S4" s="17">
        <f>IF(C20+D20+E20+F20+H20=0,G19,G18)</f>
        <v>1.7</v>
      </c>
      <c r="T4" s="10">
        <f>IF(C20+D20+E20+F20+G20=0,H19,H18)</f>
        <v>2.0499999999999998</v>
      </c>
      <c r="U4" s="44">
        <f>SUMPRODUCT(C4:T4,$C$3:$T$3)</f>
        <v>422766.17695161549</v>
      </c>
      <c r="V4" s="4" t="s">
        <v>1</v>
      </c>
      <c r="X4" s="45"/>
    </row>
    <row r="5" spans="1:24" x14ac:dyDescent="0.25">
      <c r="C5" s="3"/>
      <c r="D5" s="18"/>
      <c r="E5" s="3"/>
      <c r="F5" s="18"/>
      <c r="G5" s="3"/>
    </row>
    <row r="6" spans="1:24" x14ac:dyDescent="0.25">
      <c r="B6" s="5" t="s">
        <v>0</v>
      </c>
      <c r="C6" s="3"/>
      <c r="D6" s="3"/>
      <c r="E6" s="3"/>
      <c r="F6" s="3"/>
    </row>
    <row r="7" spans="1:24" x14ac:dyDescent="0.25">
      <c r="B7" s="24" t="s">
        <v>22</v>
      </c>
      <c r="C7" s="25">
        <f>1/4.51</f>
        <v>0.22172949002217296</v>
      </c>
      <c r="D7" s="26">
        <v>0</v>
      </c>
      <c r="E7" s="26">
        <f>1/4.256</f>
        <v>0.23496240601503759</v>
      </c>
      <c r="F7" s="26">
        <v>0</v>
      </c>
      <c r="G7" s="26">
        <f>1/3.806</f>
        <v>0.26274303730951132</v>
      </c>
      <c r="H7" s="26">
        <v>0</v>
      </c>
      <c r="I7" s="26">
        <f>1/5.251</f>
        <v>0.19043991620643685</v>
      </c>
      <c r="J7" s="26">
        <v>0</v>
      </c>
      <c r="K7" s="26">
        <f>1/5.223</f>
        <v>0.19146084625694046</v>
      </c>
      <c r="L7" s="26">
        <v>0</v>
      </c>
      <c r="M7" s="26">
        <f>1/3.744</f>
        <v>0.26709401709401709</v>
      </c>
      <c r="N7" s="30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1">
        <v>0</v>
      </c>
      <c r="U7" s="13">
        <f t="shared" ref="U7:U14" si="0">SUMPRODUCT(C7:T7,$C$3:$T$3)</f>
        <v>8632.0000000000018</v>
      </c>
      <c r="V7" s="15" t="s">
        <v>2</v>
      </c>
      <c r="W7" s="14">
        <f>(24*7-2)*4*13</f>
        <v>8632</v>
      </c>
    </row>
    <row r="8" spans="1:24" x14ac:dyDescent="0.25">
      <c r="A8" s="5"/>
      <c r="B8" s="24" t="s">
        <v>23</v>
      </c>
      <c r="C8" s="27">
        <v>0</v>
      </c>
      <c r="D8" s="33">
        <v>0</v>
      </c>
      <c r="E8" s="33">
        <v>0</v>
      </c>
      <c r="F8" s="33">
        <v>0</v>
      </c>
      <c r="G8" s="33">
        <v>0</v>
      </c>
      <c r="H8" s="33">
        <f>1/3.935</f>
        <v>0.25412960609911056</v>
      </c>
      <c r="I8" s="33">
        <v>0</v>
      </c>
      <c r="J8" s="33">
        <f>1/5.356</f>
        <v>0.18670649738610903</v>
      </c>
      <c r="K8" s="33">
        <v>0</v>
      </c>
      <c r="L8" s="33">
        <f>1/5.277</f>
        <v>0.18950161076369149</v>
      </c>
      <c r="M8" s="33">
        <v>0</v>
      </c>
      <c r="N8" s="31">
        <f>1/3.835</f>
        <v>0.2607561929595828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2">
        <v>0</v>
      </c>
      <c r="U8" s="13">
        <f t="shared" si="0"/>
        <v>45318</v>
      </c>
      <c r="V8" s="15" t="s">
        <v>2</v>
      </c>
      <c r="W8" s="23">
        <f>(24*7-2)*21*13</f>
        <v>45318</v>
      </c>
    </row>
    <row r="9" spans="1:24" x14ac:dyDescent="0.25">
      <c r="B9" s="24" t="s">
        <v>24</v>
      </c>
      <c r="C9" s="27">
        <v>1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1">
        <v>0</v>
      </c>
      <c r="O9" s="21">
        <v>1</v>
      </c>
      <c r="P9" s="21">
        <v>0</v>
      </c>
      <c r="Q9" s="21">
        <v>0</v>
      </c>
      <c r="R9" s="21">
        <v>0</v>
      </c>
      <c r="S9" s="21">
        <v>0</v>
      </c>
      <c r="T9" s="22">
        <v>0</v>
      </c>
      <c r="U9" s="13">
        <f t="shared" si="0"/>
        <v>14000</v>
      </c>
      <c r="V9" s="15" t="s">
        <v>30</v>
      </c>
      <c r="W9" s="23">
        <v>14000</v>
      </c>
    </row>
    <row r="10" spans="1:24" x14ac:dyDescent="0.25">
      <c r="B10" s="24" t="s">
        <v>26</v>
      </c>
      <c r="C10" s="27">
        <v>0</v>
      </c>
      <c r="D10" s="33">
        <v>0</v>
      </c>
      <c r="E10" s="33">
        <v>1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1">
        <v>0</v>
      </c>
      <c r="O10" s="21">
        <v>0</v>
      </c>
      <c r="P10" s="21">
        <v>1</v>
      </c>
      <c r="Q10" s="21">
        <v>0</v>
      </c>
      <c r="R10" s="21">
        <v>0</v>
      </c>
      <c r="S10" s="21">
        <v>0</v>
      </c>
      <c r="T10" s="22">
        <v>0</v>
      </c>
      <c r="U10" s="13">
        <f t="shared" si="0"/>
        <v>20000</v>
      </c>
      <c r="V10" s="15" t="s">
        <v>30</v>
      </c>
      <c r="W10" s="23">
        <v>20000</v>
      </c>
    </row>
    <row r="11" spans="1:24" x14ac:dyDescent="0.25">
      <c r="B11" s="24" t="s">
        <v>27</v>
      </c>
      <c r="C11" s="27">
        <v>0</v>
      </c>
      <c r="D11" s="33">
        <v>0</v>
      </c>
      <c r="E11" s="33">
        <v>0</v>
      </c>
      <c r="F11" s="33">
        <v>0</v>
      </c>
      <c r="G11" s="33">
        <v>1</v>
      </c>
      <c r="H11" s="33">
        <v>1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1">
        <v>0</v>
      </c>
      <c r="O11" s="21">
        <v>0</v>
      </c>
      <c r="P11" s="21">
        <v>0</v>
      </c>
      <c r="Q11" s="21">
        <v>1</v>
      </c>
      <c r="R11" s="21">
        <v>0</v>
      </c>
      <c r="S11" s="21">
        <v>0</v>
      </c>
      <c r="T11" s="22">
        <v>0</v>
      </c>
      <c r="U11" s="13">
        <f t="shared" si="0"/>
        <v>109500</v>
      </c>
      <c r="V11" s="15" t="s">
        <v>30</v>
      </c>
      <c r="W11" s="23">
        <v>109500</v>
      </c>
    </row>
    <row r="12" spans="1:24" x14ac:dyDescent="0.25">
      <c r="B12" s="24" t="s">
        <v>28</v>
      </c>
      <c r="C12" s="27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1</v>
      </c>
      <c r="J12" s="33">
        <v>1</v>
      </c>
      <c r="K12" s="33">
        <v>0</v>
      </c>
      <c r="L12" s="33">
        <v>0</v>
      </c>
      <c r="M12" s="33">
        <v>0</v>
      </c>
      <c r="N12" s="31">
        <v>0</v>
      </c>
      <c r="O12" s="21">
        <v>0</v>
      </c>
      <c r="P12" s="21">
        <v>0</v>
      </c>
      <c r="Q12" s="21">
        <v>0</v>
      </c>
      <c r="R12" s="21">
        <v>1</v>
      </c>
      <c r="S12" s="21">
        <v>0</v>
      </c>
      <c r="T12" s="22">
        <v>0</v>
      </c>
      <c r="U12" s="13">
        <f t="shared" si="0"/>
        <v>60000</v>
      </c>
      <c r="V12" s="15" t="s">
        <v>30</v>
      </c>
      <c r="W12" s="23">
        <v>60000</v>
      </c>
    </row>
    <row r="13" spans="1:24" x14ac:dyDescent="0.25">
      <c r="B13" s="24" t="s">
        <v>29</v>
      </c>
      <c r="C13" s="27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1</v>
      </c>
      <c r="L13" s="33">
        <v>1</v>
      </c>
      <c r="M13" s="33">
        <v>0</v>
      </c>
      <c r="N13" s="3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1</v>
      </c>
      <c r="T13" s="22">
        <v>0</v>
      </c>
      <c r="U13" s="13">
        <f t="shared" si="0"/>
        <v>7500</v>
      </c>
      <c r="V13" s="15" t="s">
        <v>30</v>
      </c>
      <c r="W13" s="23">
        <v>7500</v>
      </c>
    </row>
    <row r="14" spans="1:24" x14ac:dyDescent="0.25">
      <c r="B14" s="24" t="s">
        <v>25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1</v>
      </c>
      <c r="N14" s="32">
        <v>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12">
        <v>1</v>
      </c>
      <c r="U14" s="13">
        <f t="shared" si="0"/>
        <v>68500</v>
      </c>
      <c r="V14" s="15" t="s">
        <v>30</v>
      </c>
      <c r="W14" s="23">
        <v>68500</v>
      </c>
    </row>
    <row r="17" spans="2:8" x14ac:dyDescent="0.25">
      <c r="C17" s="82" t="s">
        <v>148</v>
      </c>
      <c r="D17" s="82" t="s">
        <v>149</v>
      </c>
      <c r="E17" s="82" t="s">
        <v>150</v>
      </c>
      <c r="F17" s="82" t="s">
        <v>151</v>
      </c>
      <c r="G17" s="82" t="s">
        <v>152</v>
      </c>
      <c r="H17" s="83" t="s">
        <v>153</v>
      </c>
    </row>
    <row r="18" spans="2:8" x14ac:dyDescent="0.25">
      <c r="B18" s="83" t="s">
        <v>156</v>
      </c>
      <c r="C18" s="19">
        <v>3.05</v>
      </c>
      <c r="D18" s="84">
        <v>2.8</v>
      </c>
      <c r="E18" s="84">
        <v>1.95</v>
      </c>
      <c r="F18" s="84">
        <v>1.85</v>
      </c>
      <c r="G18" s="84">
        <v>1.7</v>
      </c>
      <c r="H18" s="87">
        <v>2.0499999999999998</v>
      </c>
    </row>
    <row r="19" spans="2:8" x14ac:dyDescent="0.25">
      <c r="B19" s="90" t="s">
        <v>157</v>
      </c>
      <c r="C19" s="21">
        <v>3.05</v>
      </c>
      <c r="D19" s="85">
        <v>2.8</v>
      </c>
      <c r="E19" s="85">
        <v>1.95</v>
      </c>
      <c r="F19" s="85">
        <v>1.85</v>
      </c>
      <c r="G19" s="85">
        <v>1.7</v>
      </c>
      <c r="H19" s="88">
        <v>2.0499999999999998</v>
      </c>
    </row>
    <row r="20" spans="2:8" x14ac:dyDescent="0.25">
      <c r="B20" s="90" t="s">
        <v>159</v>
      </c>
      <c r="C20" s="21">
        <f t="shared" ref="C20:H20" si="1">C18-C19</f>
        <v>0</v>
      </c>
      <c r="D20" s="85">
        <f t="shared" si="1"/>
        <v>0</v>
      </c>
      <c r="E20" s="85">
        <f t="shared" si="1"/>
        <v>0</v>
      </c>
      <c r="F20" s="85">
        <f t="shared" si="1"/>
        <v>0</v>
      </c>
      <c r="G20" s="85">
        <f t="shared" si="1"/>
        <v>0</v>
      </c>
      <c r="H20" s="88">
        <f t="shared" si="1"/>
        <v>0</v>
      </c>
    </row>
    <row r="21" spans="2:8" x14ac:dyDescent="0.25">
      <c r="B21" s="90" t="s">
        <v>155</v>
      </c>
      <c r="C21" s="92">
        <v>422396.15477866598</v>
      </c>
      <c r="D21" s="93">
        <v>422396.15477866598</v>
      </c>
      <c r="E21" s="93">
        <v>422396.15477866598</v>
      </c>
      <c r="F21" s="93">
        <v>422396.15477866598</v>
      </c>
      <c r="G21" s="93">
        <v>422396.15477866598</v>
      </c>
      <c r="H21" s="94">
        <v>422396.15477866598</v>
      </c>
    </row>
    <row r="22" spans="2:8" x14ac:dyDescent="0.25">
      <c r="B22" s="90" t="s">
        <v>154</v>
      </c>
      <c r="C22" s="92">
        <f t="shared" ref="C22:H22" si="2">IF(C19=C18,$C$21,$U$4)</f>
        <v>422396.15477866598</v>
      </c>
      <c r="D22" s="93">
        <f t="shared" si="2"/>
        <v>422396.15477866598</v>
      </c>
      <c r="E22" s="93">
        <f t="shared" si="2"/>
        <v>422396.15477866598</v>
      </c>
      <c r="F22" s="93">
        <f t="shared" si="2"/>
        <v>422396.15477866598</v>
      </c>
      <c r="G22" s="93">
        <f t="shared" si="2"/>
        <v>422396.15477866598</v>
      </c>
      <c r="H22" s="94">
        <f t="shared" si="2"/>
        <v>422396.15477866598</v>
      </c>
    </row>
    <row r="23" spans="2:8" x14ac:dyDescent="0.25">
      <c r="B23" s="90" t="s">
        <v>160</v>
      </c>
      <c r="C23" s="21">
        <f t="shared" ref="C23:H23" si="3">C22-C21</f>
        <v>0</v>
      </c>
      <c r="D23" s="85">
        <f t="shared" si="3"/>
        <v>0</v>
      </c>
      <c r="E23" s="85">
        <f t="shared" si="3"/>
        <v>0</v>
      </c>
      <c r="F23" s="85">
        <f t="shared" si="3"/>
        <v>0</v>
      </c>
      <c r="G23" s="85">
        <f t="shared" si="3"/>
        <v>0</v>
      </c>
      <c r="H23" s="88">
        <f t="shared" si="3"/>
        <v>0</v>
      </c>
    </row>
    <row r="24" spans="2:8" x14ac:dyDescent="0.25">
      <c r="B24" s="91" t="s">
        <v>158</v>
      </c>
      <c r="C24" s="20">
        <f t="shared" ref="C24:H24" si="4">(C22-C21)/C21</f>
        <v>0</v>
      </c>
      <c r="D24" s="86">
        <f t="shared" si="4"/>
        <v>0</v>
      </c>
      <c r="E24" s="86">
        <f t="shared" si="4"/>
        <v>0</v>
      </c>
      <c r="F24" s="86">
        <f t="shared" si="4"/>
        <v>0</v>
      </c>
      <c r="G24" s="86">
        <f t="shared" si="4"/>
        <v>0</v>
      </c>
      <c r="H24" s="89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B8F3-860B-4430-A8E9-4221F96FB990}">
  <dimension ref="B2:G93"/>
  <sheetViews>
    <sheetView workbookViewId="0">
      <selection activeCell="E83" sqref="E83"/>
    </sheetView>
  </sheetViews>
  <sheetFormatPr defaultRowHeight="15" x14ac:dyDescent="0.25"/>
  <cols>
    <col min="3" max="3" width="14.140625" customWidth="1"/>
    <col min="4" max="4" width="11.140625" customWidth="1"/>
    <col min="5" max="5" width="12.85546875" customWidth="1"/>
  </cols>
  <sheetData>
    <row r="2" spans="2:7" x14ac:dyDescent="0.25">
      <c r="B2" s="7" t="s">
        <v>163</v>
      </c>
      <c r="C2" s="7" t="s">
        <v>161</v>
      </c>
      <c r="D2" s="81" t="s">
        <v>162</v>
      </c>
      <c r="E2" s="83" t="s">
        <v>170</v>
      </c>
      <c r="F2" s="97" t="s">
        <v>164</v>
      </c>
      <c r="G2" s="97" t="s">
        <v>164</v>
      </c>
    </row>
    <row r="3" spans="2:7" x14ac:dyDescent="0.25">
      <c r="B3" s="95">
        <v>3.05</v>
      </c>
      <c r="C3" s="103">
        <v>422396.15477866645</v>
      </c>
      <c r="D3" s="98"/>
      <c r="E3" s="111"/>
    </row>
    <row r="4" spans="2:7" x14ac:dyDescent="0.25">
      <c r="B4" s="95">
        <f>B3-0.05</f>
        <v>3</v>
      </c>
      <c r="C4" s="104">
        <v>422066.17695161549</v>
      </c>
      <c r="D4" s="99">
        <f>(C4-C3)/C4</f>
        <v>-7.8181537652277622E-4</v>
      </c>
      <c r="E4" s="109">
        <f>C4-C3</f>
        <v>-329.97782705095597</v>
      </c>
    </row>
    <row r="5" spans="2:7" x14ac:dyDescent="0.25">
      <c r="B5" s="95">
        <f t="shared" ref="B5:B12" si="0">B4-0.05</f>
        <v>2.95</v>
      </c>
      <c r="C5" s="104">
        <v>421366.17695161549</v>
      </c>
      <c r="D5" s="99">
        <f t="shared" ref="D5:D13" si="1">(C5-C4)/C5</f>
        <v>-1.661262906919032E-3</v>
      </c>
      <c r="E5" s="109">
        <f t="shared" ref="E5:E13" si="2">C5-C4</f>
        <v>-700</v>
      </c>
    </row>
    <row r="6" spans="2:7" x14ac:dyDescent="0.25">
      <c r="B6" s="95">
        <f t="shared" si="0"/>
        <v>2.9000000000000004</v>
      </c>
      <c r="C6" s="104">
        <v>420666.17695161549</v>
      </c>
      <c r="D6" s="99">
        <f t="shared" si="1"/>
        <v>-1.6640272937382202E-3</v>
      </c>
      <c r="E6" s="109">
        <f t="shared" si="2"/>
        <v>-700</v>
      </c>
    </row>
    <row r="7" spans="2:7" x14ac:dyDescent="0.25">
      <c r="B7" s="95">
        <f t="shared" si="0"/>
        <v>2.8500000000000005</v>
      </c>
      <c r="C7" s="104">
        <v>419966.17695161549</v>
      </c>
      <c r="D7" s="99">
        <f t="shared" si="1"/>
        <v>-1.6668008959222621E-3</v>
      </c>
      <c r="E7" s="109">
        <f t="shared" si="2"/>
        <v>-700</v>
      </c>
    </row>
    <row r="8" spans="2:7" x14ac:dyDescent="0.25">
      <c r="B8" s="95">
        <f t="shared" si="0"/>
        <v>2.8000000000000007</v>
      </c>
      <c r="C8" s="104">
        <v>419266.17695161549</v>
      </c>
      <c r="D8" s="99">
        <f t="shared" si="1"/>
        <v>-1.6695837596286285E-3</v>
      </c>
      <c r="E8" s="109">
        <f t="shared" si="2"/>
        <v>-700</v>
      </c>
    </row>
    <row r="9" spans="2:7" x14ac:dyDescent="0.25">
      <c r="B9" s="95">
        <f t="shared" si="0"/>
        <v>2.7500000000000009</v>
      </c>
      <c r="C9" s="104">
        <v>418566.17695161549</v>
      </c>
      <c r="D9" s="99">
        <f t="shared" si="1"/>
        <v>-1.67237593132356E-3</v>
      </c>
      <c r="E9" s="109">
        <f t="shared" si="2"/>
        <v>-700</v>
      </c>
    </row>
    <row r="10" spans="2:7" x14ac:dyDescent="0.25">
      <c r="B10" s="95">
        <f t="shared" si="0"/>
        <v>2.7000000000000011</v>
      </c>
      <c r="C10" s="104">
        <v>417866.17695161549</v>
      </c>
      <c r="D10" s="99">
        <f t="shared" si="1"/>
        <v>-1.6751774577846549E-3</v>
      </c>
      <c r="E10" s="109">
        <f t="shared" si="2"/>
        <v>-700</v>
      </c>
    </row>
    <row r="11" spans="2:7" x14ac:dyDescent="0.25">
      <c r="B11" s="95">
        <f t="shared" si="0"/>
        <v>2.6500000000000012</v>
      </c>
      <c r="C11" s="104">
        <v>417166.17695161549</v>
      </c>
      <c r="D11" s="99">
        <f t="shared" si="1"/>
        <v>-1.67798838610348E-3</v>
      </c>
      <c r="E11" s="109">
        <f t="shared" si="2"/>
        <v>-700</v>
      </c>
    </row>
    <row r="12" spans="2:7" x14ac:dyDescent="0.25">
      <c r="B12" s="95">
        <f t="shared" si="0"/>
        <v>2.6000000000000014</v>
      </c>
      <c r="C12" s="104">
        <v>416466.17695161549</v>
      </c>
      <c r="D12" s="99">
        <f t="shared" si="1"/>
        <v>-1.6808087636882097E-3</v>
      </c>
      <c r="E12" s="109">
        <f t="shared" si="2"/>
        <v>-700</v>
      </c>
    </row>
    <row r="13" spans="2:7" x14ac:dyDescent="0.25">
      <c r="B13" s="96">
        <f>B12-0.05</f>
        <v>2.5500000000000016</v>
      </c>
      <c r="C13" s="105">
        <v>415766.17695161549</v>
      </c>
      <c r="D13" s="100">
        <f t="shared" si="1"/>
        <v>-1.6836386382662917E-3</v>
      </c>
      <c r="E13" s="110">
        <f t="shared" si="2"/>
        <v>-700</v>
      </c>
    </row>
    <row r="18" spans="2:6" x14ac:dyDescent="0.25">
      <c r="B18" s="7" t="s">
        <v>165</v>
      </c>
      <c r="C18" s="7" t="s">
        <v>161</v>
      </c>
      <c r="D18" s="81" t="s">
        <v>162</v>
      </c>
      <c r="E18" s="83" t="s">
        <v>170</v>
      </c>
      <c r="F18" s="97" t="s">
        <v>164</v>
      </c>
    </row>
    <row r="19" spans="2:6" x14ac:dyDescent="0.25">
      <c r="B19" s="95">
        <v>2.8</v>
      </c>
      <c r="C19" s="103">
        <v>422396.15477866645</v>
      </c>
      <c r="D19" s="98"/>
      <c r="E19" s="111"/>
    </row>
    <row r="20" spans="2:6" x14ac:dyDescent="0.25">
      <c r="B20" s="95">
        <f>B19-0.05</f>
        <v>2.75</v>
      </c>
      <c r="C20" s="104">
        <v>421396.15477866645</v>
      </c>
      <c r="D20" s="99">
        <f>(C20-C19)/C19</f>
        <v>-2.3674457939229943E-3</v>
      </c>
      <c r="E20" s="109">
        <f>C20-C19</f>
        <v>-1000</v>
      </c>
    </row>
    <row r="21" spans="2:6" x14ac:dyDescent="0.25">
      <c r="B21" s="95">
        <f t="shared" ref="B21:B28" si="3">B20-0.05</f>
        <v>2.7</v>
      </c>
      <c r="C21" s="104">
        <v>420396.15477866645</v>
      </c>
      <c r="D21" s="99">
        <f t="shared" ref="D21:D29" si="4">(C21-C20)/C20</f>
        <v>-2.3730638940576919E-3</v>
      </c>
      <c r="E21" s="109">
        <f t="shared" ref="E21:E29" si="5">C21-C20</f>
        <v>-1000</v>
      </c>
    </row>
    <row r="22" spans="2:6" x14ac:dyDescent="0.25">
      <c r="B22" s="95">
        <f t="shared" si="3"/>
        <v>2.6500000000000004</v>
      </c>
      <c r="C22" s="104">
        <v>419396.15477866645</v>
      </c>
      <c r="D22" s="99">
        <f t="shared" si="4"/>
        <v>-2.3787087218399704E-3</v>
      </c>
      <c r="E22" s="109">
        <f t="shared" si="5"/>
        <v>-1000</v>
      </c>
    </row>
    <row r="23" spans="2:6" x14ac:dyDescent="0.25">
      <c r="B23" s="95">
        <f t="shared" si="3"/>
        <v>2.6000000000000005</v>
      </c>
      <c r="C23" s="104">
        <v>418396.15477866645</v>
      </c>
      <c r="D23" s="99">
        <f>(C23-C22)/C22</f>
        <v>-2.3843804684564726E-3</v>
      </c>
      <c r="E23" s="109">
        <f t="shared" si="5"/>
        <v>-1000</v>
      </c>
    </row>
    <row r="24" spans="2:6" x14ac:dyDescent="0.25">
      <c r="B24" s="95">
        <f t="shared" si="3"/>
        <v>2.5500000000000007</v>
      </c>
      <c r="C24" s="104">
        <v>417396.15477866645</v>
      </c>
      <c r="D24" s="99">
        <f t="shared" si="4"/>
        <v>-2.3900793269216463E-3</v>
      </c>
      <c r="E24" s="109">
        <f t="shared" si="5"/>
        <v>-1000</v>
      </c>
    </row>
    <row r="25" spans="2:6" x14ac:dyDescent="0.25">
      <c r="B25" s="95">
        <f t="shared" si="3"/>
        <v>2.5000000000000009</v>
      </c>
      <c r="C25" s="104">
        <v>416396.15477866645</v>
      </c>
      <c r="D25" s="99">
        <f t="shared" si="4"/>
        <v>-2.3958054920996388E-3</v>
      </c>
      <c r="E25" s="109">
        <f t="shared" si="5"/>
        <v>-1000</v>
      </c>
    </row>
    <row r="26" spans="2:6" x14ac:dyDescent="0.25">
      <c r="B26" s="95">
        <f t="shared" si="3"/>
        <v>2.4500000000000011</v>
      </c>
      <c r="C26" s="104">
        <v>415396.15477866645</v>
      </c>
      <c r="D26" s="99">
        <f t="shared" si="4"/>
        <v>-2.4015591607265095E-3</v>
      </c>
      <c r="E26" s="109">
        <f t="shared" si="5"/>
        <v>-1000</v>
      </c>
    </row>
    <row r="27" spans="2:6" x14ac:dyDescent="0.25">
      <c r="B27" s="95">
        <f t="shared" si="3"/>
        <v>2.4000000000000012</v>
      </c>
      <c r="C27" s="104">
        <v>414396.15477866645</v>
      </c>
      <c r="D27" s="99">
        <f t="shared" si="4"/>
        <v>-2.4073405314327602E-3</v>
      </c>
      <c r="E27" s="109">
        <f t="shared" si="5"/>
        <v>-1000</v>
      </c>
    </row>
    <row r="28" spans="2:6" x14ac:dyDescent="0.25">
      <c r="B28" s="95">
        <f t="shared" si="3"/>
        <v>2.3500000000000014</v>
      </c>
      <c r="C28" s="104">
        <v>413396.15477866645</v>
      </c>
      <c r="D28" s="99">
        <f t="shared" si="4"/>
        <v>-2.4131498047661928E-3</v>
      </c>
      <c r="E28" s="109">
        <f t="shared" si="5"/>
        <v>-1000</v>
      </c>
    </row>
    <row r="29" spans="2:6" x14ac:dyDescent="0.25">
      <c r="B29" s="96">
        <f>B28-0.05</f>
        <v>2.3000000000000016</v>
      </c>
      <c r="C29" s="105">
        <v>412396.15477866645</v>
      </c>
      <c r="D29" s="100">
        <f t="shared" si="4"/>
        <v>-2.4189871832151003E-3</v>
      </c>
      <c r="E29" s="110">
        <f t="shared" si="5"/>
        <v>-1000</v>
      </c>
    </row>
    <row r="34" spans="2:6" x14ac:dyDescent="0.25">
      <c r="B34" s="7" t="s">
        <v>166</v>
      </c>
      <c r="C34" s="7" t="s">
        <v>161</v>
      </c>
      <c r="D34" s="81" t="s">
        <v>162</v>
      </c>
      <c r="E34" s="83" t="s">
        <v>170</v>
      </c>
      <c r="F34" s="97" t="s">
        <v>164</v>
      </c>
    </row>
    <row r="35" spans="2:6" x14ac:dyDescent="0.25">
      <c r="B35" s="95">
        <v>1.95</v>
      </c>
      <c r="C35" s="103">
        <v>422396.15477866645</v>
      </c>
      <c r="D35" s="98"/>
      <c r="E35" s="111"/>
    </row>
    <row r="36" spans="2:6" x14ac:dyDescent="0.25">
      <c r="B36" s="95">
        <f>B35-0.05</f>
        <v>1.9</v>
      </c>
      <c r="C36" s="104">
        <v>422396.15477866645</v>
      </c>
      <c r="D36" s="99">
        <f>(C36-C35)/C35</f>
        <v>0</v>
      </c>
      <c r="E36" s="109">
        <f>C36-C35</f>
        <v>0</v>
      </c>
    </row>
    <row r="37" spans="2:6" x14ac:dyDescent="0.25">
      <c r="B37" s="95">
        <f t="shared" ref="B37:B44" si="6">B36-0.05</f>
        <v>1.8499999999999999</v>
      </c>
      <c r="C37" s="104">
        <v>422396.15477866645</v>
      </c>
      <c r="D37" s="99">
        <f t="shared" ref="D37:D45" si="7">(C37-C36)/C36</f>
        <v>0</v>
      </c>
      <c r="E37" s="109">
        <f t="shared" ref="E37:E45" si="8">C37-C36</f>
        <v>0</v>
      </c>
    </row>
    <row r="38" spans="2:6" x14ac:dyDescent="0.25">
      <c r="B38" s="95">
        <f t="shared" si="6"/>
        <v>1.7999999999999998</v>
      </c>
      <c r="C38" s="104">
        <v>422396.15477866645</v>
      </c>
      <c r="D38" s="99">
        <f t="shared" si="7"/>
        <v>0</v>
      </c>
      <c r="E38" s="109">
        <f t="shared" si="8"/>
        <v>0</v>
      </c>
    </row>
    <row r="39" spans="2:6" x14ac:dyDescent="0.25">
      <c r="B39" s="95">
        <f t="shared" si="6"/>
        <v>1.7499999999999998</v>
      </c>
      <c r="C39" s="104">
        <v>422396.15477866645</v>
      </c>
      <c r="D39" s="99">
        <f t="shared" si="7"/>
        <v>0</v>
      </c>
      <c r="E39" s="109">
        <f t="shared" si="8"/>
        <v>0</v>
      </c>
    </row>
    <row r="40" spans="2:6" x14ac:dyDescent="0.25">
      <c r="B40" s="95">
        <f t="shared" si="6"/>
        <v>1.6999999999999997</v>
      </c>
      <c r="C40" s="104">
        <v>422396.15477866645</v>
      </c>
      <c r="D40" s="99">
        <f t="shared" si="7"/>
        <v>0</v>
      </c>
      <c r="E40" s="109">
        <f t="shared" si="8"/>
        <v>0</v>
      </c>
    </row>
    <row r="41" spans="2:6" x14ac:dyDescent="0.25">
      <c r="B41" s="95">
        <f t="shared" si="6"/>
        <v>1.6499999999999997</v>
      </c>
      <c r="C41" s="104">
        <v>422396.15477866645</v>
      </c>
      <c r="D41" s="99">
        <f t="shared" si="7"/>
        <v>0</v>
      </c>
      <c r="E41" s="109">
        <f t="shared" si="8"/>
        <v>0</v>
      </c>
    </row>
    <row r="42" spans="2:6" x14ac:dyDescent="0.25">
      <c r="B42" s="95">
        <f t="shared" si="6"/>
        <v>1.5999999999999996</v>
      </c>
      <c r="C42" s="104">
        <v>422396.15477866645</v>
      </c>
      <c r="D42" s="99">
        <f t="shared" si="7"/>
        <v>0</v>
      </c>
      <c r="E42" s="109">
        <f t="shared" si="8"/>
        <v>0</v>
      </c>
    </row>
    <row r="43" spans="2:6" x14ac:dyDescent="0.25">
      <c r="B43" s="95">
        <f t="shared" si="6"/>
        <v>1.5499999999999996</v>
      </c>
      <c r="C43" s="104">
        <v>421397.06358671322</v>
      </c>
      <c r="D43" s="99">
        <f t="shared" si="7"/>
        <v>-2.3652942401351683E-3</v>
      </c>
      <c r="E43" s="109">
        <f t="shared" si="8"/>
        <v>-999.09119195322273</v>
      </c>
    </row>
    <row r="44" spans="2:6" x14ac:dyDescent="0.25">
      <c r="B44" s="95">
        <f t="shared" si="6"/>
        <v>1.4999999999999996</v>
      </c>
      <c r="C44" s="104">
        <v>420079.95230999362</v>
      </c>
      <c r="D44" s="99">
        <f t="shared" si="7"/>
        <v>-3.1255824744221869E-3</v>
      </c>
      <c r="E44" s="109">
        <f t="shared" si="8"/>
        <v>-1317.1112767196028</v>
      </c>
    </row>
    <row r="45" spans="2:6" x14ac:dyDescent="0.25">
      <c r="B45" s="96">
        <f>B44-0.05</f>
        <v>1.4499999999999995</v>
      </c>
      <c r="C45" s="105">
        <v>418585.04114697489</v>
      </c>
      <c r="D45" s="100">
        <f t="shared" si="7"/>
        <v>-3.5586348617645319E-3</v>
      </c>
      <c r="E45" s="110">
        <f t="shared" si="8"/>
        <v>-1494.9111630187253</v>
      </c>
    </row>
    <row r="50" spans="2:6" x14ac:dyDescent="0.25">
      <c r="B50" s="7" t="s">
        <v>169</v>
      </c>
      <c r="C50" s="82" t="s">
        <v>161</v>
      </c>
      <c r="D50" s="81" t="s">
        <v>162</v>
      </c>
      <c r="E50" s="83" t="s">
        <v>170</v>
      </c>
      <c r="F50" s="97" t="s">
        <v>164</v>
      </c>
    </row>
    <row r="51" spans="2:6" x14ac:dyDescent="0.25">
      <c r="B51" s="101">
        <v>1.85</v>
      </c>
      <c r="C51" s="103">
        <v>422396.15477866645</v>
      </c>
      <c r="D51" s="98"/>
      <c r="E51" s="111"/>
    </row>
    <row r="52" spans="2:6" x14ac:dyDescent="0.25">
      <c r="B52" s="101">
        <f>B51-0.05</f>
        <v>1.8</v>
      </c>
      <c r="C52" s="104">
        <v>422396.15477866645</v>
      </c>
      <c r="D52" s="99">
        <f>(C52-C51)/C51</f>
        <v>0</v>
      </c>
      <c r="E52" s="109">
        <f>C52-C51</f>
        <v>0</v>
      </c>
    </row>
    <row r="53" spans="2:6" x14ac:dyDescent="0.25">
      <c r="B53" s="101">
        <f t="shared" ref="B53:B60" si="9">B52-0.05</f>
        <v>1.75</v>
      </c>
      <c r="C53" s="104">
        <v>422396.15477866645</v>
      </c>
      <c r="D53" s="99">
        <f t="shared" ref="D53:D61" si="10">(C53-C52)/C52</f>
        <v>0</v>
      </c>
      <c r="E53" s="109">
        <f t="shared" ref="E53:E61" si="11">C53-C52</f>
        <v>0</v>
      </c>
    </row>
    <row r="54" spans="2:6" x14ac:dyDescent="0.25">
      <c r="B54" s="101">
        <f t="shared" si="9"/>
        <v>1.7</v>
      </c>
      <c r="C54" s="104">
        <v>422396.15477866645</v>
      </c>
      <c r="D54" s="99">
        <f t="shared" si="10"/>
        <v>0</v>
      </c>
      <c r="E54" s="109">
        <f t="shared" si="11"/>
        <v>0</v>
      </c>
    </row>
    <row r="55" spans="2:6" x14ac:dyDescent="0.25">
      <c r="B55" s="101">
        <f t="shared" si="9"/>
        <v>1.65</v>
      </c>
      <c r="C55" s="104">
        <v>422396.15477866645</v>
      </c>
      <c r="D55" s="99">
        <f t="shared" si="10"/>
        <v>0</v>
      </c>
      <c r="E55" s="109">
        <f t="shared" si="11"/>
        <v>0</v>
      </c>
    </row>
    <row r="56" spans="2:6" x14ac:dyDescent="0.25">
      <c r="B56" s="101">
        <f t="shared" si="9"/>
        <v>1.5999999999999999</v>
      </c>
      <c r="C56" s="104">
        <v>422396.15477866645</v>
      </c>
      <c r="D56" s="99">
        <f t="shared" si="10"/>
        <v>0</v>
      </c>
      <c r="E56" s="109">
        <f t="shared" si="11"/>
        <v>0</v>
      </c>
    </row>
    <row r="57" spans="2:6" x14ac:dyDescent="0.25">
      <c r="B57" s="101">
        <f t="shared" si="9"/>
        <v>1.5499999999999998</v>
      </c>
      <c r="C57" s="104">
        <v>422396.15477866645</v>
      </c>
      <c r="D57" s="99">
        <f t="shared" si="10"/>
        <v>0</v>
      </c>
      <c r="E57" s="109">
        <f t="shared" si="11"/>
        <v>0</v>
      </c>
    </row>
    <row r="58" spans="2:6" x14ac:dyDescent="0.25">
      <c r="B58" s="101">
        <f t="shared" si="9"/>
        <v>1.4999999999999998</v>
      </c>
      <c r="C58" s="104">
        <v>422396.15477866645</v>
      </c>
      <c r="D58" s="99">
        <f t="shared" si="10"/>
        <v>0</v>
      </c>
      <c r="E58" s="109">
        <f t="shared" si="11"/>
        <v>0</v>
      </c>
    </row>
    <row r="59" spans="2:6" x14ac:dyDescent="0.25">
      <c r="B59" s="101">
        <f t="shared" si="9"/>
        <v>1.4499999999999997</v>
      </c>
      <c r="C59" s="104">
        <v>422396.15477866645</v>
      </c>
      <c r="D59" s="99">
        <f t="shared" si="10"/>
        <v>0</v>
      </c>
      <c r="E59" s="109">
        <f t="shared" si="11"/>
        <v>0</v>
      </c>
    </row>
    <row r="60" spans="2:6" x14ac:dyDescent="0.25">
      <c r="B60" s="101">
        <f t="shared" si="9"/>
        <v>1.3999999999999997</v>
      </c>
      <c r="C60" s="104">
        <v>422396.15477866645</v>
      </c>
      <c r="D60" s="99">
        <f t="shared" si="10"/>
        <v>0</v>
      </c>
      <c r="E60" s="109">
        <f t="shared" si="11"/>
        <v>0</v>
      </c>
    </row>
    <row r="61" spans="2:6" x14ac:dyDescent="0.25">
      <c r="B61" s="102">
        <f>B60-0.05</f>
        <v>1.3499999999999996</v>
      </c>
      <c r="C61" s="105">
        <v>422396.15477866645</v>
      </c>
      <c r="D61" s="100">
        <f t="shared" si="10"/>
        <v>0</v>
      </c>
      <c r="E61" s="110">
        <f t="shared" si="11"/>
        <v>0</v>
      </c>
    </row>
    <row r="66" spans="2:6" x14ac:dyDescent="0.25">
      <c r="B66" s="7" t="s">
        <v>168</v>
      </c>
      <c r="C66" s="82" t="s">
        <v>161</v>
      </c>
      <c r="D66" s="81" t="s">
        <v>162</v>
      </c>
      <c r="E66" s="83" t="s">
        <v>170</v>
      </c>
      <c r="F66" s="97" t="s">
        <v>164</v>
      </c>
    </row>
    <row r="67" spans="2:6" x14ac:dyDescent="0.25">
      <c r="B67" s="101">
        <v>1.7</v>
      </c>
      <c r="C67" s="103">
        <v>422396.15477866645</v>
      </c>
      <c r="D67" s="98"/>
      <c r="E67" s="111"/>
    </row>
    <row r="68" spans="2:6" x14ac:dyDescent="0.25">
      <c r="B68" s="101">
        <f>B67-0.05</f>
        <v>1.65</v>
      </c>
      <c r="C68" s="104">
        <v>422021.15477866645</v>
      </c>
      <c r="D68" s="99">
        <f>(C68-C67)/C67</f>
        <v>-8.8779217272112287E-4</v>
      </c>
      <c r="E68" s="109">
        <f>C68-C67</f>
        <v>-375</v>
      </c>
    </row>
    <row r="69" spans="2:6" x14ac:dyDescent="0.25">
      <c r="B69" s="101">
        <f t="shared" ref="B69:B76" si="12">B68-0.05</f>
        <v>1.5999999999999999</v>
      </c>
      <c r="C69" s="104">
        <v>421646.15477866645</v>
      </c>
      <c r="D69" s="99">
        <f t="shared" ref="D69:D77" si="13">(C69-C68)/C68</f>
        <v>-8.8858104802038373E-4</v>
      </c>
      <c r="E69" s="109">
        <f t="shared" ref="E69:E77" si="14">C69-C68</f>
        <v>-375</v>
      </c>
    </row>
    <row r="70" spans="2:6" x14ac:dyDescent="0.25">
      <c r="B70" s="101">
        <f t="shared" si="12"/>
        <v>1.5499999999999998</v>
      </c>
      <c r="C70" s="104">
        <v>421271.15477866645</v>
      </c>
      <c r="D70" s="99">
        <f t="shared" si="13"/>
        <v>-8.8937132652578733E-4</v>
      </c>
      <c r="E70" s="109">
        <f t="shared" si="14"/>
        <v>-375</v>
      </c>
    </row>
    <row r="71" spans="2:6" x14ac:dyDescent="0.25">
      <c r="B71" s="101">
        <f t="shared" si="12"/>
        <v>1.4999999999999998</v>
      </c>
      <c r="C71" s="104">
        <v>420896.15477866645</v>
      </c>
      <c r="D71" s="99">
        <f t="shared" si="13"/>
        <v>-8.9016301198458023E-4</v>
      </c>
      <c r="E71" s="109">
        <f t="shared" si="14"/>
        <v>-375</v>
      </c>
    </row>
    <row r="72" spans="2:6" x14ac:dyDescent="0.25">
      <c r="B72" s="101">
        <f t="shared" si="12"/>
        <v>1.4499999999999997</v>
      </c>
      <c r="C72" s="104">
        <v>420521.15477866645</v>
      </c>
      <c r="D72" s="99">
        <f t="shared" si="13"/>
        <v>-8.9095610815736364E-4</v>
      </c>
      <c r="E72" s="109">
        <f t="shared" si="14"/>
        <v>-375</v>
      </c>
    </row>
    <row r="73" spans="2:6" x14ac:dyDescent="0.25">
      <c r="B73" s="101">
        <f t="shared" si="12"/>
        <v>1.3999999999999997</v>
      </c>
      <c r="C73" s="104">
        <v>420146.15477866645</v>
      </c>
      <c r="D73" s="99">
        <f t="shared" si="13"/>
        <v>-8.9175061881815272E-4</v>
      </c>
      <c r="E73" s="109">
        <f t="shared" si="14"/>
        <v>-375</v>
      </c>
    </row>
    <row r="74" spans="2:6" x14ac:dyDescent="0.25">
      <c r="B74" s="101">
        <f t="shared" si="12"/>
        <v>1.3499999999999996</v>
      </c>
      <c r="C74" s="104">
        <v>419771.15477866645</v>
      </c>
      <c r="D74" s="99">
        <f t="shared" si="13"/>
        <v>-8.9254654775443678E-4</v>
      </c>
      <c r="E74" s="109">
        <f t="shared" si="14"/>
        <v>-375</v>
      </c>
    </row>
    <row r="75" spans="2:6" x14ac:dyDescent="0.25">
      <c r="B75" s="101">
        <f t="shared" si="12"/>
        <v>1.2999999999999996</v>
      </c>
      <c r="C75" s="104">
        <v>419396.15477866645</v>
      </c>
      <c r="D75" s="99">
        <f t="shared" si="13"/>
        <v>-8.9334389876723902E-4</v>
      </c>
      <c r="E75" s="109">
        <f t="shared" si="14"/>
        <v>-375</v>
      </c>
    </row>
    <row r="76" spans="2:6" x14ac:dyDescent="0.25">
      <c r="B76" s="101">
        <f t="shared" si="12"/>
        <v>1.2499999999999996</v>
      </c>
      <c r="C76" s="104">
        <v>419021.15477866645</v>
      </c>
      <c r="D76" s="99">
        <f t="shared" si="13"/>
        <v>-8.9414267567117722E-4</v>
      </c>
      <c r="E76" s="109">
        <f t="shared" si="14"/>
        <v>-375</v>
      </c>
    </row>
    <row r="77" spans="2:6" x14ac:dyDescent="0.25">
      <c r="B77" s="102">
        <f>B76-0.05</f>
        <v>1.1999999999999995</v>
      </c>
      <c r="C77" s="105">
        <v>418646.15477866645</v>
      </c>
      <c r="D77" s="100">
        <f t="shared" si="13"/>
        <v>-8.949428822945249E-4</v>
      </c>
      <c r="E77" s="110">
        <f t="shared" si="14"/>
        <v>-375</v>
      </c>
    </row>
    <row r="82" spans="2:6" x14ac:dyDescent="0.25">
      <c r="B82" s="7" t="s">
        <v>167</v>
      </c>
      <c r="C82" s="82" t="s">
        <v>161</v>
      </c>
      <c r="D82" s="7" t="s">
        <v>162</v>
      </c>
      <c r="E82" s="83" t="s">
        <v>170</v>
      </c>
      <c r="F82" s="97" t="s">
        <v>164</v>
      </c>
    </row>
    <row r="83" spans="2:6" x14ac:dyDescent="0.25">
      <c r="B83" s="101">
        <v>2.0499999999999998</v>
      </c>
      <c r="C83" s="103">
        <v>422396.15477866645</v>
      </c>
      <c r="D83" s="106"/>
      <c r="E83" s="111"/>
    </row>
    <row r="84" spans="2:6" x14ac:dyDescent="0.25">
      <c r="B84" s="101">
        <f>B83-0.05</f>
        <v>1.9999999999999998</v>
      </c>
      <c r="C84" s="104">
        <v>421211.76073812845</v>
      </c>
      <c r="D84" s="107">
        <f>(C84-C83)/C83</f>
        <v>-2.8039886896191442E-3</v>
      </c>
      <c r="E84" s="109">
        <f>C84-C83</f>
        <v>-1184.3940405379981</v>
      </c>
    </row>
    <row r="85" spans="2:6" x14ac:dyDescent="0.25">
      <c r="B85" s="101">
        <f t="shared" ref="B85:B92" si="15">B84-0.05</f>
        <v>1.9499999999999997</v>
      </c>
      <c r="C85" s="104">
        <v>419890.00171748805</v>
      </c>
      <c r="D85" s="107">
        <f t="shared" ref="D85:D93" si="16">(C85-C84)/C84</f>
        <v>-3.1379917273063728E-3</v>
      </c>
      <c r="E85" s="109">
        <f t="shared" ref="E85:E93" si="17">C85-C84</f>
        <v>-1321.7590206403984</v>
      </c>
    </row>
    <row r="86" spans="2:6" x14ac:dyDescent="0.25">
      <c r="B86" s="101">
        <f t="shared" si="15"/>
        <v>1.8999999999999997</v>
      </c>
      <c r="C86" s="104">
        <v>418433.08067297045</v>
      </c>
      <c r="D86" s="107">
        <f t="shared" si="16"/>
        <v>-3.4697683644723948E-3</v>
      </c>
      <c r="E86" s="109">
        <f t="shared" si="17"/>
        <v>-1456.9210445175995</v>
      </c>
    </row>
    <row r="87" spans="2:6" x14ac:dyDescent="0.25">
      <c r="B87" s="101">
        <f t="shared" si="15"/>
        <v>1.8499999999999996</v>
      </c>
      <c r="C87" s="104">
        <v>416374.65586905443</v>
      </c>
      <c r="D87" s="107">
        <f t="shared" si="16"/>
        <v>-4.9193644073394693E-3</v>
      </c>
      <c r="E87" s="109">
        <f t="shared" si="17"/>
        <v>-2058.4248039160157</v>
      </c>
    </row>
    <row r="88" spans="2:6" x14ac:dyDescent="0.25">
      <c r="B88" s="101">
        <f t="shared" si="15"/>
        <v>1.7999999999999996</v>
      </c>
      <c r="C88" s="104">
        <v>414038.03557641659</v>
      </c>
      <c r="D88" s="107">
        <f t="shared" si="16"/>
        <v>-5.6118216123430186E-3</v>
      </c>
      <c r="E88" s="109">
        <f t="shared" si="17"/>
        <v>-2336.6202926378464</v>
      </c>
    </row>
    <row r="89" spans="2:6" x14ac:dyDescent="0.25">
      <c r="B89" s="101">
        <f t="shared" si="15"/>
        <v>1.7499999999999996</v>
      </c>
      <c r="C89" s="104">
        <v>411701.41528377868</v>
      </c>
      <c r="D89" s="107">
        <f t="shared" si="16"/>
        <v>-5.6434918820559617E-3</v>
      </c>
      <c r="E89" s="109">
        <f t="shared" si="17"/>
        <v>-2336.6202926379046</v>
      </c>
    </row>
    <row r="90" spans="2:6" x14ac:dyDescent="0.25">
      <c r="B90" s="101">
        <f t="shared" si="15"/>
        <v>1.6999999999999995</v>
      </c>
      <c r="C90" s="104">
        <v>409364.79499114084</v>
      </c>
      <c r="D90" s="107">
        <f t="shared" si="16"/>
        <v>-5.6755216423709752E-3</v>
      </c>
      <c r="E90" s="109">
        <f t="shared" si="17"/>
        <v>-2336.6202926378464</v>
      </c>
    </row>
    <row r="91" spans="2:6" x14ac:dyDescent="0.25">
      <c r="B91" s="101">
        <f t="shared" si="15"/>
        <v>1.6499999999999995</v>
      </c>
      <c r="C91" s="104">
        <v>406094.89749557042</v>
      </c>
      <c r="D91" s="107">
        <f t="shared" si="16"/>
        <v>-7.9877349874240711E-3</v>
      </c>
      <c r="E91" s="109">
        <f t="shared" si="17"/>
        <v>-3269.897495570418</v>
      </c>
    </row>
    <row r="92" spans="2:6" x14ac:dyDescent="0.25">
      <c r="B92" s="101">
        <f t="shared" si="15"/>
        <v>1.5999999999999994</v>
      </c>
      <c r="C92" s="104">
        <v>402825</v>
      </c>
      <c r="D92" s="107">
        <f t="shared" si="16"/>
        <v>-8.0520526500978389E-3</v>
      </c>
      <c r="E92" s="109">
        <f t="shared" si="17"/>
        <v>-3269.897495570418</v>
      </c>
    </row>
    <row r="93" spans="2:6" x14ac:dyDescent="0.25">
      <c r="B93" s="102">
        <f>B92-0.05</f>
        <v>1.5499999999999994</v>
      </c>
      <c r="C93" s="105">
        <v>399400</v>
      </c>
      <c r="D93" s="108">
        <f t="shared" si="16"/>
        <v>-8.502451436728108E-3</v>
      </c>
      <c r="E93" s="110">
        <f t="shared" si="17"/>
        <v>-3425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269F6-C63C-4F38-A424-3959627F4D50}">
  <dimension ref="A1:X14"/>
  <sheetViews>
    <sheetView tabSelected="1" workbookViewId="0">
      <selection activeCell="P37" sqref="P37"/>
    </sheetView>
  </sheetViews>
  <sheetFormatPr defaultRowHeight="15" x14ac:dyDescent="0.25"/>
  <cols>
    <col min="2" max="2" width="18.140625" customWidth="1"/>
    <col min="3" max="3" width="8.140625" customWidth="1"/>
    <col min="4" max="4" width="8.28515625" customWidth="1"/>
    <col min="5" max="5" width="7.42578125" customWidth="1"/>
    <col min="6" max="6" width="7.140625" customWidth="1"/>
    <col min="7" max="7" width="7.7109375" customWidth="1"/>
    <col min="8" max="9" width="6.85546875" customWidth="1"/>
    <col min="10" max="10" width="6.28515625" customWidth="1"/>
    <col min="11" max="11" width="7.42578125" customWidth="1"/>
    <col min="12" max="12" width="7.7109375" customWidth="1"/>
    <col min="13" max="13" width="8.28515625" customWidth="1"/>
    <col min="14" max="14" width="8.140625" customWidth="1"/>
    <col min="15" max="15" width="9.140625" customWidth="1"/>
    <col min="16" max="16" width="9.5703125" customWidth="1"/>
    <col min="17" max="18" width="8.7109375" customWidth="1"/>
    <col min="19" max="20" width="8.42578125" customWidth="1"/>
    <col min="21" max="21" width="9.5703125" customWidth="1"/>
  </cols>
  <sheetData>
    <row r="1" spans="1:24" x14ac:dyDescent="0.25">
      <c r="C1" t="s">
        <v>3</v>
      </c>
      <c r="D1" t="s">
        <v>4</v>
      </c>
      <c r="E1" t="s">
        <v>171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4" x14ac:dyDescent="0.25">
      <c r="A2" s="2"/>
      <c r="C2" s="5" t="s">
        <v>103</v>
      </c>
      <c r="D2" s="5" t="s">
        <v>104</v>
      </c>
      <c r="E2" s="5" t="s">
        <v>106</v>
      </c>
      <c r="F2" s="5" t="s">
        <v>107</v>
      </c>
      <c r="G2" s="5" t="s">
        <v>108</v>
      </c>
      <c r="H2" s="5" t="s">
        <v>109</v>
      </c>
      <c r="I2" s="5" t="s">
        <v>110</v>
      </c>
      <c r="J2" s="5" t="s">
        <v>111</v>
      </c>
      <c r="K2" s="5" t="s">
        <v>112</v>
      </c>
      <c r="L2" s="5" t="s">
        <v>113</v>
      </c>
      <c r="M2" s="5" t="s">
        <v>114</v>
      </c>
      <c r="N2" s="5" t="s">
        <v>115</v>
      </c>
      <c r="O2" s="5" t="s">
        <v>129</v>
      </c>
      <c r="P2" s="5" t="s">
        <v>130</v>
      </c>
      <c r="Q2" s="5" t="s">
        <v>131</v>
      </c>
      <c r="R2" s="5" t="s">
        <v>132</v>
      </c>
      <c r="S2" s="5" t="s">
        <v>133</v>
      </c>
      <c r="T2" s="5" t="s">
        <v>128</v>
      </c>
    </row>
    <row r="3" spans="1:24" x14ac:dyDescent="0.25">
      <c r="B3" s="6" t="s">
        <v>105</v>
      </c>
      <c r="C3" s="7">
        <v>0</v>
      </c>
      <c r="D3" s="16">
        <v>0</v>
      </c>
      <c r="E3" s="16">
        <v>9184.4480000000003</v>
      </c>
      <c r="F3" s="16">
        <v>0</v>
      </c>
      <c r="G3" s="16">
        <v>0</v>
      </c>
      <c r="H3" s="16">
        <v>49327.625967139633</v>
      </c>
      <c r="I3" s="16">
        <v>0</v>
      </c>
      <c r="J3" s="16">
        <v>60000</v>
      </c>
      <c r="K3" s="16">
        <v>0</v>
      </c>
      <c r="L3" s="16">
        <v>0</v>
      </c>
      <c r="M3" s="16">
        <v>0</v>
      </c>
      <c r="N3" s="8">
        <v>0</v>
      </c>
      <c r="O3" s="7">
        <v>13999.999999999998</v>
      </c>
      <c r="P3" s="16">
        <v>10815.552</v>
      </c>
      <c r="Q3" s="16">
        <v>60172.374032860367</v>
      </c>
      <c r="R3" s="16">
        <v>0</v>
      </c>
      <c r="S3" s="16">
        <v>7500</v>
      </c>
      <c r="T3" s="8">
        <v>68500</v>
      </c>
      <c r="U3" s="3"/>
    </row>
    <row r="4" spans="1:24" x14ac:dyDescent="0.25">
      <c r="A4" s="1" t="s">
        <v>21</v>
      </c>
      <c r="B4" s="5" t="s">
        <v>20</v>
      </c>
      <c r="C4" s="9">
        <v>2.65</v>
      </c>
      <c r="D4" s="17">
        <v>0</v>
      </c>
      <c r="E4" s="17">
        <v>2.5499999999999998</v>
      </c>
      <c r="F4" s="17">
        <v>0</v>
      </c>
      <c r="G4" s="17">
        <v>1.65</v>
      </c>
      <c r="H4" s="17">
        <v>1.25</v>
      </c>
      <c r="I4" s="17">
        <v>1.5</v>
      </c>
      <c r="J4" s="17">
        <v>0.95</v>
      </c>
      <c r="K4" s="17">
        <v>1.5</v>
      </c>
      <c r="L4" s="17">
        <v>1.5</v>
      </c>
      <c r="M4" s="17">
        <v>1.6</v>
      </c>
      <c r="N4" s="10">
        <v>1.7</v>
      </c>
      <c r="O4" s="9">
        <v>3</v>
      </c>
      <c r="P4" s="17">
        <v>2.95</v>
      </c>
      <c r="Q4" s="17">
        <v>1.95</v>
      </c>
      <c r="R4" s="17">
        <v>1.85</v>
      </c>
      <c r="S4" s="17">
        <v>1.8</v>
      </c>
      <c r="T4" s="10">
        <v>1.95</v>
      </c>
      <c r="U4" s="44">
        <f>SUMPRODUCT(C4:T4,$C$3:$T$3)</f>
        <v>480396.88262300222</v>
      </c>
      <c r="V4" s="4" t="s">
        <v>1</v>
      </c>
      <c r="X4" s="45"/>
    </row>
    <row r="5" spans="1:24" x14ac:dyDescent="0.25">
      <c r="C5" s="3"/>
      <c r="D5" s="18"/>
      <c r="E5" s="3"/>
      <c r="F5" s="18"/>
      <c r="G5" s="3"/>
    </row>
    <row r="6" spans="1:24" x14ac:dyDescent="0.25">
      <c r="B6" s="5" t="s">
        <v>0</v>
      </c>
      <c r="C6" s="3"/>
      <c r="D6" s="3"/>
      <c r="E6" s="3"/>
      <c r="F6" s="3"/>
    </row>
    <row r="7" spans="1:24" x14ac:dyDescent="0.25">
      <c r="B7" s="24" t="s">
        <v>22</v>
      </c>
      <c r="C7" s="25">
        <f>1/4.51</f>
        <v>0.22172949002217296</v>
      </c>
      <c r="D7" s="26">
        <v>0</v>
      </c>
      <c r="E7" s="26">
        <f>1/4.256</f>
        <v>0.23496240601503759</v>
      </c>
      <c r="F7" s="26">
        <v>0</v>
      </c>
      <c r="G7" s="26">
        <f>1/3.806</f>
        <v>0.26274303730951132</v>
      </c>
      <c r="H7" s="26">
        <v>0</v>
      </c>
      <c r="I7" s="26">
        <f>1/5.251</f>
        <v>0.19043991620643685</v>
      </c>
      <c r="J7" s="26">
        <v>0</v>
      </c>
      <c r="K7" s="26">
        <f>1/5.223</f>
        <v>0.19146084625694046</v>
      </c>
      <c r="L7" s="26">
        <v>0</v>
      </c>
      <c r="M7" s="26">
        <f>1/3.744</f>
        <v>0.26709401709401709</v>
      </c>
      <c r="N7" s="30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1">
        <v>0</v>
      </c>
      <c r="U7" s="13">
        <f t="shared" ref="U7:U14" si="0">SUMPRODUCT(C7:T7,$C$3:$T$3)</f>
        <v>2158</v>
      </c>
      <c r="V7" s="15" t="s">
        <v>2</v>
      </c>
      <c r="W7" s="14">
        <f>(24*7-2)*1*13</f>
        <v>2158</v>
      </c>
    </row>
    <row r="8" spans="1:24" x14ac:dyDescent="0.25">
      <c r="A8" s="5"/>
      <c r="B8" s="24" t="s">
        <v>23</v>
      </c>
      <c r="C8" s="27">
        <v>0</v>
      </c>
      <c r="D8" s="33">
        <v>0</v>
      </c>
      <c r="E8" s="33">
        <v>0</v>
      </c>
      <c r="F8" s="33">
        <v>0</v>
      </c>
      <c r="G8" s="33">
        <v>0</v>
      </c>
      <c r="H8" s="33">
        <f>1/3.935</f>
        <v>0.25412960609911056</v>
      </c>
      <c r="I8" s="33">
        <v>0</v>
      </c>
      <c r="J8" s="33">
        <f>1/5.356</f>
        <v>0.18670649738610903</v>
      </c>
      <c r="K8" s="33">
        <v>0</v>
      </c>
      <c r="L8" s="33">
        <f>1/5.277</f>
        <v>0.18950161076369149</v>
      </c>
      <c r="M8" s="33">
        <v>0</v>
      </c>
      <c r="N8" s="31">
        <f>1/3.835</f>
        <v>0.2607561929595828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2">
        <v>0</v>
      </c>
      <c r="U8" s="13">
        <f t="shared" si="0"/>
        <v>23737.999999999993</v>
      </c>
      <c r="V8" s="15" t="s">
        <v>2</v>
      </c>
      <c r="W8" s="23">
        <f>(24*7-2)*11*13</f>
        <v>23738</v>
      </c>
    </row>
    <row r="9" spans="1:24" x14ac:dyDescent="0.25">
      <c r="B9" s="24" t="s">
        <v>24</v>
      </c>
      <c r="C9" s="27">
        <v>1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1">
        <v>0</v>
      </c>
      <c r="O9" s="21">
        <v>1</v>
      </c>
      <c r="P9" s="21">
        <v>0</v>
      </c>
      <c r="Q9" s="21">
        <v>0</v>
      </c>
      <c r="R9" s="21">
        <v>0</v>
      </c>
      <c r="S9" s="21">
        <v>0</v>
      </c>
      <c r="T9" s="22">
        <v>0</v>
      </c>
      <c r="U9" s="13">
        <f t="shared" si="0"/>
        <v>13999.999999999998</v>
      </c>
      <c r="V9" s="15" t="s">
        <v>30</v>
      </c>
      <c r="W9" s="23">
        <v>14000</v>
      </c>
    </row>
    <row r="10" spans="1:24" x14ac:dyDescent="0.25">
      <c r="B10" s="24" t="s">
        <v>26</v>
      </c>
      <c r="C10" s="27">
        <v>0</v>
      </c>
      <c r="D10" s="33">
        <v>0</v>
      </c>
      <c r="E10" s="33">
        <v>1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1">
        <v>0</v>
      </c>
      <c r="O10" s="21">
        <v>0</v>
      </c>
      <c r="P10" s="21">
        <v>1</v>
      </c>
      <c r="Q10" s="21">
        <v>0</v>
      </c>
      <c r="R10" s="21">
        <v>0</v>
      </c>
      <c r="S10" s="21">
        <v>0</v>
      </c>
      <c r="T10" s="22">
        <v>0</v>
      </c>
      <c r="U10" s="13">
        <f t="shared" si="0"/>
        <v>20000</v>
      </c>
      <c r="V10" s="15" t="s">
        <v>30</v>
      </c>
      <c r="W10" s="23">
        <v>20000</v>
      </c>
    </row>
    <row r="11" spans="1:24" x14ac:dyDescent="0.25">
      <c r="B11" s="24" t="s">
        <v>27</v>
      </c>
      <c r="C11" s="27">
        <v>0</v>
      </c>
      <c r="D11" s="33">
        <v>0</v>
      </c>
      <c r="E11" s="33">
        <v>0</v>
      </c>
      <c r="F11" s="33">
        <v>0</v>
      </c>
      <c r="G11" s="33">
        <v>1</v>
      </c>
      <c r="H11" s="33">
        <v>1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1">
        <v>0</v>
      </c>
      <c r="O11" s="21">
        <v>0</v>
      </c>
      <c r="P11" s="21">
        <v>0</v>
      </c>
      <c r="Q11" s="21">
        <v>1</v>
      </c>
      <c r="R11" s="21">
        <v>0</v>
      </c>
      <c r="S11" s="21">
        <v>0</v>
      </c>
      <c r="T11" s="22">
        <v>0</v>
      </c>
      <c r="U11" s="13">
        <f t="shared" si="0"/>
        <v>109500</v>
      </c>
      <c r="V11" s="15" t="s">
        <v>30</v>
      </c>
      <c r="W11" s="23">
        <v>109500</v>
      </c>
    </row>
    <row r="12" spans="1:24" x14ac:dyDescent="0.25">
      <c r="B12" s="24" t="s">
        <v>28</v>
      </c>
      <c r="C12" s="27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1</v>
      </c>
      <c r="J12" s="33">
        <v>1</v>
      </c>
      <c r="K12" s="33">
        <v>0</v>
      </c>
      <c r="L12" s="33">
        <v>0</v>
      </c>
      <c r="M12" s="33">
        <v>0</v>
      </c>
      <c r="N12" s="31">
        <v>0</v>
      </c>
      <c r="O12" s="21">
        <v>0</v>
      </c>
      <c r="P12" s="21">
        <v>0</v>
      </c>
      <c r="Q12" s="21">
        <v>0</v>
      </c>
      <c r="R12" s="21">
        <v>1</v>
      </c>
      <c r="S12" s="21">
        <v>0</v>
      </c>
      <c r="T12" s="22">
        <v>0</v>
      </c>
      <c r="U12" s="13">
        <f t="shared" si="0"/>
        <v>60000</v>
      </c>
      <c r="V12" s="15" t="s">
        <v>30</v>
      </c>
      <c r="W12" s="23">
        <v>60000</v>
      </c>
    </row>
    <row r="13" spans="1:24" x14ac:dyDescent="0.25">
      <c r="B13" s="24" t="s">
        <v>29</v>
      </c>
      <c r="C13" s="27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1</v>
      </c>
      <c r="L13" s="33">
        <v>1</v>
      </c>
      <c r="M13" s="33">
        <v>0</v>
      </c>
      <c r="N13" s="3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1</v>
      </c>
      <c r="T13" s="22">
        <v>0</v>
      </c>
      <c r="U13" s="13">
        <f t="shared" si="0"/>
        <v>7500</v>
      </c>
      <c r="V13" s="15" t="s">
        <v>30</v>
      </c>
      <c r="W13" s="23">
        <v>7500</v>
      </c>
    </row>
    <row r="14" spans="1:24" x14ac:dyDescent="0.25">
      <c r="B14" s="24" t="s">
        <v>25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1</v>
      </c>
      <c r="N14" s="32">
        <v>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12">
        <v>1</v>
      </c>
      <c r="U14" s="13">
        <f t="shared" si="0"/>
        <v>68500</v>
      </c>
      <c r="V14" s="15" t="s">
        <v>30</v>
      </c>
      <c r="W14" s="23">
        <v>68500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662C-0CDD-4B60-9AC7-B7812914B3F5}">
  <dimension ref="B2:Q10"/>
  <sheetViews>
    <sheetView topLeftCell="A4" zoomScale="85" zoomScaleNormal="85" workbookViewId="0">
      <selection activeCell="U29" sqref="U29"/>
    </sheetView>
  </sheetViews>
  <sheetFormatPr defaultRowHeight="15" x14ac:dyDescent="0.25"/>
  <cols>
    <col min="3" max="3" width="10.42578125" bestFit="1" customWidth="1"/>
    <col min="4" max="6" width="11.42578125" bestFit="1" customWidth="1"/>
    <col min="10" max="12" width="9.5703125" bestFit="1" customWidth="1"/>
  </cols>
  <sheetData>
    <row r="2" spans="2:17" x14ac:dyDescent="0.25">
      <c r="B2" s="46"/>
      <c r="C2" s="112" t="s">
        <v>20</v>
      </c>
      <c r="D2" s="113"/>
      <c r="E2" s="113"/>
      <c r="F2" s="114"/>
      <c r="H2" s="47"/>
      <c r="I2" s="112" t="s">
        <v>143</v>
      </c>
      <c r="J2" s="113"/>
      <c r="K2" s="113"/>
      <c r="L2" s="114"/>
      <c r="N2" s="46"/>
      <c r="O2" s="112" t="s">
        <v>144</v>
      </c>
      <c r="P2" s="113"/>
      <c r="Q2" s="114"/>
    </row>
    <row r="3" spans="2:17" x14ac:dyDescent="0.25">
      <c r="B3" s="46"/>
      <c r="C3" s="48" t="s">
        <v>145</v>
      </c>
      <c r="D3" s="49" t="s">
        <v>146</v>
      </c>
      <c r="E3" s="50" t="s">
        <v>147</v>
      </c>
      <c r="F3" s="50" t="s">
        <v>1</v>
      </c>
      <c r="H3" s="47"/>
      <c r="I3" s="80" t="s">
        <v>145</v>
      </c>
      <c r="J3" s="49" t="s">
        <v>146</v>
      </c>
      <c r="K3" s="50" t="s">
        <v>147</v>
      </c>
      <c r="L3" s="50" t="s">
        <v>1</v>
      </c>
      <c r="N3" s="46"/>
      <c r="O3" s="48" t="s">
        <v>145</v>
      </c>
      <c r="P3" s="49" t="s">
        <v>146</v>
      </c>
      <c r="Q3" s="50" t="s">
        <v>1</v>
      </c>
    </row>
    <row r="4" spans="2:17" x14ac:dyDescent="0.25">
      <c r="B4" s="51" t="s">
        <v>148</v>
      </c>
      <c r="C4" s="52">
        <f>'Exercicio 7)'!C3*'Exercicio 7)'!C4</f>
        <v>0</v>
      </c>
      <c r="D4" s="53"/>
      <c r="E4" s="54">
        <f>'Exercicio 7)'!O3*'Exercicio 7)'!O4</f>
        <v>41999.999999999993</v>
      </c>
      <c r="F4" s="55">
        <f>C4+E4</f>
        <v>41999.999999999993</v>
      </c>
      <c r="H4" s="51" t="s">
        <v>148</v>
      </c>
      <c r="I4" s="56">
        <f>'Exercicio 7)'!C3</f>
        <v>0</v>
      </c>
      <c r="J4" s="57"/>
      <c r="K4" s="58">
        <f>'Exercicio 7)'!O3</f>
        <v>13999.999999999998</v>
      </c>
      <c r="L4" s="59">
        <f>I4+K4</f>
        <v>13999.999999999998</v>
      </c>
      <c r="N4" s="60" t="s">
        <v>148</v>
      </c>
      <c r="O4" s="58">
        <f>'Exercicio 7)'!C3*'Exercicio 7)'!C7</f>
        <v>0</v>
      </c>
      <c r="P4" s="61"/>
      <c r="Q4" s="62">
        <f>O4</f>
        <v>0</v>
      </c>
    </row>
    <row r="5" spans="2:17" x14ac:dyDescent="0.25">
      <c r="B5" s="48" t="s">
        <v>149</v>
      </c>
      <c r="C5" s="63">
        <f>'Exercicio 7)'!E3*'Exercicio 7)'!E4</f>
        <v>23420.342399999998</v>
      </c>
      <c r="D5" s="64"/>
      <c r="E5" s="65">
        <f>'Exercicio 7)'!P3*'Exercicio 7)'!P4</f>
        <v>31905.878400000001</v>
      </c>
      <c r="F5" s="66">
        <f>C5+E5</f>
        <v>55326.220799999996</v>
      </c>
      <c r="H5" s="48" t="s">
        <v>149</v>
      </c>
      <c r="I5" s="56">
        <f>'Exercicio 7)'!E3</f>
        <v>9184.4480000000003</v>
      </c>
      <c r="J5" s="67"/>
      <c r="K5" s="56">
        <f>'Exercicio 7)'!P3</f>
        <v>10815.552</v>
      </c>
      <c r="L5" s="68">
        <f>I5+K5</f>
        <v>20000</v>
      </c>
      <c r="N5" s="49" t="s">
        <v>149</v>
      </c>
      <c r="O5" s="56">
        <f>'Exercicio 7)'!E3*'Exercicio 7)'!E7</f>
        <v>2158</v>
      </c>
      <c r="P5" s="69"/>
      <c r="Q5" s="70">
        <f>O5</f>
        <v>2158</v>
      </c>
    </row>
    <row r="6" spans="2:17" x14ac:dyDescent="0.25">
      <c r="B6" s="48" t="s">
        <v>150</v>
      </c>
      <c r="C6" s="63">
        <f>'Exercicio 7)'!G3*'Exercicio 7)'!G4</f>
        <v>0</v>
      </c>
      <c r="D6" s="65">
        <f>'Exercicio 7)'!H3*'Exercicio 7)'!H4</f>
        <v>61659.532458924543</v>
      </c>
      <c r="E6" s="65">
        <f>'Exercicio 7)'!Q3*'Exercicio 7)'!Q4</f>
        <v>117336.12936407771</v>
      </c>
      <c r="F6" s="66">
        <f>SUM(C6:E6)</f>
        <v>178995.66182300227</v>
      </c>
      <c r="H6" s="48" t="s">
        <v>150</v>
      </c>
      <c r="I6" s="56">
        <f>'Exercicio 7)'!G3</f>
        <v>0</v>
      </c>
      <c r="J6" s="71">
        <f>'Exercicio 7)'!H3</f>
        <v>49327.625967139633</v>
      </c>
      <c r="K6" s="56">
        <f>'Exercicio 7)'!Q3</f>
        <v>60172.374032860367</v>
      </c>
      <c r="L6" s="68">
        <f>SUM(I6:K6)</f>
        <v>109500</v>
      </c>
      <c r="N6" s="49" t="s">
        <v>150</v>
      </c>
      <c r="O6" s="56">
        <f>'Exercicio 7)'!G3*'Exercicio 7)'!G7</f>
        <v>0</v>
      </c>
      <c r="P6" s="56">
        <f>'Exercicio 7)'!H3*'Exercicio 7)'!H8</f>
        <v>12535.610156833452</v>
      </c>
      <c r="Q6" s="70">
        <f>SUM(O6:P6)</f>
        <v>12535.610156833452</v>
      </c>
    </row>
    <row r="7" spans="2:17" x14ac:dyDescent="0.25">
      <c r="B7" s="48" t="s">
        <v>151</v>
      </c>
      <c r="C7" s="63">
        <f>'Exercicio 7)'!I3*'Exercicio 7)'!I4</f>
        <v>0</v>
      </c>
      <c r="D7" s="65">
        <f>'Exercicio 7)'!J3*'Exercicio 7)'!J4</f>
        <v>57000</v>
      </c>
      <c r="E7" s="65">
        <f>'Exercicio 7)'!R3*'Exercicio 7)'!R4</f>
        <v>0</v>
      </c>
      <c r="F7" s="66">
        <f>SUM(C7:E7)</f>
        <v>57000</v>
      </c>
      <c r="H7" s="48" t="s">
        <v>151</v>
      </c>
      <c r="I7" s="56">
        <f>'Exercicio 7)'!I3</f>
        <v>0</v>
      </c>
      <c r="J7" s="71">
        <f>'Exercicio 7)'!J3</f>
        <v>60000</v>
      </c>
      <c r="K7" s="56">
        <f>'Exercicio 7)'!R3</f>
        <v>0</v>
      </c>
      <c r="L7" s="68">
        <f>SUM(I7:K7)</f>
        <v>60000</v>
      </c>
      <c r="N7" s="49" t="s">
        <v>151</v>
      </c>
      <c r="O7" s="56">
        <f>'Exercicio 7)'!I3*'Exercicio 7)'!I7</f>
        <v>0</v>
      </c>
      <c r="P7" s="56">
        <f>'Exercicio 7)'!J3*'Exercicio 7)'!J8</f>
        <v>11202.389843166542</v>
      </c>
      <c r="Q7" s="70">
        <f>SUM(O7:P7)</f>
        <v>11202.389843166542</v>
      </c>
    </row>
    <row r="8" spans="2:17" x14ac:dyDescent="0.25">
      <c r="B8" s="48" t="s">
        <v>152</v>
      </c>
      <c r="C8" s="63">
        <f>'Exercicio 7)'!K3*'Exercicio 7)'!K4</f>
        <v>0</v>
      </c>
      <c r="D8" s="65">
        <f>Otimização!L3*Otimização!L4</f>
        <v>0</v>
      </c>
      <c r="E8" s="65">
        <f>'Exercicio 7)'!S3*'Exercicio 7)'!S4</f>
        <v>13500</v>
      </c>
      <c r="F8" s="66">
        <f>SUM(C8:E8)</f>
        <v>13500</v>
      </c>
      <c r="H8" s="48" t="s">
        <v>152</v>
      </c>
      <c r="I8" s="56">
        <f>'Exercicio 7)'!K3</f>
        <v>0</v>
      </c>
      <c r="J8" s="71">
        <f>'Exercicio 7)'!L3</f>
        <v>0</v>
      </c>
      <c r="K8" s="56">
        <f>'Exercicio 7)'!S3</f>
        <v>7500</v>
      </c>
      <c r="L8" s="68">
        <f>SUM(I8:K8)</f>
        <v>7500</v>
      </c>
      <c r="N8" s="49" t="s">
        <v>152</v>
      </c>
      <c r="O8" s="56">
        <f>'Exercicio 7)'!K3*'Exercicio 7)'!K7</f>
        <v>0</v>
      </c>
      <c r="P8" s="56">
        <f>'Exercicio 7)'!L3*'Exercicio 7)'!L8</f>
        <v>0</v>
      </c>
      <c r="Q8" s="70">
        <f>SUM(O8:P8)</f>
        <v>0</v>
      </c>
    </row>
    <row r="9" spans="2:17" x14ac:dyDescent="0.25">
      <c r="B9" s="48" t="s">
        <v>153</v>
      </c>
      <c r="C9" s="63">
        <f>'Exercicio 7)'!M3*'Exercicio 7)'!M4</f>
        <v>0</v>
      </c>
      <c r="D9" s="65">
        <f>'Exercicio 7)'!N3*'Exercicio 7)'!N4</f>
        <v>0</v>
      </c>
      <c r="E9" s="65">
        <f>'Exercicio 7)'!T3*'Exercicio 7)'!T4</f>
        <v>133575</v>
      </c>
      <c r="F9" s="66">
        <f>SUM(C9:E9)</f>
        <v>133575</v>
      </c>
      <c r="H9" s="48" t="s">
        <v>153</v>
      </c>
      <c r="I9" s="56">
        <f>'Exercicio 7)'!M3</f>
        <v>0</v>
      </c>
      <c r="J9" s="71">
        <f>'Exercicio 7)'!N3</f>
        <v>0</v>
      </c>
      <c r="K9" s="56">
        <f>'Exercicio 7)'!T3</f>
        <v>68500</v>
      </c>
      <c r="L9" s="68">
        <f>SUM(I9:K9)</f>
        <v>68500</v>
      </c>
      <c r="N9" s="49" t="s">
        <v>153</v>
      </c>
      <c r="O9" s="56">
        <f>'Exercicio 7)'!M3*'Exercicio 7)'!M7</f>
        <v>0</v>
      </c>
      <c r="P9" s="56">
        <f>'Exercicio 7)'!N3*'Exercicio 7)'!N8</f>
        <v>0</v>
      </c>
      <c r="Q9" s="70">
        <f>SUM(O9:P9)</f>
        <v>0</v>
      </c>
    </row>
    <row r="10" spans="2:17" x14ac:dyDescent="0.25">
      <c r="B10" s="72" t="s">
        <v>1</v>
      </c>
      <c r="C10" s="73">
        <f>SUM(C4:C9)</f>
        <v>23420.342399999998</v>
      </c>
      <c r="D10" s="74">
        <f>SUM(D6:D9)</f>
        <v>118659.53245892454</v>
      </c>
      <c r="E10" s="75">
        <f>SUM(E4:E9)</f>
        <v>338317.00776407769</v>
      </c>
      <c r="F10" s="73">
        <f>SUM(F4:F9)</f>
        <v>480396.88262300228</v>
      </c>
      <c r="H10" s="72" t="s">
        <v>1</v>
      </c>
      <c r="I10" s="76">
        <f>SUM(I4:I9)</f>
        <v>9184.4480000000003</v>
      </c>
      <c r="J10" s="77">
        <f>SUM(J6:J9)</f>
        <v>109327.62596713964</v>
      </c>
      <c r="K10" s="76">
        <f>SUM(K4:K9)</f>
        <v>160987.92603286036</v>
      </c>
      <c r="L10" s="78">
        <f>SUM(L4:L9)</f>
        <v>279500</v>
      </c>
      <c r="N10" s="79" t="s">
        <v>1</v>
      </c>
      <c r="O10" s="76">
        <f>SUM(O4:O9)</f>
        <v>2158</v>
      </c>
      <c r="P10" s="76">
        <f>SUM(P6:P9)</f>
        <v>23737.999999999993</v>
      </c>
      <c r="Q10" s="76">
        <f>SUM(Q4:Q9)</f>
        <v>25895.999999999993</v>
      </c>
    </row>
  </sheetData>
  <mergeCells count="3">
    <mergeCell ref="C2:F2"/>
    <mergeCell ref="I2:L2"/>
    <mergeCell ref="O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Answer Report 1</vt:lpstr>
      <vt:lpstr>Sensitivity Report 1</vt:lpstr>
      <vt:lpstr>Otimização</vt:lpstr>
      <vt:lpstr>Tabelas e Gráficos</vt:lpstr>
      <vt:lpstr>Exercicio 6)</vt:lpstr>
      <vt:lpstr>Gráficos e Tabelas - ex.6)</vt:lpstr>
      <vt:lpstr>Exercicio 7)</vt:lpstr>
      <vt:lpstr>Gráficos e Tabelas - ex.7)</vt:lpstr>
    </vt:vector>
  </TitlesOfParts>
  <Company>ISCTE-IUL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Convidado</dc:creator>
  <cp:lastModifiedBy>Diogo Freitas</cp:lastModifiedBy>
  <dcterms:created xsi:type="dcterms:W3CDTF">2012-02-08T11:49:11Z</dcterms:created>
  <dcterms:modified xsi:type="dcterms:W3CDTF">2022-05-22T20:14:31Z</dcterms:modified>
</cp:coreProperties>
</file>