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Variant 1" sheetId="1" r:id="rId4"/>
    <sheet name="Variant 3 - Variant 3 – Array s" sheetId="2" r:id="rId5"/>
    <sheet name="Gas cost _ Transaction speed" sheetId="3" r:id="rId6"/>
    <sheet name="Chance of false positives" sheetId="4" r:id="rId7"/>
  </sheets>
</workbook>
</file>

<file path=xl/sharedStrings.xml><?xml version="1.0" encoding="utf-8"?>
<sst xmlns="http://schemas.openxmlformats.org/spreadsheetml/2006/main" uniqueCount="17">
  <si/>
  <si>
    <t>Tabelle 1</t>
  </si>
  <si>
    <t>IP Addresses</t>
  </si>
  <si>
    <t>1 IP per transaction</t>
  </si>
  <si>
    <t>Multiple IPs per transaction</t>
  </si>
  <si>
    <t>Ratio</t>
  </si>
  <si>
    <t>Savings of multiple IPs per transaction after 20 IP addresses (without deployment cost)</t>
  </si>
  <si>
    <t>Variant 3 – Array size = 512</t>
  </si>
  <si>
    <t>1 IP per transaction + initial</t>
  </si>
  <si>
    <t>Multiple IPs per transaction + initial</t>
  </si>
  <si>
    <t>Deployment gas cost</t>
  </si>
  <si>
    <t>Offered gas price (shannon)</t>
  </si>
  <si>
    <t>Seconds</t>
  </si>
  <si>
    <t>IP addresses</t>
  </si>
  <si>
    <t>Chance of false positive</t>
  </si>
  <si>
    <t>Assuming an array byte size of 512 * 8.</t>
  </si>
  <si>
    <t>The number of IP addresses can be changed and the formula will update automatically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</si>
</sst>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Helvetica"/>
    </font>
    <font>
      <b val="1"/>
      <sz val="10"/>
      <color indexed="8"/>
      <name val="Helvetica Neue"/>
    </font>
    <font>
      <sz val="13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1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5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5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5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8" applyNumberFormat="1" applyFont="1" applyFill="1" applyBorder="1" applyAlignment="1" applyProtection="0">
      <alignment vertical="top" wrapText="1"/>
    </xf>
    <xf numFmtId="0" fontId="4" borderId="9" applyNumberFormat="1" applyFont="1" applyFill="0" applyBorder="1" applyAlignment="1" applyProtection="0">
      <alignment vertical="bottom" wrapText="1"/>
    </xf>
    <xf numFmtId="0" fontId="0" borderId="10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3" fillId="3" borderId="12" applyNumberFormat="0" applyFont="1" applyFill="1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3" borderId="2" applyNumberFormat="1" applyFont="1" applyFill="1" applyBorder="1" applyAlignment="1" applyProtection="0">
      <alignment vertical="top" wrapText="1"/>
    </xf>
    <xf numFmtId="10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bdc0bf"/>
      <rgbColor rgb="ffa5a5a5"/>
      <rgbColor rgb="ff3f3f3f"/>
      <rgbColor rgb="ffdbdbdb"/>
      <rgbColor rgb="ffcccccc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39077"/>
          <c:y val="0.0963431"/>
          <c:w val="0.851764"/>
          <c:h val="0.805146"/>
        </c:manualLayout>
      </c:layout>
      <c:lineChart>
        <c:grouping val="standard"/>
        <c:varyColors val="0"/>
        <c:ser>
          <c:idx val="0"/>
          <c:order val="0"/>
          <c:tx>
            <c:strRef>
              <c:f>'Variant 1'!$C$2</c:f>
              <c:strCache>
                <c:ptCount val="1"/>
                <c:pt idx="0">
                  <c:v>1 IP per transaction</c:v>
                </c:pt>
              </c:strCache>
            </c:strRef>
          </c:tx>
          <c:spPr>
            <a:solidFill>
              <a:srgbClr val="FFFFFF"/>
            </a:solidFill>
            <a:ln w="38100" cap="flat">
              <a:noFill/>
              <a:miter lim="400000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9525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'Variant 1'!$A$4:$A$25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</c:strCache>
            </c:strRef>
          </c:cat>
          <c:val>
            <c:numRef>
              <c:f>'Variant 1'!$C$4:$C$25</c:f>
              <c:numCache>
                <c:ptCount val="21"/>
                <c:pt idx="0">
                  <c:v>963658.000000</c:v>
                </c:pt>
                <c:pt idx="1">
                  <c:v>1054372.000000</c:v>
                </c:pt>
                <c:pt idx="2">
                  <c:v>1145086.000000</c:v>
                </c:pt>
                <c:pt idx="3">
                  <c:v>1235800.000000</c:v>
                </c:pt>
                <c:pt idx="4">
                  <c:v>1326514.000000</c:v>
                </c:pt>
                <c:pt idx="5">
                  <c:v>1417228.000000</c:v>
                </c:pt>
                <c:pt idx="6">
                  <c:v>1507942.000000</c:v>
                </c:pt>
                <c:pt idx="7">
                  <c:v>1598656.000000</c:v>
                </c:pt>
                <c:pt idx="8">
                  <c:v>1689370.000000</c:v>
                </c:pt>
                <c:pt idx="9">
                  <c:v>1780084.000000</c:v>
                </c:pt>
                <c:pt idx="10">
                  <c:v>1870798.000000</c:v>
                </c:pt>
                <c:pt idx="11">
                  <c:v>1961512.000000</c:v>
                </c:pt>
                <c:pt idx="12">
                  <c:v>2052226.000000</c:v>
                </c:pt>
                <c:pt idx="13">
                  <c:v>2142940.000000</c:v>
                </c:pt>
                <c:pt idx="14">
                  <c:v>2233654.000000</c:v>
                </c:pt>
                <c:pt idx="15">
                  <c:v>2324368.000000</c:v>
                </c:pt>
                <c:pt idx="16">
                  <c:v>2415082.000000</c:v>
                </c:pt>
                <c:pt idx="17">
                  <c:v>2505796.000000</c:v>
                </c:pt>
                <c:pt idx="18">
                  <c:v>2596510.000000</c:v>
                </c:pt>
                <c:pt idx="19">
                  <c:v>2687224.000000</c:v>
                </c:pt>
                <c:pt idx="21">
                  <c:v>1829280.000000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'Variant 1'!$D$2</c:f>
              <c:strCache>
                <c:ptCount val="1"/>
                <c:pt idx="0">
                  <c:v>Multiple IPs per transaction</c:v>
                </c:pt>
              </c:strCache>
            </c:strRef>
          </c:tx>
          <c:spPr>
            <a:solidFill>
              <a:srgbClr val="FFFFFF"/>
            </a:solidFill>
            <a:ln w="38100" cap="flat">
              <a:noFill/>
              <a:miter lim="400000"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'Variant 1'!$A$4:$A$25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/>
                </c:pt>
                <c:pt idx="21">
                  <c:v/>
                </c:pt>
              </c:strCache>
            </c:strRef>
          </c:cat>
          <c:val>
            <c:numRef>
              <c:f>'Variant 1'!$D$4:$D$25</c:f>
              <c:numCache>
                <c:ptCount val="21"/>
                <c:pt idx="0">
                  <c:v>963594.000000</c:v>
                </c:pt>
                <c:pt idx="1">
                  <c:v>1030848.000000</c:v>
                </c:pt>
                <c:pt idx="2">
                  <c:v>1098102.000000</c:v>
                </c:pt>
                <c:pt idx="3">
                  <c:v>1165356.000000</c:v>
                </c:pt>
                <c:pt idx="4">
                  <c:v>1232674.000000</c:v>
                </c:pt>
                <c:pt idx="5">
                  <c:v>1299929.000000</c:v>
                </c:pt>
                <c:pt idx="6">
                  <c:v>1367185.000000</c:v>
                </c:pt>
                <c:pt idx="7">
                  <c:v>1434440.000000</c:v>
                </c:pt>
                <c:pt idx="8">
                  <c:v>1501696.000000</c:v>
                </c:pt>
                <c:pt idx="9">
                  <c:v>1568952.000000</c:v>
                </c:pt>
                <c:pt idx="10">
                  <c:v>1636209.000000</c:v>
                </c:pt>
                <c:pt idx="11">
                  <c:v>1703401.000000</c:v>
                </c:pt>
                <c:pt idx="12">
                  <c:v>1770723.000000</c:v>
                </c:pt>
                <c:pt idx="13">
                  <c:v>1837980.000000</c:v>
                </c:pt>
                <c:pt idx="14">
                  <c:v>1905238.000000</c:v>
                </c:pt>
                <c:pt idx="15">
                  <c:v>1972496.000000</c:v>
                </c:pt>
                <c:pt idx="16">
                  <c:v>2039754.000000</c:v>
                </c:pt>
                <c:pt idx="17">
                  <c:v>2107013.000000</c:v>
                </c:pt>
                <c:pt idx="18">
                  <c:v>2174272.000000</c:v>
                </c:pt>
                <c:pt idx="19">
                  <c:v>2241467.000000</c:v>
                </c:pt>
                <c:pt idx="21">
                  <c:v>1383523.000000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IP addresses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Gas consumed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00000"/>
        <c:minorUnit val="35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8018"/>
          <c:y val="0"/>
          <c:w val="0.872415"/>
          <c:h val="0.055431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64781"/>
          <c:y val="0.116834"/>
          <c:w val="0.820603"/>
          <c:h val="0.764788"/>
        </c:manualLayout>
      </c:layout>
      <c:lineChart>
        <c:grouping val="standard"/>
        <c:varyColors val="0"/>
        <c:ser>
          <c:idx val="0"/>
          <c:order val="0"/>
          <c:tx>
            <c:v>1 IP per transaction</c:v>
          </c:tx>
          <c:spPr>
            <a:solidFill>
              <a:srgbClr val="FFFFFF"/>
            </a:solidFill>
            <a:ln w="3175" cap="flat">
              <a:noFill/>
              <a:miter lim="400000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'Variant 3 - Variant 3 – Array s'!$A$6:$A$25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'Variant 3 - Variant 3 – Array s'!$D$6:$D$25</c:f>
              <c:numCache>
                <c:ptCount val="20"/>
                <c:pt idx="0">
                  <c:v>3307224.000000</c:v>
                </c:pt>
                <c:pt idx="1">
                  <c:v>3588566.000000</c:v>
                </c:pt>
                <c:pt idx="2">
                  <c:v>3879543.000000</c:v>
                </c:pt>
                <c:pt idx="3">
                  <c:v>4170500.000000</c:v>
                </c:pt>
                <c:pt idx="4">
                  <c:v>4431467.000000</c:v>
                </c:pt>
                <c:pt idx="5">
                  <c:v>4677444.000000</c:v>
                </c:pt>
                <c:pt idx="6">
                  <c:v>4938431.000000</c:v>
                </c:pt>
                <c:pt idx="7">
                  <c:v>5229388.000000</c:v>
                </c:pt>
                <c:pt idx="8">
                  <c:v>5505365.000000</c:v>
                </c:pt>
                <c:pt idx="9">
                  <c:v>5766332.000000</c:v>
                </c:pt>
                <c:pt idx="10">
                  <c:v>5997309.000000</c:v>
                </c:pt>
                <c:pt idx="11">
                  <c:v>6198266.000000</c:v>
                </c:pt>
                <c:pt idx="12">
                  <c:v>6459243.000000</c:v>
                </c:pt>
                <c:pt idx="13">
                  <c:v>6660180.000000</c:v>
                </c:pt>
                <c:pt idx="14">
                  <c:v>6831157.000000</c:v>
                </c:pt>
                <c:pt idx="15">
                  <c:v>7032124.000000</c:v>
                </c:pt>
                <c:pt idx="16">
                  <c:v>7263091.000000</c:v>
                </c:pt>
                <c:pt idx="17">
                  <c:v>7509058.000000</c:v>
                </c:pt>
                <c:pt idx="18">
                  <c:v>7725035.000000</c:v>
                </c:pt>
                <c:pt idx="19">
                  <c:v>7896012.000000</c:v>
                </c:pt>
              </c:numCache>
            </c:numRef>
          </c:val>
          <c:smooth val="0"/>
        </c:ser>
        <c:ser>
          <c:idx val="1"/>
          <c:order val="1"/>
          <c:tx>
            <c:v>Multiple IPs per transaction</c:v>
          </c:tx>
          <c:spPr>
            <a:solidFill>
              <a:srgbClr val="FFFFFF"/>
            </a:solidFill>
            <a:ln w="38100" cap="flat">
              <a:noFill/>
              <a:miter lim="400000"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'Variant 3 - Variant 3 – Array s'!$A$6:$A$25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'Variant 3 - Variant 3 – Array s'!$E$6:$E$25</c:f>
              <c:numCache>
                <c:ptCount val="17"/>
                <c:pt idx="0">
                  <c:v>3297114.000000</c:v>
                </c:pt>
                <c:pt idx="1">
                  <c:v>3550604.000000</c:v>
                </c:pt>
                <c:pt idx="2">
                  <c:v>3804094.000000</c:v>
                </c:pt>
                <c:pt idx="3">
                  <c:v>4072594.000000</c:v>
                </c:pt>
                <c:pt idx="4">
                  <c:v>4311064.000000</c:v>
                </c:pt>
                <c:pt idx="5">
                  <c:v>4564544.000000</c:v>
                </c:pt>
                <c:pt idx="6">
                  <c:v>4788014.000000</c:v>
                </c:pt>
                <c:pt idx="7">
                  <c:v>5026474.000000</c:v>
                </c:pt>
                <c:pt idx="8">
                  <c:v>5234954.000000</c:v>
                </c:pt>
                <c:pt idx="9">
                  <c:v>5473434.000000</c:v>
                </c:pt>
                <c:pt idx="10">
                  <c:v>5681924.000000</c:v>
                </c:pt>
                <c:pt idx="11">
                  <c:v>5905364.000000</c:v>
                </c:pt>
                <c:pt idx="12">
                  <c:v>6113854.000000</c:v>
                </c:pt>
                <c:pt idx="13">
                  <c:v>6307334.000000</c:v>
                </c:pt>
                <c:pt idx="14">
                  <c:v>6515824.000000</c:v>
                </c:pt>
                <c:pt idx="15">
                  <c:v>6664314.000000</c:v>
                </c:pt>
                <c:pt idx="16">
                  <c:v>6902815.000000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IP addresses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Gas consumed</a:t>
                </a:r>
              </a:p>
            </c:rich>
          </c:tx>
          <c:layout/>
          <c:overlay val="1"/>
        </c:title>
        <c:numFmt formatCode="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e+06"/>
        <c:minorUnit val="1e+0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7451"/>
          <c:y val="0"/>
          <c:w val="0.868223"/>
          <c:h val="0.06190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11145"/>
          <c:y val="0.0401101"/>
          <c:w val="0.87424"/>
          <c:h val="0.832313"/>
        </c:manualLayout>
      </c:layout>
      <c:lineChart>
        <c:grouping val="standard"/>
        <c:varyColors val="0"/>
        <c:ser>
          <c:idx val="0"/>
          <c:order val="0"/>
          <c:tx>
            <c:strRef>
              <c:f>'Gas cost _ Transaction speed'!$B$2</c:f>
              <c:strCache>
                <c:ptCount val="1"/>
                <c:pt idx="0">
                  <c:v>Seconds</c:v>
                </c:pt>
              </c:strCache>
            </c:strRef>
          </c:tx>
          <c:spPr>
            <a:solidFill>
              <a:srgbClr val="FFFFFF"/>
            </a:solidFill>
            <a:ln w="38100" cap="flat">
              <a:solidFill>
                <a:srgbClr val="000000"/>
              </a:solidFill>
              <a:prstDash val="solid"/>
              <a:miter lim="400000"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'Gas cost _ Transaction speed'!$A$3:$A$16</c:f>
              <c:strCach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strCache>
            </c:strRef>
          </c:cat>
          <c:val>
            <c:numRef>
              <c:f>'Gas cost _ Transaction speed'!$B$3:$B$16</c:f>
              <c:numCache>
                <c:ptCount val="14"/>
                <c:pt idx="0">
                  <c:v>119.000000</c:v>
                </c:pt>
                <c:pt idx="1">
                  <c:v>119.000000</c:v>
                </c:pt>
                <c:pt idx="2">
                  <c:v>119.000000</c:v>
                </c:pt>
                <c:pt idx="3">
                  <c:v>119.000000</c:v>
                </c:pt>
                <c:pt idx="4">
                  <c:v>119.000000</c:v>
                </c:pt>
                <c:pt idx="5">
                  <c:v>119.000000</c:v>
                </c:pt>
                <c:pt idx="6">
                  <c:v>119.000000</c:v>
                </c:pt>
                <c:pt idx="7">
                  <c:v>119.000000</c:v>
                </c:pt>
                <c:pt idx="8">
                  <c:v>119.000000</c:v>
                </c:pt>
                <c:pt idx="9">
                  <c:v>44.000000</c:v>
                </c:pt>
                <c:pt idx="10">
                  <c:v>37.000000</c:v>
                </c:pt>
                <c:pt idx="11">
                  <c:v>37.000000</c:v>
                </c:pt>
                <c:pt idx="12">
                  <c:v>37.000000</c:v>
                </c:pt>
                <c:pt idx="13">
                  <c:v>30.000000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Offered gas price (shannon)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Transaction confirmationtime (sec)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0"/>
        <c:minorUnit val="1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17019"/>
          <c:y val="0.116834"/>
          <c:w val="0.828524"/>
          <c:h val="0.764788"/>
        </c:manualLayout>
      </c:layout>
      <c:lineChart>
        <c:grouping val="standard"/>
        <c:varyColors val="0"/>
        <c:ser>
          <c:idx val="0"/>
          <c:order val="0"/>
          <c:tx>
            <c:v>Chance of false positives</c:v>
          </c:tx>
          <c:spPr>
            <a:solidFill>
              <a:srgbClr val="FFFFFF"/>
            </a:solidFill>
            <a:ln w="38100" cap="flat">
              <a:solidFill>
                <a:srgbClr val="000000"/>
              </a:solidFill>
              <a:prstDash val="solid"/>
              <a:miter lim="400000"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'Chance of false positives'!$A$3:$A$10</c:f>
              <c:strCach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strCache>
            </c:strRef>
          </c:cat>
          <c:val>
            <c:numRef>
              <c:f>'Chance of false positives'!$B$3:$B$10</c:f>
              <c:numCache>
                <c:ptCount val="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0.138567</c:v>
                </c:pt>
                <c:pt idx="4">
                  <c:v>0.820665</c:v>
                </c:pt>
                <c:pt idx="5">
                  <c:v>0.980430</c:v>
                </c:pt>
                <c:pt idx="6">
                  <c:v>0.998026</c:v>
                </c:pt>
                <c:pt idx="7">
                  <c:v>0.999802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IP addresses (n)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 Chance of false positives (p)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8715"/>
          <c:y val="0"/>
          <c:w val="0.86211"/>
          <c:h val="0.06190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34</xdr:row>
      <xdr:rowOff>230377</xdr:rowOff>
    </xdr:from>
    <xdr:to>
      <xdr:col>5</xdr:col>
      <xdr:colOff>16201</xdr:colOff>
      <xdr:row>54</xdr:row>
      <xdr:rowOff>59243</xdr:rowOff>
    </xdr:to>
    <xdr:graphicFrame>
      <xdr:nvGraphicFramePr>
        <xdr:cNvPr id="2" name="Chart 2"/>
        <xdr:cNvGraphicFramePr/>
      </xdr:nvGraphicFramePr>
      <xdr:xfrm>
        <a:off x="-223267" y="9409378"/>
        <a:ext cx="6239203" cy="489106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157734</xdr:colOff>
      <xdr:row>1</xdr:row>
      <xdr:rowOff>0</xdr:rowOff>
    </xdr:from>
    <xdr:to>
      <xdr:col>9</xdr:col>
      <xdr:colOff>445262</xdr:colOff>
      <xdr:row>15</xdr:row>
      <xdr:rowOff>2794</xdr:rowOff>
    </xdr:to>
    <xdr:graphicFrame>
      <xdr:nvGraphicFramePr>
        <xdr:cNvPr id="4" name="Chart 4"/>
        <xdr:cNvGraphicFramePr/>
      </xdr:nvGraphicFramePr>
      <xdr:xfrm>
        <a:off x="6380734" y="0"/>
        <a:ext cx="5265929" cy="40332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23</xdr:row>
      <xdr:rowOff>46536</xdr:rowOff>
    </xdr:from>
    <xdr:to>
      <xdr:col>4</xdr:col>
      <xdr:colOff>287527</xdr:colOff>
      <xdr:row>37</xdr:row>
      <xdr:rowOff>213883</xdr:rowOff>
    </xdr:to>
    <xdr:graphicFrame>
      <xdr:nvGraphicFramePr>
        <xdr:cNvPr id="6" name="Chart 6"/>
        <xdr:cNvGraphicFramePr/>
      </xdr:nvGraphicFramePr>
      <xdr:xfrm>
        <a:off x="-223267" y="5923076"/>
        <a:ext cx="5265929" cy="371089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15</xdr:row>
      <xdr:rowOff>220219</xdr:rowOff>
    </xdr:from>
    <xdr:to>
      <xdr:col>3</xdr:col>
      <xdr:colOff>1569466</xdr:colOff>
      <xdr:row>31</xdr:row>
      <xdr:rowOff>203723</xdr:rowOff>
    </xdr:to>
    <xdr:graphicFrame>
      <xdr:nvGraphicFramePr>
        <xdr:cNvPr id="8" name="Chart 8"/>
        <xdr:cNvGraphicFramePr/>
      </xdr:nvGraphicFramePr>
      <xdr:xfrm>
        <a:off x="-204471" y="4399660"/>
        <a:ext cx="5303268" cy="40332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3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7.65" customHeight="1">
      <c r="A1" t="s" s="2">
        <v>1</v>
      </c>
      <c r="B1" s="2"/>
      <c r="C1" s="2"/>
      <c r="D1" s="2"/>
      <c r="E1" s="2"/>
      <c r="F1" s="2"/>
      <c r="G1" s="2"/>
    </row>
    <row r="2" ht="32.25" customHeight="1">
      <c r="A2" t="s" s="3">
        <v>2</v>
      </c>
      <c r="B2" s="4"/>
      <c r="C2" t="s" s="3">
        <v>3</v>
      </c>
      <c r="D2" t="s" s="3">
        <v>4</v>
      </c>
      <c r="E2" t="s" s="3">
        <v>5</v>
      </c>
      <c r="F2" s="4"/>
      <c r="G2" s="4"/>
    </row>
    <row r="3" ht="20.25" customHeight="1">
      <c r="A3" s="5"/>
      <c r="B3" s="6"/>
      <c r="C3" s="7"/>
      <c r="D3" s="7"/>
      <c r="E3" s="7"/>
      <c r="F3" s="7"/>
      <c r="G3" s="7"/>
    </row>
    <row r="4" ht="20.05" customHeight="1">
      <c r="A4" s="8">
        <v>1</v>
      </c>
      <c r="B4" s="9"/>
      <c r="C4" s="10">
        <f>857944+105714</f>
        <v>963658</v>
      </c>
      <c r="D4" s="10">
        <f>857944+105650</f>
        <v>963594</v>
      </c>
      <c r="E4" s="10">
        <f>ROUND(C4/D4,2)</f>
        <v>1</v>
      </c>
      <c r="F4" s="11"/>
      <c r="G4" s="11"/>
    </row>
    <row r="5" ht="20.05" customHeight="1">
      <c r="A5" s="8">
        <v>2</v>
      </c>
      <c r="B5" s="9"/>
      <c r="C5" s="10">
        <f>857944+196428</f>
        <v>1054372</v>
      </c>
      <c r="D5" s="10">
        <f>857944+172904</f>
        <v>1030848</v>
      </c>
      <c r="E5" s="10">
        <f>ROUND(C5/D5,2)</f>
        <v>1.02</v>
      </c>
      <c r="F5" s="11"/>
      <c r="G5" s="11"/>
    </row>
    <row r="6" ht="20.05" customHeight="1">
      <c r="A6" s="8">
        <v>3</v>
      </c>
      <c r="B6" s="9"/>
      <c r="C6" s="10">
        <f>857944+287142</f>
        <v>1145086</v>
      </c>
      <c r="D6" s="10">
        <f>857944+240158</f>
        <v>1098102</v>
      </c>
      <c r="E6" s="10">
        <f>ROUND(C6/D6,2)</f>
        <v>1.04</v>
      </c>
      <c r="F6" s="11"/>
      <c r="G6" s="11"/>
    </row>
    <row r="7" ht="20.05" customHeight="1">
      <c r="A7" s="8">
        <v>4</v>
      </c>
      <c r="B7" s="9"/>
      <c r="C7" s="10">
        <f>857944+377856</f>
        <v>1235800</v>
      </c>
      <c r="D7" s="10">
        <f>857944+307412</f>
        <v>1165356</v>
      </c>
      <c r="E7" s="10">
        <f>ROUND(C7/D7,2)</f>
        <v>1.06</v>
      </c>
      <c r="F7" s="11"/>
      <c r="G7" s="11"/>
    </row>
    <row r="8" ht="20.05" customHeight="1">
      <c r="A8" s="8">
        <v>5</v>
      </c>
      <c r="B8" s="9"/>
      <c r="C8" s="10">
        <f>857944+468570</f>
        <v>1326514</v>
      </c>
      <c r="D8" s="10">
        <f>857944+374730</f>
        <v>1232674</v>
      </c>
      <c r="E8" s="10">
        <f>ROUND(C8/D8,2)</f>
        <v>1.08</v>
      </c>
      <c r="F8" s="11"/>
      <c r="G8" s="11"/>
    </row>
    <row r="9" ht="20.05" customHeight="1">
      <c r="A9" s="8">
        <v>6</v>
      </c>
      <c r="B9" s="9"/>
      <c r="C9" s="10">
        <f>857944+559284</f>
        <v>1417228</v>
      </c>
      <c r="D9" s="10">
        <f>857944+441985</f>
        <v>1299929</v>
      </c>
      <c r="E9" s="10">
        <f>ROUND(C9/D9,2)</f>
        <v>1.09</v>
      </c>
      <c r="F9" s="11"/>
      <c r="G9" s="11"/>
    </row>
    <row r="10" ht="20.05" customHeight="1">
      <c r="A10" s="8">
        <v>7</v>
      </c>
      <c r="B10" s="9"/>
      <c r="C10" s="10">
        <f>857944+649998</f>
        <v>1507942</v>
      </c>
      <c r="D10" s="10">
        <f>857944+509241</f>
        <v>1367185</v>
      </c>
      <c r="E10" s="10">
        <f>ROUND(C10/D10,2)</f>
        <v>1.1</v>
      </c>
      <c r="F10" s="11"/>
      <c r="G10" s="11"/>
    </row>
    <row r="11" ht="20.05" customHeight="1">
      <c r="A11" s="8">
        <v>8</v>
      </c>
      <c r="B11" s="9"/>
      <c r="C11" s="10">
        <f>857944+740712</f>
        <v>1598656</v>
      </c>
      <c r="D11" s="10">
        <f>857944+576496</f>
        <v>1434440</v>
      </c>
      <c r="E11" s="10">
        <f>ROUND(C11/D11,2)</f>
        <v>1.11</v>
      </c>
      <c r="F11" s="11"/>
      <c r="G11" s="11"/>
    </row>
    <row r="12" ht="20.05" customHeight="1">
      <c r="A12" s="8">
        <v>9</v>
      </c>
      <c r="B12" s="9"/>
      <c r="C12" s="10">
        <f>857944+831426</f>
        <v>1689370</v>
      </c>
      <c r="D12" s="10">
        <f>857944+643752</f>
        <v>1501696</v>
      </c>
      <c r="E12" s="10">
        <f>ROUND(C12/D12,2)</f>
        <v>1.12</v>
      </c>
      <c r="F12" s="11"/>
      <c r="G12" s="11"/>
    </row>
    <row r="13" ht="20.05" customHeight="1">
      <c r="A13" s="8">
        <v>10</v>
      </c>
      <c r="B13" s="9"/>
      <c r="C13" s="10">
        <f>857944+922140</f>
        <v>1780084</v>
      </c>
      <c r="D13" s="10">
        <f>857944+711008</f>
        <v>1568952</v>
      </c>
      <c r="E13" s="10">
        <f>ROUND(C13/D13,2)</f>
        <v>1.13</v>
      </c>
      <c r="F13" s="11"/>
      <c r="G13" s="11"/>
    </row>
    <row r="14" ht="20.05" customHeight="1">
      <c r="A14" s="8">
        <v>11</v>
      </c>
      <c r="B14" s="9"/>
      <c r="C14" s="10">
        <f>857944+1012854</f>
        <v>1870798</v>
      </c>
      <c r="D14" s="10">
        <f>857944+778265</f>
        <v>1636209</v>
      </c>
      <c r="E14" s="10">
        <f>ROUND(C14/D14,2)</f>
        <v>1.14</v>
      </c>
      <c r="F14" s="11"/>
      <c r="G14" s="11"/>
    </row>
    <row r="15" ht="20.05" customHeight="1">
      <c r="A15" s="8">
        <v>12</v>
      </c>
      <c r="B15" s="9"/>
      <c r="C15" s="10">
        <f>857944+1103568</f>
        <v>1961512</v>
      </c>
      <c r="D15" s="10">
        <f>857944+845457</f>
        <v>1703401</v>
      </c>
      <c r="E15" s="10">
        <f>ROUND(C15/D15,2)</f>
        <v>1.15</v>
      </c>
      <c r="F15" s="11"/>
      <c r="G15" s="11"/>
    </row>
    <row r="16" ht="20.05" customHeight="1">
      <c r="A16" s="8">
        <v>13</v>
      </c>
      <c r="B16" s="9"/>
      <c r="C16" s="10">
        <f>857944+1194282</f>
        <v>2052226</v>
      </c>
      <c r="D16" s="10">
        <f>857944+912779</f>
        <v>1770723</v>
      </c>
      <c r="E16" s="10">
        <f>ROUND(C16/D16,2)</f>
        <v>1.16</v>
      </c>
      <c r="F16" s="11"/>
      <c r="G16" s="11"/>
    </row>
    <row r="17" ht="20.05" customHeight="1">
      <c r="A17" s="8">
        <v>14</v>
      </c>
      <c r="B17" s="9"/>
      <c r="C17" s="10">
        <f>857944+1284996</f>
        <v>2142940</v>
      </c>
      <c r="D17" s="10">
        <f>857944+980036</f>
        <v>1837980</v>
      </c>
      <c r="E17" s="10">
        <f>ROUND(C17/D17,2)</f>
        <v>1.17</v>
      </c>
      <c r="F17" s="11"/>
      <c r="G17" s="11"/>
    </row>
    <row r="18" ht="20.05" customHeight="1">
      <c r="A18" s="8">
        <v>15</v>
      </c>
      <c r="B18" s="9"/>
      <c r="C18" s="10">
        <f>857944+1375710</f>
        <v>2233654</v>
      </c>
      <c r="D18" s="10">
        <f>857944+1047294</f>
        <v>1905238</v>
      </c>
      <c r="E18" s="10">
        <f>ROUND(C18/D18,2)</f>
        <v>1.17</v>
      </c>
      <c r="F18" s="11"/>
      <c r="G18" s="11"/>
    </row>
    <row r="19" ht="20.05" customHeight="1">
      <c r="A19" s="8">
        <v>16</v>
      </c>
      <c r="B19" s="9"/>
      <c r="C19" s="10">
        <f>857944+1466424</f>
        <v>2324368</v>
      </c>
      <c r="D19" s="10">
        <f>857944+1114552</f>
        <v>1972496</v>
      </c>
      <c r="E19" s="10">
        <f>ROUND(C19/D19,2)</f>
        <v>1.18</v>
      </c>
      <c r="F19" s="11"/>
      <c r="G19" s="11"/>
    </row>
    <row r="20" ht="20.05" customHeight="1">
      <c r="A20" s="8">
        <v>17</v>
      </c>
      <c r="B20" s="9"/>
      <c r="C20" s="10">
        <f>857944+1557138</f>
        <v>2415082</v>
      </c>
      <c r="D20" s="10">
        <f>857944+1181810</f>
        <v>2039754</v>
      </c>
      <c r="E20" s="10">
        <f>ROUND(C20/D20,2)</f>
        <v>1.18</v>
      </c>
      <c r="F20" s="11"/>
      <c r="G20" s="11"/>
    </row>
    <row r="21" ht="20.05" customHeight="1">
      <c r="A21" s="8">
        <v>18</v>
      </c>
      <c r="B21" s="9"/>
      <c r="C21" s="10">
        <f>857944+1647852</f>
        <v>2505796</v>
      </c>
      <c r="D21" s="10">
        <f>857944+1249069</f>
        <v>2107013</v>
      </c>
      <c r="E21" s="10">
        <f>ROUND(C21/D21,2)</f>
        <v>1.19</v>
      </c>
      <c r="F21" s="11"/>
      <c r="G21" s="11"/>
    </row>
    <row r="22" ht="20.05" customHeight="1">
      <c r="A22" s="8">
        <v>19</v>
      </c>
      <c r="B22" s="9"/>
      <c r="C22" s="10">
        <f>857944+1738566</f>
        <v>2596510</v>
      </c>
      <c r="D22" s="10">
        <f>857944+1316328</f>
        <v>2174272</v>
      </c>
      <c r="E22" s="10">
        <f>ROUND(C22/D22,2)</f>
        <v>1.19</v>
      </c>
      <c r="F22" s="11"/>
      <c r="G22" s="11"/>
    </row>
    <row r="23" ht="20.05" customHeight="1">
      <c r="A23" s="8">
        <v>20</v>
      </c>
      <c r="B23" s="9"/>
      <c r="C23" s="10">
        <f>857944+1829280</f>
        <v>2687224</v>
      </c>
      <c r="D23" s="10">
        <f>857944+1383523</f>
        <v>2241467</v>
      </c>
      <c r="E23" s="10">
        <f>ROUND(C23/D23,2)</f>
        <v>1.2</v>
      </c>
      <c r="F23" s="11"/>
      <c r="G23" s="11"/>
    </row>
    <row r="24" ht="20.05" customHeight="1">
      <c r="A24" s="12"/>
      <c r="B24" s="9"/>
      <c r="C24" s="11"/>
      <c r="D24" s="11"/>
      <c r="E24" s="11"/>
      <c r="F24" s="11"/>
      <c r="G24" s="11"/>
    </row>
    <row r="25" ht="68.05" customHeight="1">
      <c r="A25" s="12"/>
      <c r="B25" t="s" s="13">
        <v>6</v>
      </c>
      <c r="C25" s="10">
        <v>1829280</v>
      </c>
      <c r="D25" s="10">
        <v>1383523</v>
      </c>
      <c r="E25" s="10">
        <f>ROUND(1-D25/C25,2)</f>
        <v>0.24</v>
      </c>
      <c r="F25" s="11"/>
      <c r="G25" s="11"/>
    </row>
    <row r="26" ht="20.05" customHeight="1">
      <c r="A26" s="12"/>
      <c r="B26" s="9"/>
      <c r="C26" s="11"/>
      <c r="D26" s="11"/>
      <c r="E26" s="11"/>
      <c r="F26" s="11"/>
      <c r="G26" s="11"/>
    </row>
    <row r="27" ht="20.05" customHeight="1">
      <c r="A27" s="12"/>
      <c r="B27" s="9"/>
      <c r="C27" s="11"/>
      <c r="D27" s="11"/>
      <c r="E27" s="11"/>
      <c r="F27" s="11"/>
      <c r="G27" s="11"/>
    </row>
    <row r="28" ht="20.05" customHeight="1">
      <c r="A28" s="12"/>
      <c r="B28" s="9"/>
      <c r="C28" s="11"/>
      <c r="D28" s="11"/>
      <c r="E28" s="11"/>
      <c r="F28" s="11"/>
      <c r="G28" s="11"/>
    </row>
    <row r="29" ht="20.05" customHeight="1">
      <c r="A29" s="12"/>
      <c r="B29" s="9"/>
      <c r="C29" s="11"/>
      <c r="D29" s="11"/>
      <c r="E29" s="11"/>
      <c r="F29" s="11"/>
      <c r="G29" s="11"/>
    </row>
    <row r="30" ht="20.05" customHeight="1">
      <c r="A30" s="12"/>
      <c r="B30" s="9"/>
      <c r="C30" s="11"/>
      <c r="D30" s="11"/>
      <c r="E30" s="11"/>
      <c r="F30" s="11"/>
      <c r="G30" s="11"/>
    </row>
    <row r="31" ht="20.05" customHeight="1">
      <c r="A31" s="12"/>
      <c r="B31" s="9"/>
      <c r="C31" s="11"/>
      <c r="D31" s="11"/>
      <c r="E31" s="11"/>
      <c r="F31" s="11"/>
      <c r="G31" s="11"/>
    </row>
    <row r="32" ht="20.05" customHeight="1">
      <c r="A32" s="12"/>
      <c r="B32" s="9"/>
      <c r="C32" s="11"/>
      <c r="D32" s="11"/>
      <c r="E32" s="11"/>
      <c r="F32" s="11"/>
      <c r="G32" s="11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4" customWidth="1"/>
    <col min="2" max="2" width="16.3516" style="14" customWidth="1"/>
    <col min="3" max="3" width="16.3516" style="14" customWidth="1"/>
    <col min="4" max="4" width="16.3516" style="14" customWidth="1"/>
    <col min="5" max="5" width="16.3516" style="14" customWidth="1"/>
    <col min="6" max="256" width="16.3516" style="14" customWidth="1"/>
  </cols>
  <sheetData>
    <row r="1" ht="27.65" customHeight="1">
      <c r="A1" t="s" s="2">
        <v>7</v>
      </c>
      <c r="B1" s="2"/>
      <c r="C1" s="2"/>
      <c r="D1" s="2"/>
      <c r="E1" s="2"/>
    </row>
    <row r="2" ht="44.25" customHeight="1">
      <c r="A2" s="4"/>
      <c r="B2" t="s" s="3">
        <v>3</v>
      </c>
      <c r="C2" t="s" s="3">
        <v>4</v>
      </c>
      <c r="D2" t="s" s="3">
        <v>8</v>
      </c>
      <c r="E2" t="s" s="3">
        <v>9</v>
      </c>
    </row>
    <row r="3" ht="32.25" customHeight="1">
      <c r="A3" t="s" s="15">
        <v>10</v>
      </c>
      <c r="B3" s="16">
        <v>3006612</v>
      </c>
      <c r="C3" s="7"/>
      <c r="D3" s="7"/>
      <c r="E3" s="7"/>
    </row>
    <row r="4" ht="20.05" customHeight="1">
      <c r="A4" s="12"/>
      <c r="B4" s="9"/>
      <c r="C4" s="11"/>
      <c r="D4" s="11"/>
      <c r="E4" s="11"/>
    </row>
    <row r="5" ht="20.05" customHeight="1">
      <c r="A5" t="s" s="17">
        <v>2</v>
      </c>
      <c r="B5" s="9"/>
      <c r="C5" s="11"/>
      <c r="D5" s="11"/>
      <c r="E5" s="11"/>
    </row>
    <row r="6" ht="20.05" customHeight="1">
      <c r="A6" s="8">
        <v>1</v>
      </c>
      <c r="B6" s="18">
        <v>290987</v>
      </c>
      <c r="C6" s="10">
        <v>290502</v>
      </c>
      <c r="D6" s="10">
        <f>B3+300612</f>
        <v>3307224</v>
      </c>
      <c r="E6" s="10">
        <f>C6+3006612</f>
        <v>3297114</v>
      </c>
    </row>
    <row r="7" ht="20.05" customHeight="1">
      <c r="A7" s="8">
        <v>2</v>
      </c>
      <c r="B7" s="18">
        <v>581954</v>
      </c>
      <c r="C7" s="10">
        <v>543992</v>
      </c>
      <c r="D7" s="10">
        <f>B7+3006612</f>
        <v>3588566</v>
      </c>
      <c r="E7" s="10">
        <f>C7+3006612</f>
        <v>3550604</v>
      </c>
    </row>
    <row r="8" ht="20.05" customHeight="1">
      <c r="A8" s="8">
        <v>3</v>
      </c>
      <c r="B8" s="18">
        <v>872931</v>
      </c>
      <c r="C8" s="10">
        <v>797482</v>
      </c>
      <c r="D8" s="10">
        <f>B8+3006612</f>
        <v>3879543</v>
      </c>
      <c r="E8" s="10">
        <f>C8+3006612</f>
        <v>3804094</v>
      </c>
    </row>
    <row r="9" ht="20.05" customHeight="1">
      <c r="A9" s="8">
        <v>4</v>
      </c>
      <c r="B9" s="18">
        <v>1163888</v>
      </c>
      <c r="C9" s="10">
        <v>1065982</v>
      </c>
      <c r="D9" s="10">
        <f>B9+3006612</f>
        <v>4170500</v>
      </c>
      <c r="E9" s="10">
        <f>C9+3006612</f>
        <v>4072594</v>
      </c>
    </row>
    <row r="10" ht="20.05" customHeight="1">
      <c r="A10" s="8">
        <v>5</v>
      </c>
      <c r="B10" s="18">
        <v>1424855</v>
      </c>
      <c r="C10" s="10">
        <v>1304452</v>
      </c>
      <c r="D10" s="10">
        <f>B10+3006612</f>
        <v>4431467</v>
      </c>
      <c r="E10" s="10">
        <f>C10+3006612</f>
        <v>4311064</v>
      </c>
    </row>
    <row r="11" ht="20.05" customHeight="1">
      <c r="A11" s="8">
        <v>6</v>
      </c>
      <c r="B11" s="18">
        <v>1670832</v>
      </c>
      <c r="C11" s="10">
        <v>1557932</v>
      </c>
      <c r="D11" s="10">
        <f>B11+3006612</f>
        <v>4677444</v>
      </c>
      <c r="E11" s="10">
        <f>C11+3006612</f>
        <v>4564544</v>
      </c>
    </row>
    <row r="12" ht="20.05" customHeight="1">
      <c r="A12" s="8">
        <v>7</v>
      </c>
      <c r="B12" s="18">
        <v>1931819</v>
      </c>
      <c r="C12" s="10">
        <v>1781402</v>
      </c>
      <c r="D12" s="10">
        <f>B12+3006612</f>
        <v>4938431</v>
      </c>
      <c r="E12" s="10">
        <f>C12+3006612</f>
        <v>4788014</v>
      </c>
    </row>
    <row r="13" ht="20.05" customHeight="1">
      <c r="A13" s="8">
        <v>8</v>
      </c>
      <c r="B13" s="18">
        <v>2222776</v>
      </c>
      <c r="C13" s="10">
        <v>2019862</v>
      </c>
      <c r="D13" s="10">
        <f>B13+3006612</f>
        <v>5229388</v>
      </c>
      <c r="E13" s="10">
        <f>C13+3006612</f>
        <v>5026474</v>
      </c>
    </row>
    <row r="14" ht="20.05" customHeight="1">
      <c r="A14" s="8">
        <v>9</v>
      </c>
      <c r="B14" s="18">
        <v>2498753</v>
      </c>
      <c r="C14" s="10">
        <v>2228342</v>
      </c>
      <c r="D14" s="10">
        <f>B14+3006612</f>
        <v>5505365</v>
      </c>
      <c r="E14" s="10">
        <f>C14+3006612</f>
        <v>5234954</v>
      </c>
    </row>
    <row r="15" ht="20.05" customHeight="1">
      <c r="A15" s="8">
        <v>10</v>
      </c>
      <c r="B15" s="18">
        <v>2759720</v>
      </c>
      <c r="C15" s="10">
        <v>2466822</v>
      </c>
      <c r="D15" s="10">
        <f>B15+3006612</f>
        <v>5766332</v>
      </c>
      <c r="E15" s="10">
        <f>C15+3006612</f>
        <v>5473434</v>
      </c>
    </row>
    <row r="16" ht="20.05" customHeight="1">
      <c r="A16" s="8">
        <v>11</v>
      </c>
      <c r="B16" s="18">
        <v>2990697</v>
      </c>
      <c r="C16" s="10">
        <v>2675312</v>
      </c>
      <c r="D16" s="10">
        <f>B16+3006612</f>
        <v>5997309</v>
      </c>
      <c r="E16" s="10">
        <f>C16+3006612</f>
        <v>5681924</v>
      </c>
    </row>
    <row r="17" ht="20.05" customHeight="1">
      <c r="A17" s="8">
        <v>12</v>
      </c>
      <c r="B17" s="18">
        <v>3191654</v>
      </c>
      <c r="C17" s="10">
        <v>2898752</v>
      </c>
      <c r="D17" s="10">
        <f>B17+3006612</f>
        <v>6198266</v>
      </c>
      <c r="E17" s="10">
        <f>C17+3006612</f>
        <v>5905364</v>
      </c>
    </row>
    <row r="18" ht="20.05" customHeight="1">
      <c r="A18" s="8">
        <v>13</v>
      </c>
      <c r="B18" s="18">
        <v>3452631</v>
      </c>
      <c r="C18" s="10">
        <v>3107242</v>
      </c>
      <c r="D18" s="10">
        <f>B18+3006612</f>
        <v>6459243</v>
      </c>
      <c r="E18" s="10">
        <f>C18+3006612</f>
        <v>6113854</v>
      </c>
    </row>
    <row r="19" ht="20.05" customHeight="1">
      <c r="A19" s="8">
        <v>14</v>
      </c>
      <c r="B19" s="18">
        <v>3653568</v>
      </c>
      <c r="C19" s="10">
        <v>3300722</v>
      </c>
      <c r="D19" s="10">
        <f>B19+3006612</f>
        <v>6660180</v>
      </c>
      <c r="E19" s="10">
        <f>C19+3006612</f>
        <v>6307334</v>
      </c>
    </row>
    <row r="20" ht="20.05" customHeight="1">
      <c r="A20" s="8">
        <v>15</v>
      </c>
      <c r="B20" s="18">
        <v>3824545</v>
      </c>
      <c r="C20" s="10">
        <v>3509212</v>
      </c>
      <c r="D20" s="10">
        <f>B20+3006612</f>
        <v>6831157</v>
      </c>
      <c r="E20" s="10">
        <f>C20+3006612</f>
        <v>6515824</v>
      </c>
    </row>
    <row r="21" ht="20.05" customHeight="1">
      <c r="A21" s="8">
        <v>16</v>
      </c>
      <c r="B21" s="18">
        <v>4025512</v>
      </c>
      <c r="C21" s="10">
        <v>3657702</v>
      </c>
      <c r="D21" s="10">
        <f>B21+3006612</f>
        <v>7032124</v>
      </c>
      <c r="E21" s="10">
        <f>C21+3006612</f>
        <v>6664314</v>
      </c>
    </row>
    <row r="22" ht="20.05" customHeight="1">
      <c r="A22" s="8">
        <v>17</v>
      </c>
      <c r="B22" s="18">
        <v>4256479</v>
      </c>
      <c r="C22" s="10">
        <v>3896203</v>
      </c>
      <c r="D22" s="10">
        <f>B22+3006612</f>
        <v>7263091</v>
      </c>
      <c r="E22" s="10">
        <f>C22+3006612</f>
        <v>6902815</v>
      </c>
    </row>
    <row r="23" ht="20.05" customHeight="1">
      <c r="A23" s="8">
        <v>18</v>
      </c>
      <c r="B23" s="18">
        <v>4502446</v>
      </c>
      <c r="C23" s="11"/>
      <c r="D23" s="10">
        <f>B23+3006612</f>
        <v>7509058</v>
      </c>
      <c r="E23" s="11"/>
    </row>
    <row r="24" ht="20.05" customHeight="1">
      <c r="A24" s="8">
        <v>19</v>
      </c>
      <c r="B24" s="18">
        <v>4718423</v>
      </c>
      <c r="C24" s="11"/>
      <c r="D24" s="10">
        <f>B24+3006612</f>
        <v>7725035</v>
      </c>
      <c r="E24" s="11"/>
    </row>
    <row r="25" ht="20.05" customHeight="1">
      <c r="A25" s="8">
        <v>20</v>
      </c>
      <c r="B25" s="18">
        <v>4889400</v>
      </c>
      <c r="C25" s="11"/>
      <c r="D25" s="10">
        <f>B25+3006612</f>
        <v>7896012</v>
      </c>
      <c r="E25" s="11"/>
    </row>
    <row r="26" ht="20.05" customHeight="1">
      <c r="A26" s="12"/>
      <c r="B26" s="9"/>
      <c r="C26" s="11"/>
      <c r="D26" s="11"/>
      <c r="E26" s="11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9" customWidth="1"/>
    <col min="2" max="2" width="16.3516" style="19" customWidth="1"/>
    <col min="3" max="3" width="16.3516" style="19" customWidth="1"/>
    <col min="4" max="4" width="16.3516" style="19" customWidth="1"/>
    <col min="5" max="5" width="16.3516" style="19" customWidth="1"/>
    <col min="6" max="256" width="16.3516" style="19" customWidth="1"/>
  </cols>
  <sheetData>
    <row r="1" ht="27.65" customHeight="1">
      <c r="A1" t="s" s="2">
        <v>1</v>
      </c>
      <c r="B1" s="2"/>
      <c r="C1" s="2"/>
      <c r="D1" s="2"/>
      <c r="E1" s="2"/>
    </row>
    <row r="2" ht="32.35" customHeight="1">
      <c r="A2" t="s" s="20">
        <v>11</v>
      </c>
      <c r="B2" t="s" s="20">
        <v>12</v>
      </c>
      <c r="C2" s="4"/>
      <c r="D2" s="4"/>
      <c r="E2" s="4"/>
    </row>
    <row r="3" ht="20.7" customHeight="1">
      <c r="A3" s="21">
        <v>2</v>
      </c>
      <c r="B3" s="21">
        <v>119</v>
      </c>
      <c r="C3" s="22"/>
      <c r="D3" s="7"/>
      <c r="E3" s="7"/>
    </row>
    <row r="4" ht="20.7" customHeight="1">
      <c r="A4" s="21">
        <v>4</v>
      </c>
      <c r="B4" s="21">
        <v>119</v>
      </c>
      <c r="C4" s="23"/>
      <c r="D4" s="11"/>
      <c r="E4" s="11"/>
    </row>
    <row r="5" ht="20.7" customHeight="1">
      <c r="A5" s="21">
        <v>6</v>
      </c>
      <c r="B5" s="21">
        <v>119</v>
      </c>
      <c r="C5" s="23"/>
      <c r="D5" s="11"/>
      <c r="E5" s="11"/>
    </row>
    <row r="6" ht="20.7" customHeight="1">
      <c r="A6" s="21">
        <v>8</v>
      </c>
      <c r="B6" s="21">
        <v>119</v>
      </c>
      <c r="C6" s="23"/>
      <c r="D6" s="11"/>
      <c r="E6" s="11"/>
    </row>
    <row r="7" ht="20.7" customHeight="1">
      <c r="A7" s="21">
        <v>10</v>
      </c>
      <c r="B7" s="21">
        <v>119</v>
      </c>
      <c r="C7" s="23"/>
      <c r="D7" s="11"/>
      <c r="E7" s="11"/>
    </row>
    <row r="8" ht="20.7" customHeight="1">
      <c r="A8" s="21">
        <v>12</v>
      </c>
      <c r="B8" s="21">
        <v>119</v>
      </c>
      <c r="C8" s="23"/>
      <c r="D8" s="11"/>
      <c r="E8" s="11"/>
    </row>
    <row r="9" ht="20.7" customHeight="1">
      <c r="A9" s="21">
        <v>14</v>
      </c>
      <c r="B9" s="21">
        <v>119</v>
      </c>
      <c r="C9" s="23"/>
      <c r="D9" s="11"/>
      <c r="E9" s="11"/>
    </row>
    <row r="10" ht="20.7" customHeight="1">
      <c r="A10" s="21">
        <v>16</v>
      </c>
      <c r="B10" s="21">
        <v>119</v>
      </c>
      <c r="C10" s="23"/>
      <c r="D10" s="11"/>
      <c r="E10" s="11"/>
    </row>
    <row r="11" ht="20.7" customHeight="1">
      <c r="A11" s="21">
        <v>18</v>
      </c>
      <c r="B11" s="21">
        <v>119</v>
      </c>
      <c r="C11" s="23"/>
      <c r="D11" s="11"/>
      <c r="E11" s="11"/>
    </row>
    <row r="12" ht="20.7" customHeight="1">
      <c r="A12" s="21">
        <v>20</v>
      </c>
      <c r="B12" s="21">
        <v>44</v>
      </c>
      <c r="C12" s="23"/>
      <c r="D12" s="11"/>
      <c r="E12" s="11"/>
    </row>
    <row r="13" ht="20.7" customHeight="1">
      <c r="A13" s="21">
        <v>22</v>
      </c>
      <c r="B13" s="21">
        <v>37</v>
      </c>
      <c r="C13" s="23"/>
      <c r="D13" s="11"/>
      <c r="E13" s="11"/>
    </row>
    <row r="14" ht="20.7" customHeight="1">
      <c r="A14" s="21">
        <v>24</v>
      </c>
      <c r="B14" s="21">
        <v>37</v>
      </c>
      <c r="C14" s="23"/>
      <c r="D14" s="11"/>
      <c r="E14" s="11"/>
    </row>
    <row r="15" ht="20.7" customHeight="1">
      <c r="A15" s="21">
        <v>26</v>
      </c>
      <c r="B15" s="21">
        <v>37</v>
      </c>
      <c r="C15" s="23"/>
      <c r="D15" s="11"/>
      <c r="E15" s="11"/>
    </row>
    <row r="16" ht="20.7" customHeight="1">
      <c r="A16" s="21">
        <v>28</v>
      </c>
      <c r="B16" s="21">
        <v>30</v>
      </c>
      <c r="C16" s="23"/>
      <c r="D16" s="11"/>
      <c r="E16" s="11"/>
    </row>
    <row r="17" ht="20.35" customHeight="1">
      <c r="A17" s="24"/>
      <c r="B17" s="25"/>
      <c r="C17" s="11"/>
      <c r="D17" s="11"/>
      <c r="E17" s="11"/>
    </row>
    <row r="18" ht="20.05" customHeight="1">
      <c r="A18" s="12"/>
      <c r="B18" s="9"/>
      <c r="C18" s="11"/>
      <c r="D18" s="11"/>
      <c r="E18" s="11"/>
    </row>
    <row r="19" ht="20.05" customHeight="1">
      <c r="A19" s="12"/>
      <c r="B19" s="9"/>
      <c r="C19" s="11"/>
      <c r="D19" s="11"/>
      <c r="E19" s="11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26" customWidth="1"/>
    <col min="2" max="2" width="16.3516" style="26" customWidth="1"/>
    <col min="3" max="3" width="16.3516" style="26" customWidth="1"/>
    <col min="4" max="4" width="29.3281" style="26" customWidth="1"/>
    <col min="5" max="5" width="16.3516" style="26" customWidth="1"/>
    <col min="6" max="256" width="16.3516" style="26" customWidth="1"/>
  </cols>
  <sheetData>
    <row r="1" ht="27.65" customHeight="1">
      <c r="A1" t="s" s="2">
        <v>1</v>
      </c>
      <c r="B1" s="2"/>
      <c r="C1" s="2"/>
      <c r="D1" s="2"/>
      <c r="E1" s="2"/>
    </row>
    <row r="2" ht="32.25" customHeight="1">
      <c r="A2" t="s" s="3">
        <v>13</v>
      </c>
      <c r="B2" t="s" s="3">
        <v>14</v>
      </c>
      <c r="C2" s="4"/>
      <c r="D2" s="4"/>
      <c r="E2" s="4"/>
    </row>
    <row r="3" ht="20.25" customHeight="1">
      <c r="A3" s="27">
        <v>1</v>
      </c>
      <c r="B3" s="16">
        <f>2.73^((4096*LN(1/(2^LN(2))))/$A3)</f>
        <v>0</v>
      </c>
      <c r="C3" s="7"/>
      <c r="D3" s="7"/>
      <c r="E3" s="7"/>
    </row>
    <row r="4" ht="32.05" customHeight="1">
      <c r="A4" s="8">
        <v>10</v>
      </c>
      <c r="B4" s="28">
        <f>2.73^((4096*LN(1/(2^LN(2))))/$A4)</f>
        <v>1.465555765531752e-86</v>
      </c>
      <c r="C4" s="11"/>
      <c r="D4" t="s" s="29">
        <v>15</v>
      </c>
      <c r="E4" s="11"/>
    </row>
    <row r="5" ht="44.05" customHeight="1">
      <c r="A5" s="8">
        <v>100</v>
      </c>
      <c r="B5" s="28">
        <f>2.73^((4096*LN(1/(2^LN(2))))/$A5)</f>
        <v>2.609757983649956e-09</v>
      </c>
      <c r="C5" s="11"/>
      <c r="D5" t="s" s="29">
        <v>16</v>
      </c>
      <c r="E5" s="11"/>
    </row>
    <row r="6" ht="20.05" customHeight="1">
      <c r="A6" s="8">
        <v>1000</v>
      </c>
      <c r="B6" s="28">
        <f>2.73^((4096*LN(1/(2^LN(2))))/$A6)</f>
        <v>0.138567066673661</v>
      </c>
      <c r="C6" s="11"/>
      <c r="D6" s="11"/>
      <c r="E6" s="11"/>
    </row>
    <row r="7" ht="20.05" customHeight="1">
      <c r="A7" s="8">
        <v>10000</v>
      </c>
      <c r="B7" s="28">
        <f>2.73^((4096*LN(1/(2^LN(2))))/$A7)</f>
        <v>0.8206651709546327</v>
      </c>
      <c r="C7" s="11"/>
      <c r="D7" s="11"/>
      <c r="E7" s="11"/>
    </row>
    <row r="8" ht="20.05" customHeight="1">
      <c r="A8" s="8">
        <v>100000</v>
      </c>
      <c r="B8" s="28">
        <f>2.73^((4096*LN(1/(2^LN(2))))/$A8)</f>
        <v>0.9804300193092342</v>
      </c>
      <c r="C8" s="11"/>
      <c r="D8" s="11"/>
      <c r="E8" s="11"/>
    </row>
    <row r="9" ht="20.05" customHeight="1">
      <c r="A9" s="8">
        <v>1000000</v>
      </c>
      <c r="B9" s="28">
        <f>2.73^((4096*LN(1/(2^LN(2))))/$A9)</f>
        <v>0.9980255509594271</v>
      </c>
      <c r="C9" s="11"/>
      <c r="D9" s="11"/>
      <c r="E9" s="11"/>
    </row>
    <row r="10" ht="20.05" customHeight="1">
      <c r="A10" s="8">
        <v>10000000</v>
      </c>
      <c r="B10" s="28">
        <f>2.73^((4096*LN(1/(2^LN(2))))/$A10)</f>
        <v>0.9998023794460499</v>
      </c>
      <c r="C10" s="11"/>
      <c r="D10" s="11"/>
      <c r="E10" s="11"/>
    </row>
    <row r="11" ht="20.05" customHeight="1">
      <c r="A11" s="8">
        <v>3000</v>
      </c>
      <c r="B11" s="28">
        <f>2.73^((4096*LN(1/(2^LN(2))))/$A11)</f>
        <v>0.5174717844059621</v>
      </c>
      <c r="C11" s="11"/>
      <c r="D11" s="11"/>
      <c r="E11" s="11"/>
    </row>
    <row r="12" ht="20.05" customHeight="1">
      <c r="A12" s="12"/>
      <c r="B12" s="9"/>
      <c r="C12" s="11"/>
      <c r="D12" s="11"/>
      <c r="E12" s="11"/>
    </row>
    <row r="13" ht="20.05" customHeight="1">
      <c r="A13" s="12"/>
      <c r="B13" s="9"/>
      <c r="C13" s="11"/>
      <c r="D13" s="11"/>
      <c r="E13" s="11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