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01-Cursos-Ingles-IELTS-PMI-Otros\11-Bootcamp-MinTIC\05-MaterialClase\01-ComponenteTecnico\CLASE 12 - 04-06-24\"/>
    </mc:Choice>
  </mc:AlternateContent>
  <xr:revisionPtr revIDLastSave="0" documentId="13_ncr:1_{069C99D3-7A13-4A81-AE81-ADB97AF93683}" xr6:coauthVersionLast="47" xr6:coauthVersionMax="47" xr10:uidLastSave="{00000000-0000-0000-0000-000000000000}"/>
  <bookViews>
    <workbookView xWindow="-120" yWindow="-120" windowWidth="20730" windowHeight="11160" activeTab="7" xr2:uid="{F6FDB2BD-63B8-4F3F-82D7-BC95CDEF07D0}"/>
  </bookViews>
  <sheets>
    <sheet name="2018" sheetId="2" r:id="rId1"/>
    <sheet name="2019" sheetId="3" r:id="rId2"/>
    <sheet name="2020" sheetId="4" r:id="rId3"/>
    <sheet name="2021" sheetId="5" r:id="rId4"/>
    <sheet name="2022" sheetId="6" r:id="rId5"/>
    <sheet name="2023" sheetId="7" r:id="rId6"/>
    <sheet name="2018-2023" sheetId="8" r:id="rId7"/>
    <sheet name="Consolidado" sheetId="9" r:id="rId8"/>
  </sheets>
  <definedNames>
    <definedName name="_xlnm._FilterDatabase" localSheetId="0" hidden="1">'2018'!$B$3:$C$3</definedName>
    <definedName name="_xlnm._FilterDatabase" localSheetId="1" hidden="1">'2019'!$B$3:$C$3</definedName>
    <definedName name="_xlnm._FilterDatabase" localSheetId="2" hidden="1">'2020'!$B$3:$C$3</definedName>
    <definedName name="_xlnm._FilterDatabase" localSheetId="3" hidden="1">'2021'!$B$3:$C$3</definedName>
    <definedName name="_xlnm._FilterDatabase" localSheetId="4" hidden="1">'2022'!$B$3:$C$3</definedName>
    <definedName name="_xlnm._FilterDatabase" localSheetId="5" hidden="1">'2023'!$B$3:$C$3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7" l="1"/>
  <c r="I26" i="9" s="1"/>
  <c r="G25" i="7"/>
  <c r="G27" i="7"/>
  <c r="I27" i="9" s="1"/>
  <c r="G26" i="8"/>
  <c r="J26" i="9" s="1"/>
  <c r="G25" i="8"/>
  <c r="G22" i="8"/>
  <c r="G24" i="8" s="1"/>
  <c r="J24" i="9" s="1"/>
  <c r="G21" i="8"/>
  <c r="G23" i="8" s="1"/>
  <c r="G27" i="8"/>
  <c r="J27" i="9" s="1"/>
  <c r="G24" i="7"/>
  <c r="I24" i="9" s="1"/>
  <c r="G22" i="7"/>
  <c r="G21" i="7"/>
  <c r="G23" i="7" s="1"/>
  <c r="G27" i="6"/>
  <c r="G26" i="6"/>
  <c r="G25" i="6"/>
  <c r="G24" i="6"/>
  <c r="H24" i="9" s="1"/>
  <c r="G22" i="6"/>
  <c r="G21" i="6"/>
  <c r="G23" i="6" s="1"/>
  <c r="G27" i="5"/>
  <c r="G26" i="5"/>
  <c r="G25" i="5"/>
  <c r="G24" i="5"/>
  <c r="G22" i="5"/>
  <c r="G21" i="5"/>
  <c r="G23" i="5" s="1"/>
  <c r="G23" i="9" s="1"/>
  <c r="G27" i="4"/>
  <c r="G26" i="4"/>
  <c r="G25" i="4"/>
  <c r="G24" i="4"/>
  <c r="F24" i="9" s="1"/>
  <c r="G22" i="4"/>
  <c r="G21" i="4"/>
  <c r="G23" i="4" s="1"/>
  <c r="G27" i="3"/>
  <c r="G26" i="3"/>
  <c r="G25" i="3"/>
  <c r="G24" i="3"/>
  <c r="E24" i="9" s="1"/>
  <c r="G22" i="3"/>
  <c r="G21" i="3"/>
  <c r="G23" i="3" s="1"/>
  <c r="G7" i="8"/>
  <c r="G7" i="7"/>
  <c r="I7" i="9" s="1"/>
  <c r="G7" i="6"/>
  <c r="G7" i="5"/>
  <c r="G7" i="4"/>
  <c r="F7" i="9" s="1"/>
  <c r="G7" i="3"/>
  <c r="G26" i="2"/>
  <c r="D26" i="9" s="1"/>
  <c r="G7" i="2"/>
  <c r="G20" i="2"/>
  <c r="G23" i="2"/>
  <c r="G21" i="2"/>
  <c r="E26" i="9"/>
  <c r="E22" i="9"/>
  <c r="G24" i="2"/>
  <c r="D24" i="9" s="1"/>
  <c r="G22" i="2"/>
  <c r="D22" i="9" s="1"/>
  <c r="G18" i="8"/>
  <c r="J18" i="9" s="1"/>
  <c r="G20" i="8"/>
  <c r="G19" i="8"/>
  <c r="J19" i="9" s="1"/>
  <c r="G17" i="8"/>
  <c r="J17" i="9" s="1"/>
  <c r="G16" i="8"/>
  <c r="J16" i="9" s="1"/>
  <c r="G15" i="8"/>
  <c r="J15" i="9" s="1"/>
  <c r="G14" i="8"/>
  <c r="J14" i="9" s="1"/>
  <c r="G11" i="8"/>
  <c r="J11" i="9" s="1"/>
  <c r="G10" i="8"/>
  <c r="J10" i="9" s="1"/>
  <c r="G9" i="8"/>
  <c r="J9" i="9" s="1"/>
  <c r="G8" i="8"/>
  <c r="J8" i="9" s="1"/>
  <c r="G5" i="8"/>
  <c r="J5" i="9" s="1"/>
  <c r="G4" i="8"/>
  <c r="J4" i="9" s="1"/>
  <c r="G20" i="7"/>
  <c r="G19" i="7"/>
  <c r="G18" i="7"/>
  <c r="G17" i="7"/>
  <c r="I17" i="9" s="1"/>
  <c r="G16" i="7"/>
  <c r="G15" i="7"/>
  <c r="G14" i="7"/>
  <c r="G11" i="7"/>
  <c r="I11" i="9" s="1"/>
  <c r="G10" i="7"/>
  <c r="G9" i="7"/>
  <c r="G8" i="7"/>
  <c r="G6" i="7"/>
  <c r="I6" i="9" s="1"/>
  <c r="G5" i="7"/>
  <c r="G4" i="7"/>
  <c r="G20" i="6"/>
  <c r="G19" i="6"/>
  <c r="H19" i="9" s="1"/>
  <c r="G18" i="6"/>
  <c r="G17" i="6"/>
  <c r="H17" i="9" s="1"/>
  <c r="G16" i="6"/>
  <c r="H16" i="9" s="1"/>
  <c r="G15" i="6"/>
  <c r="G14" i="6"/>
  <c r="G11" i="6"/>
  <c r="H11" i="9" s="1"/>
  <c r="G10" i="6"/>
  <c r="H10" i="9" s="1"/>
  <c r="G9" i="6"/>
  <c r="G8" i="6"/>
  <c r="G6" i="6"/>
  <c r="H6" i="9" s="1"/>
  <c r="G5" i="6"/>
  <c r="G4" i="6"/>
  <c r="G21" i="9"/>
  <c r="G20" i="5"/>
  <c r="G20" i="9" s="1"/>
  <c r="G19" i="5"/>
  <c r="G19" i="9" s="1"/>
  <c r="G18" i="5"/>
  <c r="G17" i="5"/>
  <c r="G16" i="5"/>
  <c r="G16" i="9" s="1"/>
  <c r="G15" i="5"/>
  <c r="G14" i="5"/>
  <c r="G11" i="5"/>
  <c r="G10" i="5"/>
  <c r="G9" i="5"/>
  <c r="G9" i="9" s="1"/>
  <c r="G8" i="5"/>
  <c r="G6" i="5"/>
  <c r="G5" i="5"/>
  <c r="G4" i="5"/>
  <c r="G20" i="4"/>
  <c r="G19" i="4"/>
  <c r="G18" i="4"/>
  <c r="G17" i="4"/>
  <c r="G16" i="4"/>
  <c r="G15" i="4"/>
  <c r="F15" i="9" s="1"/>
  <c r="G14" i="4"/>
  <c r="G11" i="4"/>
  <c r="G10" i="4"/>
  <c r="G9" i="4"/>
  <c r="F9" i="9" s="1"/>
  <c r="G8" i="4"/>
  <c r="G5" i="4"/>
  <c r="G6" i="4" s="1"/>
  <c r="F6" i="9" s="1"/>
  <c r="G4" i="4"/>
  <c r="F4" i="9" s="1"/>
  <c r="G20" i="3"/>
  <c r="G19" i="3"/>
  <c r="G18" i="3"/>
  <c r="G17" i="3"/>
  <c r="G16" i="3"/>
  <c r="G15" i="3"/>
  <c r="G14" i="3"/>
  <c r="G11" i="3"/>
  <c r="E11" i="9" s="1"/>
  <c r="G10" i="3"/>
  <c r="G9" i="3"/>
  <c r="G8" i="3"/>
  <c r="E8" i="9" s="1"/>
  <c r="G6" i="3"/>
  <c r="E6" i="9" s="1"/>
  <c r="G5" i="3"/>
  <c r="G4" i="3"/>
  <c r="G25" i="2"/>
  <c r="G27" i="2"/>
  <c r="D27" i="9" s="1"/>
  <c r="G18" i="2"/>
  <c r="D18" i="9" s="1"/>
  <c r="G19" i="2"/>
  <c r="D19" i="9" s="1"/>
  <c r="G17" i="2"/>
  <c r="D17" i="9" s="1"/>
  <c r="G16" i="2"/>
  <c r="D16" i="9" s="1"/>
  <c r="G15" i="2"/>
  <c r="D15" i="9" s="1"/>
  <c r="G14" i="2"/>
  <c r="D14" i="9" s="1"/>
  <c r="G11" i="2"/>
  <c r="D11" i="9" s="1"/>
  <c r="G10" i="2"/>
  <c r="D10" i="9" s="1"/>
  <c r="G9" i="2"/>
  <c r="D9" i="9" s="1"/>
  <c r="G8" i="2"/>
  <c r="D8" i="9" s="1"/>
  <c r="G6" i="2"/>
  <c r="G5" i="2"/>
  <c r="D5" i="9" s="1"/>
  <c r="G4" i="2"/>
  <c r="D4" i="9" s="1"/>
  <c r="J7" i="9"/>
  <c r="H27" i="9"/>
  <c r="H26" i="9"/>
  <c r="H21" i="9"/>
  <c r="H7" i="9"/>
  <c r="H14" i="9"/>
  <c r="H9" i="9"/>
  <c r="H8" i="9"/>
  <c r="H4" i="9"/>
  <c r="G26" i="9"/>
  <c r="G25" i="9"/>
  <c r="G22" i="9"/>
  <c r="G7" i="9"/>
  <c r="G18" i="9"/>
  <c r="G11" i="9"/>
  <c r="G10" i="9"/>
  <c r="G5" i="9"/>
  <c r="F26" i="9"/>
  <c r="F21" i="9"/>
  <c r="F17" i="9"/>
  <c r="F14" i="9"/>
  <c r="F10" i="9"/>
  <c r="E7" i="9"/>
  <c r="D7" i="9"/>
  <c r="D6" i="9"/>
  <c r="I22" i="9"/>
  <c r="E5" i="9"/>
  <c r="F5" i="9"/>
  <c r="H5" i="9"/>
  <c r="I5" i="9"/>
  <c r="F8" i="9"/>
  <c r="G8" i="9"/>
  <c r="I8" i="9"/>
  <c r="E9" i="9"/>
  <c r="I9" i="9"/>
  <c r="E10" i="9"/>
  <c r="I10" i="9"/>
  <c r="F11" i="9"/>
  <c r="E14" i="9"/>
  <c r="G14" i="9"/>
  <c r="I14" i="9"/>
  <c r="E15" i="9"/>
  <c r="G15" i="9"/>
  <c r="H15" i="9"/>
  <c r="I15" i="9"/>
  <c r="E16" i="9"/>
  <c r="F16" i="9"/>
  <c r="I16" i="9"/>
  <c r="E17" i="9"/>
  <c r="G17" i="9"/>
  <c r="E18" i="9"/>
  <c r="F18" i="9"/>
  <c r="I18" i="9"/>
  <c r="E19" i="9"/>
  <c r="F19" i="9"/>
  <c r="I19" i="9"/>
  <c r="F20" i="9"/>
  <c r="H20" i="9"/>
  <c r="I20" i="9"/>
  <c r="E21" i="9"/>
  <c r="F22" i="9"/>
  <c r="H22" i="9"/>
  <c r="E27" i="9"/>
  <c r="F27" i="9"/>
  <c r="G27" i="9"/>
  <c r="I4" i="9"/>
  <c r="G4" i="9"/>
  <c r="E4" i="9"/>
  <c r="J22" i="9" l="1"/>
  <c r="G6" i="8"/>
  <c r="J25" i="9"/>
  <c r="J21" i="9"/>
  <c r="J20" i="9"/>
  <c r="J6" i="9"/>
  <c r="J23" i="9"/>
  <c r="H18" i="9"/>
  <c r="G6" i="9"/>
  <c r="G24" i="9"/>
  <c r="E25" i="9"/>
  <c r="E23" i="9"/>
  <c r="E20" i="9"/>
  <c r="D23" i="9"/>
  <c r="D25" i="9"/>
  <c r="D21" i="9"/>
  <c r="D20" i="9"/>
  <c r="I25" i="9"/>
  <c r="I23" i="9"/>
  <c r="I21" i="9"/>
  <c r="H23" i="9" l="1"/>
  <c r="H25" i="9"/>
  <c r="F25" i="9"/>
  <c r="F23" i="9"/>
</calcChain>
</file>

<file path=xl/sharedStrings.xml><?xml version="1.0" encoding="utf-8"?>
<sst xmlns="http://schemas.openxmlformats.org/spreadsheetml/2006/main" count="408" uniqueCount="55">
  <si>
    <t>Número de personas</t>
  </si>
  <si>
    <t xml:space="preserve"> Febrero</t>
  </si>
  <si>
    <t xml:space="preserve"> Marzo</t>
  </si>
  <si>
    <t xml:space="preserve"> Abril</t>
  </si>
  <si>
    <t xml:space="preserve"> Mayo</t>
  </si>
  <si>
    <t xml:space="preserve"> Junio</t>
  </si>
  <si>
    <t xml:space="preserve"> Julio</t>
  </si>
  <si>
    <t xml:space="preserve"> Agosto</t>
  </si>
  <si>
    <t xml:space="preserve"> Septiembre</t>
  </si>
  <si>
    <t xml:space="preserve"> Octubre</t>
  </si>
  <si>
    <t xml:space="preserve"> Noviembre</t>
  </si>
  <si>
    <t xml:space="preserve"> Diciembre</t>
  </si>
  <si>
    <t xml:space="preserve"> Enero</t>
  </si>
  <si>
    <t>mediana</t>
  </si>
  <si>
    <t>M.geometrica_1</t>
  </si>
  <si>
    <t>M.armónica_1</t>
  </si>
  <si>
    <t>Promedio datos agrupados</t>
  </si>
  <si>
    <t>Moda</t>
  </si>
  <si>
    <t>Percentile 10</t>
  </si>
  <si>
    <t>Percentile 15</t>
  </si>
  <si>
    <t>Percentile 25</t>
  </si>
  <si>
    <t>Percentile 75</t>
  </si>
  <si>
    <t>Cuartil 1</t>
  </si>
  <si>
    <t>Cuartil 2</t>
  </si>
  <si>
    <t>Cuartil 3</t>
  </si>
  <si>
    <t>Varianza</t>
  </si>
  <si>
    <t>Cuasi-Varianza</t>
  </si>
  <si>
    <t>Desviación típica</t>
  </si>
  <si>
    <t>Cuasi-Desviación típica</t>
  </si>
  <si>
    <t>Coeficiente de variación</t>
  </si>
  <si>
    <t>promedio aritmético</t>
  </si>
  <si>
    <t>Mínimo</t>
  </si>
  <si>
    <t>Máximo</t>
  </si>
  <si>
    <t>Rango</t>
  </si>
  <si>
    <t>Rango intercuartil</t>
  </si>
  <si>
    <t>Concepto</t>
  </si>
  <si>
    <t>Medidas de posición o también de orden</t>
  </si>
  <si>
    <t>Medidas de tendencia central</t>
  </si>
  <si>
    <t>Medidas de posición</t>
  </si>
  <si>
    <t>Medidas de dispersión</t>
  </si>
  <si>
    <t>Medidas de forma</t>
  </si>
  <si>
    <t>Sesgo</t>
  </si>
  <si>
    <t>Curtosis</t>
  </si>
  <si>
    <t>Resultados 2023</t>
  </si>
  <si>
    <t>Resultados 2018-2023</t>
  </si>
  <si>
    <t>Resultados 2018</t>
  </si>
  <si>
    <t>Resultados 2019</t>
  </si>
  <si>
    <t>Resultados 2020</t>
  </si>
  <si>
    <t>Resultados 2021</t>
  </si>
  <si>
    <t>Resultados 2022</t>
  </si>
  <si>
    <t>Estadístico</t>
  </si>
  <si>
    <t>2018-2023</t>
  </si>
  <si>
    <t>Fórmulas de Excel</t>
  </si>
  <si>
    <t>Mes</t>
  </si>
  <si>
    <t xml:space="preserve">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</si>
</sst>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rgb="FFF2F2F2"/>
      <name val="Aptos"/>
      <family val="2"/>
    </font>
    <font>
      <sz val="14"/>
      <color rgb="FF000000"/>
      <name val="Aptos"/>
      <family val="2"/>
    </font>
    <font>
      <b/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3948DB"/>
        <bgColor indexed="64"/>
      </patternFill>
    </fill>
    <fill>
      <patternFill patternType="solid">
        <fgColor rgb="FFE7EAED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indexed="64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/>
      <diagonal/>
    </border>
    <border>
      <left/>
      <right style="medium">
        <color rgb="FFFFFFFF"/>
      </right>
      <top style="thin">
        <color indexed="64"/>
      </top>
      <bottom style="medium">
        <color indexed="64"/>
      </bottom>
      <diagonal/>
    </border>
    <border>
      <left/>
      <right style="medium">
        <color rgb="FFFFFFFF"/>
      </right>
      <top style="thin">
        <color indexed="64"/>
      </top>
      <bottom/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indexed="64"/>
      </bottom>
      <diagonal/>
    </border>
    <border>
      <left style="medium">
        <color rgb="FFFFFFFF"/>
      </left>
      <right/>
      <top/>
      <bottom/>
      <diagonal/>
    </border>
    <border>
      <left style="medium">
        <color rgb="FFFFFFFF"/>
      </left>
      <right/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 wrapText="1"/>
    </xf>
    <xf numFmtId="0" fontId="3" fillId="5" borderId="3" xfId="0" applyFont="1" applyFill="1" applyBorder="1" applyAlignment="1">
      <alignment horizontal="left" wrapText="1" readingOrder="1"/>
    </xf>
    <xf numFmtId="1" fontId="3" fillId="5" borderId="3" xfId="0" applyNumberFormat="1" applyFont="1" applyFill="1" applyBorder="1" applyAlignment="1">
      <alignment horizontal="right" wrapText="1" readingOrder="1"/>
    </xf>
    <xf numFmtId="0" fontId="3" fillId="5" borderId="4" xfId="0" applyFont="1" applyFill="1" applyBorder="1" applyAlignment="1">
      <alignment horizontal="left" wrapText="1" readingOrder="1"/>
    </xf>
    <xf numFmtId="1" fontId="3" fillId="5" borderId="4" xfId="0" applyNumberFormat="1" applyFont="1" applyFill="1" applyBorder="1" applyAlignment="1">
      <alignment horizontal="right" wrapText="1" readingOrder="1"/>
    </xf>
    <xf numFmtId="0" fontId="3" fillId="5" borderId="5" xfId="0" applyFont="1" applyFill="1" applyBorder="1" applyAlignment="1">
      <alignment horizontal="left" wrapText="1" readingOrder="1"/>
    </xf>
    <xf numFmtId="1" fontId="3" fillId="5" borderId="5" xfId="0" applyNumberFormat="1" applyFont="1" applyFill="1" applyBorder="1" applyAlignment="1">
      <alignment horizontal="right" wrapText="1" readingOrder="1"/>
    </xf>
    <xf numFmtId="0" fontId="3" fillId="5" borderId="6" xfId="0" applyFont="1" applyFill="1" applyBorder="1" applyAlignment="1">
      <alignment horizontal="left" wrapText="1" readingOrder="1"/>
    </xf>
    <xf numFmtId="0" fontId="3" fillId="5" borderId="7" xfId="0" applyFont="1" applyFill="1" applyBorder="1" applyAlignment="1">
      <alignment horizontal="left" wrapText="1" readingOrder="1"/>
    </xf>
    <xf numFmtId="1" fontId="3" fillId="5" borderId="7" xfId="0" applyNumberFormat="1" applyFont="1" applyFill="1" applyBorder="1" applyAlignment="1">
      <alignment horizontal="right" wrapText="1" readingOrder="1"/>
    </xf>
    <xf numFmtId="164" fontId="3" fillId="5" borderId="5" xfId="0" applyNumberFormat="1" applyFont="1" applyFill="1" applyBorder="1" applyAlignment="1">
      <alignment horizontal="right" wrapText="1" readingOrder="1"/>
    </xf>
    <xf numFmtId="164" fontId="3" fillId="5" borderId="6" xfId="0" applyNumberFormat="1" applyFont="1" applyFill="1" applyBorder="1" applyAlignment="1">
      <alignment horizontal="right" wrapText="1" readingOrder="1"/>
    </xf>
    <xf numFmtId="0" fontId="5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2" fillId="4" borderId="12" xfId="0" applyFont="1" applyFill="1" applyBorder="1" applyAlignment="1">
      <alignment vertical="center" wrapText="1" readingOrder="1"/>
    </xf>
    <xf numFmtId="0" fontId="2" fillId="4" borderId="9" xfId="0" applyFont="1" applyFill="1" applyBorder="1" applyAlignment="1">
      <alignment vertical="center" wrapText="1" readingOrder="1"/>
    </xf>
    <xf numFmtId="164" fontId="3" fillId="5" borderId="4" xfId="0" applyNumberFormat="1" applyFont="1" applyFill="1" applyBorder="1" applyAlignment="1">
      <alignment horizontal="right" wrapText="1" readingOrder="1"/>
    </xf>
    <xf numFmtId="1" fontId="3" fillId="5" borderId="14" xfId="0" applyNumberFormat="1" applyFont="1" applyFill="1" applyBorder="1" applyAlignment="1">
      <alignment horizontal="right" wrapText="1" readingOrder="1"/>
    </xf>
    <xf numFmtId="164" fontId="3" fillId="5" borderId="14" xfId="0" applyNumberFormat="1" applyFont="1" applyFill="1" applyBorder="1" applyAlignment="1">
      <alignment horizontal="right" wrapText="1" readingOrder="1"/>
    </xf>
    <xf numFmtId="0" fontId="2" fillId="4" borderId="9" xfId="0" applyFont="1" applyFill="1" applyBorder="1" applyAlignment="1">
      <alignment horizontal="right" vertical="center" wrapText="1" readingOrder="1"/>
    </xf>
    <xf numFmtId="0" fontId="5" fillId="2" borderId="12" xfId="0" applyFont="1" applyFill="1" applyBorder="1" applyAlignment="1">
      <alignment horizontal="center" vertical="center" wrapText="1"/>
    </xf>
    <xf numFmtId="0" fontId="8" fillId="0" borderId="15" xfId="0" applyFont="1" applyBorder="1" applyAlignment="1">
      <alignment horizontal="left"/>
    </xf>
    <xf numFmtId="0" fontId="8" fillId="0" borderId="16" xfId="0" applyFont="1" applyBorder="1" applyAlignment="1">
      <alignment horizontal="left"/>
    </xf>
    <xf numFmtId="1" fontId="6" fillId="0" borderId="10" xfId="0" applyNumberFormat="1" applyFont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 readingOrder="1"/>
    </xf>
    <xf numFmtId="0" fontId="2" fillId="4" borderId="9" xfId="0" applyFont="1" applyFill="1" applyBorder="1" applyAlignment="1">
      <alignment horizontal="center" vertical="center" wrapText="1" readingOrder="1"/>
    </xf>
    <xf numFmtId="1" fontId="5" fillId="0" borderId="8" xfId="0" applyNumberFormat="1" applyFont="1" applyBorder="1" applyAlignment="1">
      <alignment horizontal="center" vertical="center" wrapText="1"/>
    </xf>
    <xf numFmtId="1" fontId="6" fillId="0" borderId="8" xfId="0" applyNumberFormat="1" applyFont="1" applyBorder="1" applyAlignment="1">
      <alignment horizontal="center" vertical="center" wrapText="1"/>
    </xf>
    <xf numFmtId="1" fontId="6" fillId="0" borderId="13" xfId="0" applyNumberFormat="1" applyFont="1" applyBorder="1" applyAlignment="1">
      <alignment horizontal="center" vertical="center" wrapText="1"/>
    </xf>
    <xf numFmtId="1" fontId="5" fillId="0" borderId="11" xfId="0" applyNumberFormat="1" applyFont="1" applyBorder="1" applyAlignment="1">
      <alignment horizontal="center" vertical="center" wrapText="1"/>
    </xf>
    <xf numFmtId="1" fontId="3" fillId="5" borderId="7" xfId="1" applyNumberFormat="1" applyFont="1" applyFill="1" applyBorder="1" applyAlignment="1">
      <alignment horizontal="right" wrapText="1" readingOrder="1"/>
    </xf>
    <xf numFmtId="164" fontId="3" fillId="5" borderId="7" xfId="1" applyNumberFormat="1" applyFont="1" applyFill="1" applyBorder="1" applyAlignment="1">
      <alignment horizontal="right" wrapText="1" readingOrder="1"/>
    </xf>
    <xf numFmtId="164" fontId="3" fillId="5" borderId="14" xfId="1" applyNumberFormat="1" applyFont="1" applyFill="1" applyBorder="1" applyAlignment="1">
      <alignment horizontal="right" wrapText="1" readingOrder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E5752-C033-475F-8E9E-0C2501026E69}">
  <dimension ref="B3:H27"/>
  <sheetViews>
    <sheetView topLeftCell="A11" zoomScale="70" zoomScaleNormal="70" workbookViewId="0">
      <selection activeCell="G25" sqref="G25"/>
    </sheetView>
  </sheetViews>
  <sheetFormatPr baseColWidth="10" defaultColWidth="15.5" defaultRowHeight="14.25"/>
  <cols>
    <col min="1" max="1" width="15.5" style="1"/>
    <col min="2" max="2" width="18.75" style="2" customWidth="1"/>
    <col min="3" max="3" width="19.75" style="2" customWidth="1"/>
    <col min="4" max="4" width="11.625" style="1" customWidth="1"/>
    <col min="5" max="5" width="38.125" style="1" customWidth="1"/>
    <col min="6" max="6" width="38.875" style="1" customWidth="1"/>
    <col min="7" max="7" width="30" style="1" customWidth="1"/>
    <col min="8" max="16384" width="15.5" style="1"/>
  </cols>
  <sheetData>
    <row r="3" spans="2:7" ht="36.75" thickBot="1">
      <c r="B3" s="19" t="s">
        <v>54</v>
      </c>
      <c r="C3" s="19" t="s">
        <v>0</v>
      </c>
      <c r="E3" s="18" t="s">
        <v>35</v>
      </c>
      <c r="F3" s="35" t="s">
        <v>45</v>
      </c>
      <c r="G3" s="36"/>
    </row>
    <row r="4" spans="2:7" ht="18.75" thickBot="1">
      <c r="B4" s="20" t="s">
        <v>12</v>
      </c>
      <c r="C4" s="21">
        <v>119942</v>
      </c>
      <c r="D4" s="5"/>
      <c r="E4" s="37" t="s">
        <v>36</v>
      </c>
      <c r="F4" s="9" t="s">
        <v>31</v>
      </c>
      <c r="G4" s="10">
        <f>MIN(C4:C15)</f>
        <v>119942</v>
      </c>
    </row>
    <row r="5" spans="2:7" ht="18.75" thickBot="1">
      <c r="B5" s="20" t="s">
        <v>1</v>
      </c>
      <c r="C5" s="21">
        <v>123344</v>
      </c>
      <c r="D5" s="5"/>
      <c r="E5" s="37"/>
      <c r="F5" s="7" t="s">
        <v>32</v>
      </c>
      <c r="G5" s="8">
        <f>MAX(C4:C15)</f>
        <v>131832</v>
      </c>
    </row>
    <row r="6" spans="2:7" ht="18.75" thickBot="1">
      <c r="B6" s="20" t="s">
        <v>2</v>
      </c>
      <c r="C6" s="21">
        <v>123432</v>
      </c>
      <c r="D6" s="5"/>
      <c r="E6" s="37"/>
      <c r="F6" s="7" t="s">
        <v>33</v>
      </c>
      <c r="G6" s="8">
        <f>+G5-G4</f>
        <v>11890</v>
      </c>
    </row>
    <row r="7" spans="2:7" ht="18.75" thickBot="1">
      <c r="B7" s="20" t="s">
        <v>3</v>
      </c>
      <c r="C7" s="21">
        <v>125783</v>
      </c>
      <c r="D7" s="5"/>
      <c r="E7" s="37"/>
      <c r="F7" s="14" t="s">
        <v>34</v>
      </c>
      <c r="G7" s="8">
        <f>G20-G18</f>
        <v>4065</v>
      </c>
    </row>
    <row r="8" spans="2:7" ht="18.75" thickBot="1">
      <c r="B8" s="20" t="s">
        <v>4</v>
      </c>
      <c r="C8" s="21">
        <v>125478</v>
      </c>
      <c r="D8" s="5"/>
      <c r="E8" s="33" t="s">
        <v>37</v>
      </c>
      <c r="F8" s="11" t="s">
        <v>30</v>
      </c>
      <c r="G8" s="12">
        <f>AVERAGE(C4:C15)</f>
        <v>126494.75</v>
      </c>
    </row>
    <row r="9" spans="2:7" ht="18.75" thickBot="1">
      <c r="B9" s="20" t="s">
        <v>5</v>
      </c>
      <c r="C9" s="21">
        <v>125344</v>
      </c>
      <c r="D9" s="5"/>
      <c r="E9" s="38"/>
      <c r="F9" s="7" t="s">
        <v>14</v>
      </c>
      <c r="G9" s="8">
        <f>GEOMEAN(C4:C15)</f>
        <v>126452.1637368157</v>
      </c>
    </row>
    <row r="10" spans="2:7" ht="18.75" thickBot="1">
      <c r="B10" s="20" t="s">
        <v>6</v>
      </c>
      <c r="C10" s="21">
        <v>125914</v>
      </c>
      <c r="D10" s="5"/>
      <c r="E10" s="38"/>
      <c r="F10" s="7" t="s">
        <v>15</v>
      </c>
      <c r="G10" s="8">
        <f>HARMEAN(C4:C15)</f>
        <v>126409.43552409491</v>
      </c>
    </row>
    <row r="11" spans="2:7" ht="18.75" thickBot="1">
      <c r="B11" s="20" t="s">
        <v>7</v>
      </c>
      <c r="C11" s="21">
        <v>127792</v>
      </c>
      <c r="D11" s="5"/>
      <c r="E11" s="38"/>
      <c r="F11" s="7" t="s">
        <v>13</v>
      </c>
      <c r="G11" s="8">
        <f>MEDIAN(C4:C15)</f>
        <v>125848.5</v>
      </c>
    </row>
    <row r="12" spans="2:7" ht="18.75" thickBot="1">
      <c r="B12" s="20" t="s">
        <v>8</v>
      </c>
      <c r="C12" s="21">
        <v>128809</v>
      </c>
      <c r="D12" s="5"/>
      <c r="E12" s="38"/>
      <c r="F12" s="7" t="s">
        <v>16</v>
      </c>
      <c r="G12" s="8"/>
    </row>
    <row r="13" spans="2:7" ht="18">
      <c r="B13" s="20" t="s">
        <v>9</v>
      </c>
      <c r="C13" s="21">
        <v>129297</v>
      </c>
      <c r="D13" s="5"/>
      <c r="E13" s="38"/>
      <c r="F13" s="14" t="s">
        <v>17</v>
      </c>
      <c r="G13" s="15"/>
    </row>
    <row r="14" spans="2:7" ht="18.600000000000001" customHeight="1" thickBot="1">
      <c r="B14" s="20" t="s">
        <v>10</v>
      </c>
      <c r="C14" s="21">
        <v>130970</v>
      </c>
      <c r="D14" s="5"/>
      <c r="E14" s="33" t="s">
        <v>38</v>
      </c>
      <c r="F14" s="11" t="s">
        <v>18</v>
      </c>
      <c r="G14" s="12">
        <f>PERCENTILE(C4:C15,0.1)</f>
        <v>123352.8</v>
      </c>
    </row>
    <row r="15" spans="2:7" ht="18.600000000000001" customHeight="1" thickBot="1">
      <c r="B15" s="22" t="s">
        <v>11</v>
      </c>
      <c r="C15" s="23">
        <v>131832</v>
      </c>
      <c r="D15" s="6"/>
      <c r="E15" s="38"/>
      <c r="F15" s="7" t="s">
        <v>19</v>
      </c>
      <c r="G15" s="12">
        <f>PERCENTILE(C4:C15,0.15)</f>
        <v>123401.2</v>
      </c>
    </row>
    <row r="16" spans="2:7" ht="18.600000000000001" customHeight="1" thickBot="1">
      <c r="B16" s="4"/>
      <c r="E16" s="38"/>
      <c r="F16" s="7" t="s">
        <v>20</v>
      </c>
      <c r="G16" s="12">
        <f>PERCENTILE(C4:C15,0.25)</f>
        <v>124866</v>
      </c>
    </row>
    <row r="17" spans="5:8" ht="18.600000000000001" customHeight="1" thickBot="1">
      <c r="E17" s="38"/>
      <c r="F17" s="7" t="s">
        <v>21</v>
      </c>
      <c r="G17" s="12">
        <f>PERCENTILE(C4:C15,0.75)</f>
        <v>128931</v>
      </c>
    </row>
    <row r="18" spans="5:8" ht="18.600000000000001" customHeight="1" thickBot="1">
      <c r="E18" s="38"/>
      <c r="F18" s="7" t="s">
        <v>22</v>
      </c>
      <c r="G18" s="8">
        <f>QUARTILE(C4:C15,1)</f>
        <v>124866</v>
      </c>
    </row>
    <row r="19" spans="5:8" ht="18.600000000000001" customHeight="1" thickBot="1">
      <c r="E19" s="38"/>
      <c r="F19" s="7" t="s">
        <v>23</v>
      </c>
      <c r="G19" s="8">
        <f>QUARTILE(C4:C15,2)</f>
        <v>125848.5</v>
      </c>
    </row>
    <row r="20" spans="5:8" ht="18.75" thickBot="1">
      <c r="E20" s="34"/>
      <c r="F20" s="14" t="s">
        <v>24</v>
      </c>
      <c r="G20" s="8">
        <f>QUARTILE(C4:C15,3)</f>
        <v>128931</v>
      </c>
    </row>
    <row r="21" spans="5:8" ht="18.600000000000001" customHeight="1" thickBot="1">
      <c r="E21" s="39" t="s">
        <v>39</v>
      </c>
      <c r="F21" s="11" t="s">
        <v>25</v>
      </c>
      <c r="G21" s="12">
        <f>_xlfn.VAR.P(C4:C15)</f>
        <v>10737781.354166666</v>
      </c>
    </row>
    <row r="22" spans="5:8" ht="18.600000000000001" customHeight="1" thickBot="1">
      <c r="E22" s="38"/>
      <c r="F22" s="7" t="s">
        <v>26</v>
      </c>
      <c r="G22" s="8">
        <f>_xlfn.VAR.S(C4:C15)</f>
        <v>11713943.295454545</v>
      </c>
    </row>
    <row r="23" spans="5:8" ht="18.600000000000001" customHeight="1" thickBot="1">
      <c r="E23" s="38"/>
      <c r="F23" s="7" t="s">
        <v>27</v>
      </c>
      <c r="G23" s="8">
        <f>SQRT(G21)</f>
        <v>3276.8554063563233</v>
      </c>
      <c r="H23" s="5"/>
    </row>
    <row r="24" spans="5:8" ht="18.600000000000001" customHeight="1" thickBot="1">
      <c r="E24" s="38"/>
      <c r="F24" s="7" t="s">
        <v>28</v>
      </c>
      <c r="G24" s="8">
        <f>SQRT(G22)</f>
        <v>3422.5638482655872</v>
      </c>
    </row>
    <row r="25" spans="5:8" ht="18.600000000000001" customHeight="1">
      <c r="E25" s="38"/>
      <c r="F25" s="14" t="s">
        <v>29</v>
      </c>
      <c r="G25" s="42">
        <f>SKEW(C4:C15)</f>
        <v>-0.18028079087444129</v>
      </c>
    </row>
    <row r="26" spans="5:8" ht="21.6" customHeight="1" thickBot="1">
      <c r="E26" s="33" t="s">
        <v>40</v>
      </c>
      <c r="F26" s="11" t="s">
        <v>41</v>
      </c>
      <c r="G26" s="16">
        <f>_xlfn.SKEW.P(C4:C15)</f>
        <v>-0.15691428744631039</v>
      </c>
    </row>
    <row r="27" spans="5:8" ht="19.149999999999999" customHeight="1" thickBot="1">
      <c r="E27" s="34"/>
      <c r="F27" s="13" t="s">
        <v>42</v>
      </c>
      <c r="G27" s="17">
        <f>KURT(C4:C15)</f>
        <v>-0.19866935793007201</v>
      </c>
    </row>
  </sheetData>
  <mergeCells count="6">
    <mergeCell ref="E26:E27"/>
    <mergeCell ref="F3:G3"/>
    <mergeCell ref="E4:E7"/>
    <mergeCell ref="E8:E13"/>
    <mergeCell ref="E14:E20"/>
    <mergeCell ref="E21:E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30C3-14A3-4E84-95C5-E3146DA95AA2}">
  <dimension ref="B3:G27"/>
  <sheetViews>
    <sheetView topLeftCell="A7" zoomScale="70" zoomScaleNormal="70" workbookViewId="0">
      <selection activeCell="G25" sqref="G25"/>
    </sheetView>
  </sheetViews>
  <sheetFormatPr baseColWidth="10" defaultColWidth="15.5" defaultRowHeight="14.25"/>
  <cols>
    <col min="1" max="1" width="15.5" style="1"/>
    <col min="2" max="2" width="18.75" style="2" customWidth="1"/>
    <col min="3" max="3" width="19.75" style="2" customWidth="1"/>
    <col min="4" max="4" width="11.625" style="1" customWidth="1"/>
    <col min="5" max="5" width="38.125" style="1" customWidth="1"/>
    <col min="6" max="6" width="38.875" style="1" customWidth="1"/>
    <col min="7" max="7" width="30" style="1" customWidth="1"/>
    <col min="8" max="16384" width="15.5" style="1"/>
  </cols>
  <sheetData>
    <row r="3" spans="2:7" ht="36.75" thickBot="1">
      <c r="B3" s="19" t="s">
        <v>53</v>
      </c>
      <c r="C3" s="19" t="s">
        <v>0</v>
      </c>
      <c r="E3" s="18" t="s">
        <v>35</v>
      </c>
      <c r="F3" s="35" t="s">
        <v>46</v>
      </c>
      <c r="G3" s="36"/>
    </row>
    <row r="4" spans="2:7" ht="18.75" thickBot="1">
      <c r="B4" s="20" t="s">
        <v>12</v>
      </c>
      <c r="C4" s="21">
        <v>130295</v>
      </c>
      <c r="D4" s="5"/>
      <c r="E4" s="37" t="s">
        <v>36</v>
      </c>
      <c r="F4" s="9" t="s">
        <v>31</v>
      </c>
      <c r="G4" s="10">
        <f>MIN(C4:C15)</f>
        <v>130295</v>
      </c>
    </row>
    <row r="5" spans="2:7" ht="18.75" thickBot="1">
      <c r="B5" s="20" t="s">
        <v>1</v>
      </c>
      <c r="C5" s="21">
        <v>132758</v>
      </c>
      <c r="D5" s="5"/>
      <c r="E5" s="37"/>
      <c r="F5" s="7" t="s">
        <v>32</v>
      </c>
      <c r="G5" s="8">
        <f>MAX(C4:C15)</f>
        <v>145365</v>
      </c>
    </row>
    <row r="6" spans="2:7" ht="18.75" thickBot="1">
      <c r="B6" s="20" t="s">
        <v>2</v>
      </c>
      <c r="C6" s="21">
        <v>135336</v>
      </c>
      <c r="D6" s="5"/>
      <c r="E6" s="37"/>
      <c r="F6" s="7" t="s">
        <v>33</v>
      </c>
      <c r="G6" s="8">
        <f>+G5-G4</f>
        <v>15070</v>
      </c>
    </row>
    <row r="7" spans="2:7" ht="18.75" thickBot="1">
      <c r="B7" s="20" t="s">
        <v>3</v>
      </c>
      <c r="C7" s="21">
        <v>137510</v>
      </c>
      <c r="D7" s="5"/>
      <c r="E7" s="37"/>
      <c r="F7" s="14" t="s">
        <v>34</v>
      </c>
      <c r="G7" s="8">
        <f>G20-G18</f>
        <v>6347.5</v>
      </c>
    </row>
    <row r="8" spans="2:7" ht="18.75" thickBot="1">
      <c r="B8" s="20" t="s">
        <v>4</v>
      </c>
      <c r="C8" s="21">
        <v>137862</v>
      </c>
      <c r="D8" s="5"/>
      <c r="E8" s="33" t="s">
        <v>37</v>
      </c>
      <c r="F8" s="11" t="s">
        <v>30</v>
      </c>
      <c r="G8" s="12">
        <f>AVERAGE(C4:C15)</f>
        <v>139057.91666666666</v>
      </c>
    </row>
    <row r="9" spans="2:7" ht="18.75" thickBot="1">
      <c r="B9" s="20" t="s">
        <v>5</v>
      </c>
      <c r="C9" s="21">
        <v>137851</v>
      </c>
      <c r="D9" s="5"/>
      <c r="E9" s="38"/>
      <c r="F9" s="7" t="s">
        <v>14</v>
      </c>
      <c r="G9" s="8">
        <f>GEOMEAN(C4:C15)</f>
        <v>138981.74400873436</v>
      </c>
    </row>
    <row r="10" spans="2:7" ht="18.75" thickBot="1">
      <c r="B10" s="20" t="s">
        <v>6</v>
      </c>
      <c r="C10" s="21">
        <v>139145</v>
      </c>
      <c r="D10" s="5"/>
      <c r="E10" s="38"/>
      <c r="F10" s="7" t="s">
        <v>15</v>
      </c>
      <c r="G10" s="8">
        <f>HARMEAN(C4:C15)</f>
        <v>138905.03099223349</v>
      </c>
    </row>
    <row r="11" spans="2:7" ht="18.75" thickBot="1">
      <c r="B11" s="20" t="s">
        <v>7</v>
      </c>
      <c r="C11" s="21">
        <v>140806</v>
      </c>
      <c r="D11" s="5"/>
      <c r="E11" s="38"/>
      <c r="F11" s="7" t="s">
        <v>13</v>
      </c>
      <c r="G11" s="8">
        <f>MEDIAN(C4:C15)</f>
        <v>138503.5</v>
      </c>
    </row>
    <row r="12" spans="2:7" ht="18.75" thickBot="1">
      <c r="B12" s="20" t="s">
        <v>8</v>
      </c>
      <c r="C12" s="21">
        <v>142720</v>
      </c>
      <c r="D12" s="5"/>
      <c r="E12" s="38"/>
      <c r="F12" s="7" t="s">
        <v>16</v>
      </c>
      <c r="G12" s="8"/>
    </row>
    <row r="13" spans="2:7" ht="18">
      <c r="B13" s="20" t="s">
        <v>9</v>
      </c>
      <c r="C13" s="21">
        <v>145139</v>
      </c>
      <c r="D13" s="5"/>
      <c r="E13" s="38"/>
      <c r="F13" s="14" t="s">
        <v>17</v>
      </c>
      <c r="G13" s="15"/>
    </row>
    <row r="14" spans="2:7" ht="18.600000000000001" customHeight="1" thickBot="1">
      <c r="B14" s="20" t="s">
        <v>10</v>
      </c>
      <c r="C14" s="21">
        <v>145365</v>
      </c>
      <c r="D14" s="5"/>
      <c r="E14" s="33" t="s">
        <v>38</v>
      </c>
      <c r="F14" s="11" t="s">
        <v>18</v>
      </c>
      <c r="G14" s="12">
        <f>PERCENTILE(C4:C15,0.1)</f>
        <v>133015.79999999999</v>
      </c>
    </row>
    <row r="15" spans="2:7" ht="18.600000000000001" customHeight="1" thickBot="1">
      <c r="B15" s="22" t="s">
        <v>11</v>
      </c>
      <c r="C15" s="23">
        <v>143908</v>
      </c>
      <c r="D15" s="6"/>
      <c r="E15" s="38"/>
      <c r="F15" s="7" t="s">
        <v>19</v>
      </c>
      <c r="G15" s="12">
        <f>PERCENTILE(C4:C15,0.15)</f>
        <v>134433.70000000001</v>
      </c>
    </row>
    <row r="16" spans="2:7" ht="18.600000000000001" customHeight="1" thickBot="1">
      <c r="B16" s="4"/>
      <c r="E16" s="38"/>
      <c r="F16" s="7" t="s">
        <v>20</v>
      </c>
      <c r="G16" s="12">
        <f>PERCENTILE(C4:C15,0.25)</f>
        <v>136966.5</v>
      </c>
    </row>
    <row r="17" spans="5:7" ht="18.600000000000001" customHeight="1" thickBot="1">
      <c r="E17" s="38"/>
      <c r="F17" s="7" t="s">
        <v>21</v>
      </c>
      <c r="G17" s="12">
        <f>PERCENTILE(C4:C15,0.75)</f>
        <v>143017</v>
      </c>
    </row>
    <row r="18" spans="5:7" ht="18.600000000000001" customHeight="1" thickBot="1">
      <c r="E18" s="38"/>
      <c r="F18" s="7" t="s">
        <v>22</v>
      </c>
      <c r="G18" s="8">
        <f>QUARTILE(C4:C15,1)</f>
        <v>136966.5</v>
      </c>
    </row>
    <row r="19" spans="5:7" ht="18.600000000000001" customHeight="1" thickBot="1">
      <c r="E19" s="38"/>
      <c r="F19" s="7" t="s">
        <v>23</v>
      </c>
      <c r="G19" s="8">
        <f>QUARTILE(C4:C15,2)</f>
        <v>138503.5</v>
      </c>
    </row>
    <row r="20" spans="5:7" ht="18.75" thickBot="1">
      <c r="E20" s="34"/>
      <c r="F20" s="14" t="s">
        <v>24</v>
      </c>
      <c r="G20" s="8">
        <f>QUARTILE(C5:C15,3)</f>
        <v>143314</v>
      </c>
    </row>
    <row r="21" spans="5:7" ht="18.600000000000001" customHeight="1" thickBot="1">
      <c r="E21" s="39" t="s">
        <v>39</v>
      </c>
      <c r="F21" s="11" t="s">
        <v>25</v>
      </c>
      <c r="G21" s="12">
        <f>_xlfn.VAR.P(C4:C15)</f>
        <v>21030804.076388892</v>
      </c>
    </row>
    <row r="22" spans="5:7" ht="18.600000000000001" customHeight="1" thickBot="1">
      <c r="E22" s="38"/>
      <c r="F22" s="7" t="s">
        <v>26</v>
      </c>
      <c r="G22" s="8">
        <f>_xlfn.VAR.S(C4:C15)</f>
        <v>22942695.356060609</v>
      </c>
    </row>
    <row r="23" spans="5:7" ht="18.600000000000001" customHeight="1" thickBot="1">
      <c r="E23" s="38"/>
      <c r="F23" s="7" t="s">
        <v>27</v>
      </c>
      <c r="G23" s="8">
        <f>SQRT(G21)</f>
        <v>4585.9354636092394</v>
      </c>
    </row>
    <row r="24" spans="5:7" ht="18.600000000000001" customHeight="1" thickBot="1">
      <c r="E24" s="38"/>
      <c r="F24" s="7" t="s">
        <v>28</v>
      </c>
      <c r="G24" s="8">
        <f>SQRT(G22)</f>
        <v>4789.8533752152171</v>
      </c>
    </row>
    <row r="25" spans="5:7" ht="18.600000000000001" customHeight="1">
      <c r="E25" s="38"/>
      <c r="F25" s="14" t="s">
        <v>29</v>
      </c>
      <c r="G25" s="42">
        <f>SKEW(C4:C15)</f>
        <v>-0.33489489508121734</v>
      </c>
    </row>
    <row r="26" spans="5:7" ht="21.6" customHeight="1" thickBot="1">
      <c r="E26" s="33" t="s">
        <v>40</v>
      </c>
      <c r="F26" s="11" t="s">
        <v>41</v>
      </c>
      <c r="G26" s="16">
        <f>_xlfn.SKEW.P(C4:C15)</f>
        <v>-0.29148859163633839</v>
      </c>
    </row>
    <row r="27" spans="5:7" ht="19.149999999999999" customHeight="1" thickBot="1">
      <c r="E27" s="34"/>
      <c r="F27" s="13" t="s">
        <v>42</v>
      </c>
      <c r="G27" s="17">
        <f>KURT(C4:C15)</f>
        <v>-0.6307726511077445</v>
      </c>
    </row>
  </sheetData>
  <mergeCells count="6">
    <mergeCell ref="E26:E27"/>
    <mergeCell ref="F3:G3"/>
    <mergeCell ref="E4:E7"/>
    <mergeCell ref="E8:E13"/>
    <mergeCell ref="E14:E20"/>
    <mergeCell ref="E21:E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DAB79-CC6F-4FE7-93A1-872293BFAFF2}">
  <dimension ref="B3:G27"/>
  <sheetViews>
    <sheetView topLeftCell="A7" zoomScale="70" zoomScaleNormal="70" workbookViewId="0">
      <selection activeCell="G25" sqref="G25"/>
    </sheetView>
  </sheetViews>
  <sheetFormatPr baseColWidth="10" defaultColWidth="15.5" defaultRowHeight="14.25"/>
  <cols>
    <col min="1" max="1" width="15.5" style="1"/>
    <col min="2" max="2" width="18.75" style="2" customWidth="1"/>
    <col min="3" max="3" width="19.75" style="2" customWidth="1"/>
    <col min="4" max="4" width="11.625" style="1" customWidth="1"/>
    <col min="5" max="5" width="38.125" style="1" customWidth="1"/>
    <col min="6" max="6" width="38.875" style="1" customWidth="1"/>
    <col min="7" max="7" width="30" style="1" customWidth="1"/>
    <col min="8" max="16384" width="15.5" style="1"/>
  </cols>
  <sheetData>
    <row r="3" spans="2:7" ht="36.75" thickBot="1">
      <c r="B3" s="19" t="s">
        <v>53</v>
      </c>
      <c r="C3" s="19" t="s">
        <v>0</v>
      </c>
      <c r="E3" s="18" t="s">
        <v>35</v>
      </c>
      <c r="F3" s="35" t="s">
        <v>47</v>
      </c>
      <c r="G3" s="36"/>
    </row>
    <row r="4" spans="2:7" ht="18.75" thickBot="1">
      <c r="B4" s="20" t="s">
        <v>12</v>
      </c>
      <c r="C4" s="21">
        <v>153429</v>
      </c>
      <c r="D4" s="5"/>
      <c r="E4" s="37" t="s">
        <v>36</v>
      </c>
      <c r="F4" s="9" t="s">
        <v>31</v>
      </c>
      <c r="G4" s="10">
        <f>MIN(C4:C15)</f>
        <v>153429</v>
      </c>
    </row>
    <row r="5" spans="2:7" ht="18.75" thickBot="1">
      <c r="B5" s="20" t="s">
        <v>1</v>
      </c>
      <c r="C5" s="21">
        <v>158715</v>
      </c>
      <c r="D5" s="5"/>
      <c r="E5" s="37"/>
      <c r="F5" s="7" t="s">
        <v>32</v>
      </c>
      <c r="G5" s="8">
        <f>MAX(C4:C15)</f>
        <v>165871</v>
      </c>
    </row>
    <row r="6" spans="2:7" ht="18.75" thickBot="1">
      <c r="B6" s="20" t="s">
        <v>2</v>
      </c>
      <c r="C6" s="21">
        <v>162502</v>
      </c>
      <c r="D6" s="5"/>
      <c r="E6" s="37"/>
      <c r="F6" s="7" t="s">
        <v>33</v>
      </c>
      <c r="G6" s="8">
        <f>+G5-G4</f>
        <v>12442</v>
      </c>
    </row>
    <row r="7" spans="2:7" ht="18.75" thickBot="1">
      <c r="B7" s="20" t="s">
        <v>3</v>
      </c>
      <c r="C7" s="21">
        <v>156364</v>
      </c>
      <c r="D7" s="5"/>
      <c r="E7" s="37"/>
      <c r="F7" s="14" t="s">
        <v>34</v>
      </c>
      <c r="G7" s="8">
        <f>G20-G18</f>
        <v>5871.75</v>
      </c>
    </row>
    <row r="8" spans="2:7" ht="18.75" thickBot="1">
      <c r="B8" s="20" t="s">
        <v>4</v>
      </c>
      <c r="C8" s="21">
        <v>155088</v>
      </c>
      <c r="D8" s="5"/>
      <c r="E8" s="33" t="s">
        <v>37</v>
      </c>
      <c r="F8" s="11" t="s">
        <v>30</v>
      </c>
      <c r="G8" s="12">
        <f>AVERAGE(C4:C15)</f>
        <v>159391.41666666666</v>
      </c>
    </row>
    <row r="9" spans="2:7" ht="18.75" thickBot="1">
      <c r="B9" s="20" t="s">
        <v>5</v>
      </c>
      <c r="C9" s="21">
        <v>156955</v>
      </c>
      <c r="D9" s="5"/>
      <c r="E9" s="38"/>
      <c r="F9" s="7" t="s">
        <v>14</v>
      </c>
      <c r="G9" s="8">
        <f>GEOMEAN(C4:C15)</f>
        <v>159347.84000896302</v>
      </c>
    </row>
    <row r="10" spans="2:7" ht="18.75" thickBot="1">
      <c r="B10" s="20" t="s">
        <v>6</v>
      </c>
      <c r="C10" s="21">
        <v>157352</v>
      </c>
      <c r="D10" s="5"/>
      <c r="E10" s="38"/>
      <c r="F10" s="7" t="s">
        <v>15</v>
      </c>
      <c r="G10" s="8">
        <f>HARMEAN(C4:C15)</f>
        <v>159304.43132803004</v>
      </c>
    </row>
    <row r="11" spans="2:7" ht="18.75" thickBot="1">
      <c r="B11" s="20" t="s">
        <v>7</v>
      </c>
      <c r="C11" s="21">
        <v>159336</v>
      </c>
      <c r="D11" s="5"/>
      <c r="E11" s="38"/>
      <c r="F11" s="7" t="s">
        <v>13</v>
      </c>
      <c r="G11" s="8">
        <f>MEDIAN(C4:C15)</f>
        <v>159025.5</v>
      </c>
    </row>
    <row r="12" spans="2:7" ht="18.75" thickBot="1">
      <c r="B12" s="20" t="s">
        <v>8</v>
      </c>
      <c r="C12" s="21">
        <v>159373</v>
      </c>
      <c r="D12" s="5"/>
      <c r="E12" s="38"/>
      <c r="F12" s="7" t="s">
        <v>16</v>
      </c>
      <c r="G12" s="8"/>
    </row>
    <row r="13" spans="2:7" ht="18">
      <c r="B13" s="20" t="s">
        <v>9</v>
      </c>
      <c r="C13" s="21">
        <v>162856</v>
      </c>
      <c r="D13" s="5"/>
      <c r="E13" s="38"/>
      <c r="F13" s="14" t="s">
        <v>17</v>
      </c>
      <c r="G13" s="15"/>
    </row>
    <row r="14" spans="2:7" ht="18.600000000000001" customHeight="1" thickBot="1">
      <c r="B14" s="20" t="s">
        <v>10</v>
      </c>
      <c r="C14" s="21">
        <v>165871</v>
      </c>
      <c r="D14" s="5"/>
      <c r="E14" s="33" t="s">
        <v>38</v>
      </c>
      <c r="F14" s="11" t="s">
        <v>18</v>
      </c>
      <c r="G14" s="12">
        <f>PERCENTILE(C4:C15,0.1)</f>
        <v>155215.6</v>
      </c>
    </row>
    <row r="15" spans="2:7" ht="18.600000000000001" customHeight="1" thickBot="1">
      <c r="B15" s="22" t="s">
        <v>11</v>
      </c>
      <c r="C15" s="23">
        <v>164856</v>
      </c>
      <c r="D15" s="6"/>
      <c r="E15" s="38"/>
      <c r="F15" s="7" t="s">
        <v>19</v>
      </c>
      <c r="G15" s="12">
        <f>PERCENTILE(C4:C15,0.15)</f>
        <v>155917.4</v>
      </c>
    </row>
    <row r="16" spans="2:7" ht="18.600000000000001" customHeight="1" thickBot="1">
      <c r="B16" s="4"/>
      <c r="E16" s="38"/>
      <c r="F16" s="7" t="s">
        <v>20</v>
      </c>
      <c r="G16" s="12">
        <f>PERCENTILE(C4:C15,0.25)</f>
        <v>156807.25</v>
      </c>
    </row>
    <row r="17" spans="5:7" ht="18.600000000000001" customHeight="1" thickBot="1">
      <c r="E17" s="38"/>
      <c r="F17" s="7" t="s">
        <v>21</v>
      </c>
      <c r="G17" s="12">
        <f>PERCENTILE(C4:C15,0.75)</f>
        <v>162590.5</v>
      </c>
    </row>
    <row r="18" spans="5:7" ht="18.600000000000001" customHeight="1" thickBot="1">
      <c r="E18" s="38"/>
      <c r="F18" s="7" t="s">
        <v>22</v>
      </c>
      <c r="G18" s="8">
        <f>QUARTILE(C4:C15,1)</f>
        <v>156807.25</v>
      </c>
    </row>
    <row r="19" spans="5:7" ht="18.600000000000001" customHeight="1" thickBot="1">
      <c r="E19" s="38"/>
      <c r="F19" s="7" t="s">
        <v>23</v>
      </c>
      <c r="G19" s="8">
        <f>QUARTILE(C4:C15,2)</f>
        <v>159025.5</v>
      </c>
    </row>
    <row r="20" spans="5:7" ht="18.75" thickBot="1">
      <c r="E20" s="34"/>
      <c r="F20" s="14" t="s">
        <v>24</v>
      </c>
      <c r="G20" s="8">
        <f>QUARTILE(C5:C15,3)</f>
        <v>162679</v>
      </c>
    </row>
    <row r="21" spans="5:7" ht="18.600000000000001" customHeight="1" thickBot="1">
      <c r="E21" s="39" t="s">
        <v>39</v>
      </c>
      <c r="F21" s="11" t="s">
        <v>25</v>
      </c>
      <c r="G21" s="12">
        <f>_xlfn.VAR.P(C4:C15)</f>
        <v>13943091.076388886</v>
      </c>
    </row>
    <row r="22" spans="5:7" ht="18.600000000000001" customHeight="1" thickBot="1">
      <c r="E22" s="38"/>
      <c r="F22" s="7" t="s">
        <v>26</v>
      </c>
      <c r="G22" s="8">
        <f>_xlfn.VAR.S(C4:C15)</f>
        <v>15210644.810606057</v>
      </c>
    </row>
    <row r="23" spans="5:7" ht="18.600000000000001" customHeight="1" thickBot="1">
      <c r="E23" s="38"/>
      <c r="F23" s="7" t="s">
        <v>27</v>
      </c>
      <c r="G23" s="8">
        <f>SQRT(G21)</f>
        <v>3734.0448680203194</v>
      </c>
    </row>
    <row r="24" spans="5:7" ht="18.600000000000001" customHeight="1" thickBot="1">
      <c r="E24" s="38"/>
      <c r="F24" s="7" t="s">
        <v>28</v>
      </c>
      <c r="G24" s="8">
        <f>SQRT(G22)</f>
        <v>3900.0826671502818</v>
      </c>
    </row>
    <row r="25" spans="5:7" ht="18.600000000000001" customHeight="1">
      <c r="E25" s="38"/>
      <c r="F25" s="14" t="s">
        <v>29</v>
      </c>
      <c r="G25" s="42">
        <f>SKEW(C4:C15)</f>
        <v>0.30203753044880111</v>
      </c>
    </row>
    <row r="26" spans="5:7" ht="21.6" customHeight="1" thickBot="1">
      <c r="E26" s="33" t="s">
        <v>40</v>
      </c>
      <c r="F26" s="11" t="s">
        <v>41</v>
      </c>
      <c r="G26" s="16">
        <f>_xlfn.SKEW.P(C4:C15)</f>
        <v>0.26288992655587495</v>
      </c>
    </row>
    <row r="27" spans="5:7" ht="19.149999999999999" customHeight="1" thickBot="1">
      <c r="E27" s="34"/>
      <c r="F27" s="13" t="s">
        <v>42</v>
      </c>
      <c r="G27" s="17">
        <f>KURT(C4:C15)</f>
        <v>-0.87607476621151514</v>
      </c>
    </row>
  </sheetData>
  <mergeCells count="6">
    <mergeCell ref="E26:E27"/>
    <mergeCell ref="F3:G3"/>
    <mergeCell ref="E4:E7"/>
    <mergeCell ref="E8:E13"/>
    <mergeCell ref="E14:E20"/>
    <mergeCell ref="E21:E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70E2-9B3D-44B8-B17F-56AFE403F807}">
  <dimension ref="B3:G27"/>
  <sheetViews>
    <sheetView topLeftCell="A10" zoomScale="70" zoomScaleNormal="70" workbookViewId="0">
      <selection activeCell="G25" sqref="G25"/>
    </sheetView>
  </sheetViews>
  <sheetFormatPr baseColWidth="10" defaultColWidth="15.5" defaultRowHeight="14.25"/>
  <cols>
    <col min="1" max="1" width="15.5" style="1"/>
    <col min="2" max="2" width="18.75" style="2" customWidth="1"/>
    <col min="3" max="3" width="19.75" style="2" customWidth="1"/>
    <col min="4" max="4" width="11.625" style="1" customWidth="1"/>
    <col min="5" max="5" width="38.125" style="1" customWidth="1"/>
    <col min="6" max="6" width="38.875" style="1" customWidth="1"/>
    <col min="7" max="7" width="30" style="1" customWidth="1"/>
    <col min="8" max="16384" width="15.5" style="1"/>
  </cols>
  <sheetData>
    <row r="3" spans="2:7" ht="36.75" thickBot="1">
      <c r="B3" s="19" t="s">
        <v>54</v>
      </c>
      <c r="C3" s="19" t="s">
        <v>0</v>
      </c>
      <c r="E3" s="18" t="s">
        <v>35</v>
      </c>
      <c r="F3" s="35" t="s">
        <v>48</v>
      </c>
      <c r="G3" s="36"/>
    </row>
    <row r="4" spans="2:7" ht="18.75" thickBot="1">
      <c r="B4" s="20" t="s">
        <v>12</v>
      </c>
      <c r="C4" s="21">
        <v>161882</v>
      </c>
      <c r="D4" s="5"/>
      <c r="E4" s="37" t="s">
        <v>36</v>
      </c>
      <c r="F4" s="9" t="s">
        <v>31</v>
      </c>
      <c r="G4" s="10">
        <f>MIN(C4:C15)</f>
        <v>161882</v>
      </c>
    </row>
    <row r="5" spans="2:7" ht="18.75" thickBot="1">
      <c r="B5" s="20" t="s">
        <v>1</v>
      </c>
      <c r="C5" s="21">
        <v>168028</v>
      </c>
      <c r="D5" s="5"/>
      <c r="E5" s="37"/>
      <c r="F5" s="7" t="s">
        <v>32</v>
      </c>
      <c r="G5" s="8">
        <f>MAX(C4:C15)</f>
        <v>189407</v>
      </c>
    </row>
    <row r="6" spans="2:7" ht="18.75" thickBot="1">
      <c r="B6" s="20" t="s">
        <v>2</v>
      </c>
      <c r="C6" s="21">
        <v>173309</v>
      </c>
      <c r="D6" s="5"/>
      <c r="E6" s="37"/>
      <c r="F6" s="7" t="s">
        <v>33</v>
      </c>
      <c r="G6" s="8">
        <f>+G5-G4</f>
        <v>27525</v>
      </c>
    </row>
    <row r="7" spans="2:7" ht="18.75" thickBot="1">
      <c r="B7" s="20" t="s">
        <v>3</v>
      </c>
      <c r="C7" s="21">
        <v>177383</v>
      </c>
      <c r="D7" s="5"/>
      <c r="E7" s="37"/>
      <c r="F7" s="14" t="s">
        <v>34</v>
      </c>
      <c r="G7" s="8">
        <f>G20-G18</f>
        <v>9856</v>
      </c>
    </row>
    <row r="8" spans="2:7" ht="18.75" thickBot="1">
      <c r="B8" s="20" t="s">
        <v>4</v>
      </c>
      <c r="C8" s="21">
        <v>177301</v>
      </c>
      <c r="D8" s="5"/>
      <c r="E8" s="33" t="s">
        <v>37</v>
      </c>
      <c r="F8" s="11" t="s">
        <v>30</v>
      </c>
      <c r="G8" s="12">
        <f>AVERAGE(C4:C15)</f>
        <v>178802.25</v>
      </c>
    </row>
    <row r="9" spans="2:7" ht="18.75" thickBot="1">
      <c r="B9" s="20" t="s">
        <v>5</v>
      </c>
      <c r="C9" s="21">
        <v>177654</v>
      </c>
      <c r="D9" s="5"/>
      <c r="E9" s="38"/>
      <c r="F9" s="7" t="s">
        <v>14</v>
      </c>
      <c r="G9" s="8">
        <f>GEOMEAN(C4:C15)</f>
        <v>178619.76490416707</v>
      </c>
    </row>
    <row r="10" spans="2:7" ht="18.75" thickBot="1">
      <c r="B10" s="20" t="s">
        <v>6</v>
      </c>
      <c r="C10" s="21">
        <v>178054</v>
      </c>
      <c r="D10" s="5"/>
      <c r="E10" s="38"/>
      <c r="F10" s="7" t="s">
        <v>15</v>
      </c>
      <c r="G10" s="8">
        <f>HARMEAN(C4:C15)</f>
        <v>178434.09509699856</v>
      </c>
    </row>
    <row r="11" spans="2:7" ht="18.75" thickBot="1">
      <c r="B11" s="20" t="s">
        <v>7</v>
      </c>
      <c r="C11" s="21">
        <v>181707</v>
      </c>
      <c r="D11" s="5"/>
      <c r="E11" s="38"/>
      <c r="F11" s="7" t="s">
        <v>13</v>
      </c>
      <c r="G11" s="8">
        <f>MEDIAN(C4:C15)</f>
        <v>177854</v>
      </c>
    </row>
    <row r="12" spans="2:7" ht="18.75" thickBot="1">
      <c r="B12" s="20" t="s">
        <v>8</v>
      </c>
      <c r="C12" s="21">
        <v>184425</v>
      </c>
      <c r="D12" s="5"/>
      <c r="E12" s="38"/>
      <c r="F12" s="7" t="s">
        <v>16</v>
      </c>
      <c r="G12" s="8"/>
    </row>
    <row r="13" spans="2:7" ht="18">
      <c r="B13" s="20" t="s">
        <v>9</v>
      </c>
      <c r="C13" s="21">
        <v>188584</v>
      </c>
      <c r="D13" s="5"/>
      <c r="E13" s="38"/>
      <c r="F13" s="14" t="s">
        <v>17</v>
      </c>
      <c r="G13" s="15"/>
    </row>
    <row r="14" spans="2:7" ht="18.600000000000001" customHeight="1" thickBot="1">
      <c r="B14" s="20" t="s">
        <v>10</v>
      </c>
      <c r="C14" s="21">
        <v>189407</v>
      </c>
      <c r="D14" s="5"/>
      <c r="E14" s="33" t="s">
        <v>38</v>
      </c>
      <c r="F14" s="11" t="s">
        <v>18</v>
      </c>
      <c r="G14" s="12">
        <f>PERCENTILE(C4:C15,0.1)</f>
        <v>168556.1</v>
      </c>
    </row>
    <row r="15" spans="2:7" ht="18.600000000000001" customHeight="1" thickBot="1">
      <c r="B15" s="22" t="s">
        <v>11</v>
      </c>
      <c r="C15" s="23">
        <v>187893</v>
      </c>
      <c r="D15" s="6"/>
      <c r="E15" s="38"/>
      <c r="F15" s="7" t="s">
        <v>19</v>
      </c>
      <c r="G15" s="12">
        <f>PERCENTILE(C4:C15,0.15)</f>
        <v>171460.65</v>
      </c>
    </row>
    <row r="16" spans="2:7" ht="18.600000000000001" customHeight="1" thickBot="1">
      <c r="B16" s="4"/>
      <c r="E16" s="38"/>
      <c r="F16" s="7" t="s">
        <v>20</v>
      </c>
      <c r="G16" s="12">
        <f>PERCENTILE(C4:C15,0.25)</f>
        <v>176303</v>
      </c>
    </row>
    <row r="17" spans="5:7" ht="18.600000000000001" customHeight="1" thickBot="1">
      <c r="E17" s="38"/>
      <c r="F17" s="7" t="s">
        <v>21</v>
      </c>
      <c r="G17" s="12">
        <f>PERCENTILE(C4:C15,0.75)</f>
        <v>185292</v>
      </c>
    </row>
    <row r="18" spans="5:7" ht="18.600000000000001" customHeight="1" thickBot="1">
      <c r="E18" s="38"/>
      <c r="F18" s="7" t="s">
        <v>22</v>
      </c>
      <c r="G18" s="8">
        <f>QUARTILE(C4:C15,1)</f>
        <v>176303</v>
      </c>
    </row>
    <row r="19" spans="5:7" ht="18.600000000000001" customHeight="1" thickBot="1">
      <c r="E19" s="38"/>
      <c r="F19" s="7" t="s">
        <v>23</v>
      </c>
      <c r="G19" s="8">
        <f>QUARTILE(C4:C15,2)</f>
        <v>177854</v>
      </c>
    </row>
    <row r="20" spans="5:7" ht="18.75" thickBot="1">
      <c r="E20" s="34"/>
      <c r="F20" s="14" t="s">
        <v>24</v>
      </c>
      <c r="G20" s="8">
        <f>QUARTILE(C5:C15,3)</f>
        <v>186159</v>
      </c>
    </row>
    <row r="21" spans="5:7" ht="18.600000000000001" customHeight="1" thickBot="1">
      <c r="E21" s="39" t="s">
        <v>39</v>
      </c>
      <c r="F21" s="11" t="s">
        <v>25</v>
      </c>
      <c r="G21" s="12">
        <f>_xlfn.VAR.P(C4:C15)</f>
        <v>64128289.854166664</v>
      </c>
    </row>
    <row r="22" spans="5:7" ht="18.600000000000001" customHeight="1" thickBot="1">
      <c r="E22" s="38"/>
      <c r="F22" s="7" t="s">
        <v>26</v>
      </c>
      <c r="G22" s="8">
        <f>_xlfn.VAR.S(C4:C15)</f>
        <v>69958134.38636364</v>
      </c>
    </row>
    <row r="23" spans="5:7" ht="18.600000000000001" customHeight="1" thickBot="1">
      <c r="E23" s="38"/>
      <c r="F23" s="7" t="s">
        <v>27</v>
      </c>
      <c r="G23" s="8">
        <f>SQRT(G21)</f>
        <v>8008.0141017712167</v>
      </c>
    </row>
    <row r="24" spans="5:7" ht="18.600000000000001" customHeight="1" thickBot="1">
      <c r="E24" s="38"/>
      <c r="F24" s="7" t="s">
        <v>28</v>
      </c>
      <c r="G24" s="8">
        <f>SQRT(G22)</f>
        <v>8364.0979421790398</v>
      </c>
    </row>
    <row r="25" spans="5:7" ht="18.600000000000001" customHeight="1">
      <c r="E25" s="38"/>
      <c r="F25" s="14" t="s">
        <v>29</v>
      </c>
      <c r="G25" s="42">
        <f>SKEW(C4:C15)</f>
        <v>-0.59412337594319187</v>
      </c>
    </row>
    <row r="26" spans="5:7" ht="21.6" customHeight="1" thickBot="1">
      <c r="E26" s="33" t="s">
        <v>40</v>
      </c>
      <c r="F26" s="11" t="s">
        <v>41</v>
      </c>
      <c r="G26" s="16">
        <f>_xlfn.SKEW.P(C4:C15)</f>
        <v>-0.51711802316338418</v>
      </c>
    </row>
    <row r="27" spans="5:7" ht="19.149999999999999" customHeight="1" thickBot="1">
      <c r="E27" s="34"/>
      <c r="F27" s="13" t="s">
        <v>42</v>
      </c>
      <c r="G27" s="17">
        <f>KURT(C4:C15)</f>
        <v>2.5561039034548649E-2</v>
      </c>
    </row>
  </sheetData>
  <mergeCells count="6">
    <mergeCell ref="E26:E27"/>
    <mergeCell ref="F3:G3"/>
    <mergeCell ref="E4:E7"/>
    <mergeCell ref="E8:E13"/>
    <mergeCell ref="E14:E20"/>
    <mergeCell ref="E21:E2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3267-CAE4-439C-B59A-CCC9757B1219}">
  <dimension ref="B3:G27"/>
  <sheetViews>
    <sheetView topLeftCell="A7" zoomScale="70" zoomScaleNormal="70" workbookViewId="0">
      <selection activeCell="G25" sqref="G25"/>
    </sheetView>
  </sheetViews>
  <sheetFormatPr baseColWidth="10" defaultColWidth="15.5" defaultRowHeight="14.25"/>
  <cols>
    <col min="1" max="1" width="15.5" style="1"/>
    <col min="2" max="2" width="18.75" style="2" customWidth="1"/>
    <col min="3" max="3" width="19.75" style="2" customWidth="1"/>
    <col min="4" max="4" width="11.625" style="1" customWidth="1"/>
    <col min="5" max="5" width="38.125" style="1" customWidth="1"/>
    <col min="6" max="6" width="38.875" style="1" customWidth="1"/>
    <col min="7" max="7" width="30" style="1" customWidth="1"/>
    <col min="8" max="16384" width="15.5" style="1"/>
  </cols>
  <sheetData>
    <row r="3" spans="2:7" ht="36.75" thickBot="1">
      <c r="B3" s="19" t="s">
        <v>54</v>
      </c>
      <c r="C3" s="19" t="s">
        <v>0</v>
      </c>
      <c r="E3" s="18" t="s">
        <v>35</v>
      </c>
      <c r="F3" s="35" t="s">
        <v>49</v>
      </c>
      <c r="G3" s="36"/>
    </row>
    <row r="4" spans="2:7" ht="18.75" thickBot="1">
      <c r="B4" s="20" t="s">
        <v>12</v>
      </c>
      <c r="C4" s="21">
        <v>182582</v>
      </c>
      <c r="D4" s="5"/>
      <c r="E4" s="37" t="s">
        <v>36</v>
      </c>
      <c r="F4" s="9" t="s">
        <v>31</v>
      </c>
      <c r="G4" s="10">
        <f>MIN(C4:C15)</f>
        <v>182582</v>
      </c>
    </row>
    <row r="5" spans="2:7" ht="18.75" thickBot="1">
      <c r="B5" s="20" t="s">
        <v>1</v>
      </c>
      <c r="C5" s="21">
        <v>188766</v>
      </c>
      <c r="D5" s="5"/>
      <c r="E5" s="37"/>
      <c r="F5" s="7" t="s">
        <v>32</v>
      </c>
      <c r="G5" s="8">
        <f>MAX(C4:C15)</f>
        <v>202763</v>
      </c>
    </row>
    <row r="6" spans="2:7" ht="18.75" thickBot="1">
      <c r="B6" s="20" t="s">
        <v>2</v>
      </c>
      <c r="C6" s="21">
        <v>192920</v>
      </c>
      <c r="D6" s="5"/>
      <c r="E6" s="37"/>
      <c r="F6" s="7" t="s">
        <v>33</v>
      </c>
      <c r="G6" s="8">
        <f>+G5-G4</f>
        <v>20181</v>
      </c>
    </row>
    <row r="7" spans="2:7" ht="18.75" thickBot="1">
      <c r="B7" s="20" t="s">
        <v>3</v>
      </c>
      <c r="C7" s="21">
        <v>195772</v>
      </c>
      <c r="D7" s="5"/>
      <c r="E7" s="37"/>
      <c r="F7" s="14" t="s">
        <v>34</v>
      </c>
      <c r="G7" s="8">
        <f>G20-G18</f>
        <v>6062.5</v>
      </c>
    </row>
    <row r="8" spans="2:7" ht="18.75" thickBot="1">
      <c r="B8" s="20" t="s">
        <v>4</v>
      </c>
      <c r="C8" s="21">
        <v>196768</v>
      </c>
      <c r="D8" s="5"/>
      <c r="E8" s="33" t="s">
        <v>37</v>
      </c>
      <c r="F8" s="11" t="s">
        <v>30</v>
      </c>
      <c r="G8" s="12">
        <f>AVERAGE(C4:C15)</f>
        <v>196560.66666666666</v>
      </c>
    </row>
    <row r="9" spans="2:7" ht="18.75" thickBot="1">
      <c r="B9" s="20" t="s">
        <v>5</v>
      </c>
      <c r="C9" s="21">
        <v>197872</v>
      </c>
      <c r="D9" s="5"/>
      <c r="E9" s="38"/>
      <c r="F9" s="7" t="s">
        <v>14</v>
      </c>
      <c r="G9" s="8">
        <f>GEOMEAN(C4:C15)</f>
        <v>196475.73731146017</v>
      </c>
    </row>
    <row r="10" spans="2:7" ht="18.75" thickBot="1">
      <c r="B10" s="20" t="s">
        <v>6</v>
      </c>
      <c r="C10" s="21">
        <v>197983</v>
      </c>
      <c r="D10" s="5"/>
      <c r="E10" s="38"/>
      <c r="F10" s="7" t="s">
        <v>15</v>
      </c>
      <c r="G10" s="8">
        <f>HARMEAN(C4:C15)</f>
        <v>196388.76454981533</v>
      </c>
    </row>
    <row r="11" spans="2:7" ht="18.75" thickBot="1">
      <c r="B11" s="20" t="s">
        <v>7</v>
      </c>
      <c r="C11" s="21">
        <v>198839</v>
      </c>
      <c r="D11" s="5"/>
      <c r="E11" s="38"/>
      <c r="F11" s="7" t="s">
        <v>13</v>
      </c>
      <c r="G11" s="8">
        <f>MEDIAN(C4:C15)</f>
        <v>197927.5</v>
      </c>
    </row>
    <row r="12" spans="2:7" ht="18.75" thickBot="1">
      <c r="B12" s="20" t="s">
        <v>8</v>
      </c>
      <c r="C12" s="21">
        <v>200898</v>
      </c>
      <c r="D12" s="5"/>
      <c r="E12" s="38"/>
      <c r="F12" s="7" t="s">
        <v>16</v>
      </c>
      <c r="G12" s="8"/>
    </row>
    <row r="13" spans="2:7" ht="18">
      <c r="B13" s="20" t="s">
        <v>9</v>
      </c>
      <c r="C13" s="21">
        <v>202220</v>
      </c>
      <c r="D13" s="5"/>
      <c r="E13" s="38"/>
      <c r="F13" s="14" t="s">
        <v>17</v>
      </c>
      <c r="G13" s="15"/>
    </row>
    <row r="14" spans="2:7" ht="18.600000000000001" customHeight="1" thickBot="1">
      <c r="B14" s="20" t="s">
        <v>10</v>
      </c>
      <c r="C14" s="21">
        <v>202763</v>
      </c>
      <c r="D14" s="5"/>
      <c r="E14" s="33" t="s">
        <v>38</v>
      </c>
      <c r="F14" s="11" t="s">
        <v>18</v>
      </c>
      <c r="G14" s="12">
        <f>PERCENTILE(C4:C15,0.1)</f>
        <v>189181.4</v>
      </c>
    </row>
    <row r="15" spans="2:7" ht="18.600000000000001" customHeight="1" thickBot="1">
      <c r="B15" s="22" t="s">
        <v>11</v>
      </c>
      <c r="C15" s="23">
        <v>201345</v>
      </c>
      <c r="D15" s="6"/>
      <c r="E15" s="38"/>
      <c r="F15" s="7" t="s">
        <v>19</v>
      </c>
      <c r="G15" s="12">
        <f>PERCENTILE(C4:C15,0.15)</f>
        <v>191466.1</v>
      </c>
    </row>
    <row r="16" spans="2:7" ht="18.600000000000001" customHeight="1" thickBot="1">
      <c r="B16" s="4"/>
      <c r="E16" s="38"/>
      <c r="F16" s="7" t="s">
        <v>20</v>
      </c>
      <c r="G16" s="12">
        <f>PERCENTILE(C4:C15,0.25)</f>
        <v>195059</v>
      </c>
    </row>
    <row r="17" spans="5:7" ht="18.600000000000001" customHeight="1" thickBot="1">
      <c r="E17" s="38"/>
      <c r="F17" s="7" t="s">
        <v>21</v>
      </c>
      <c r="G17" s="12">
        <f>PERCENTILE(C4:C15,0.75)</f>
        <v>201009.75</v>
      </c>
    </row>
    <row r="18" spans="5:7" ht="18.600000000000001" customHeight="1" thickBot="1">
      <c r="E18" s="38"/>
      <c r="F18" s="7" t="s">
        <v>22</v>
      </c>
      <c r="G18" s="8">
        <f>QUARTILE(C4:C15,1)</f>
        <v>195059</v>
      </c>
    </row>
    <row r="19" spans="5:7" ht="18.600000000000001" customHeight="1" thickBot="1">
      <c r="E19" s="38"/>
      <c r="F19" s="7" t="s">
        <v>23</v>
      </c>
      <c r="G19" s="8">
        <f>QUARTILE(C4:C15,2)</f>
        <v>197927.5</v>
      </c>
    </row>
    <row r="20" spans="5:7" ht="18.75" thickBot="1">
      <c r="E20" s="34"/>
      <c r="F20" s="14" t="s">
        <v>24</v>
      </c>
      <c r="G20" s="8">
        <f>QUARTILE(C5:C15,3)</f>
        <v>201121.5</v>
      </c>
    </row>
    <row r="21" spans="5:7" ht="18.600000000000001" customHeight="1" thickBot="1">
      <c r="E21" s="39" t="s">
        <v>39</v>
      </c>
      <c r="F21" s="11" t="s">
        <v>25</v>
      </c>
      <c r="G21" s="12">
        <f>_xlfn.VAR.P(C4:C15)</f>
        <v>32601009.555555567</v>
      </c>
    </row>
    <row r="22" spans="5:7" ht="18.600000000000001" customHeight="1" thickBot="1">
      <c r="E22" s="38"/>
      <c r="F22" s="7" t="s">
        <v>26</v>
      </c>
      <c r="G22" s="8">
        <f>_xlfn.VAR.S(C4:C15)</f>
        <v>35564737.69696971</v>
      </c>
    </row>
    <row r="23" spans="5:7" ht="18.600000000000001" customHeight="1" thickBot="1">
      <c r="E23" s="38"/>
      <c r="F23" s="7" t="s">
        <v>27</v>
      </c>
      <c r="G23" s="8">
        <f>SQRT(G21)</f>
        <v>5709.7293767354304</v>
      </c>
    </row>
    <row r="24" spans="5:7" ht="18.600000000000001" customHeight="1" thickBot="1">
      <c r="E24" s="38"/>
      <c r="F24" s="7" t="s">
        <v>28</v>
      </c>
      <c r="G24" s="8">
        <f>SQRT(G22)</f>
        <v>5963.617836260948</v>
      </c>
    </row>
    <row r="25" spans="5:7" ht="18.600000000000001" customHeight="1">
      <c r="E25" s="38"/>
      <c r="F25" s="14" t="s">
        <v>29</v>
      </c>
      <c r="G25" s="42">
        <f>SKEW(C4:C15)</f>
        <v>-1.3506170052561464</v>
      </c>
    </row>
    <row r="26" spans="5:7" ht="21.6" customHeight="1" thickBot="1">
      <c r="E26" s="33" t="s">
        <v>40</v>
      </c>
      <c r="F26" s="11" t="s">
        <v>41</v>
      </c>
      <c r="G26" s="16">
        <f>_xlfn.SKEW.P(C4:C15)</f>
        <v>-1.1755612118444718</v>
      </c>
    </row>
    <row r="27" spans="5:7" ht="19.149999999999999" customHeight="1" thickBot="1">
      <c r="E27" s="34"/>
      <c r="F27" s="13" t="s">
        <v>42</v>
      </c>
      <c r="G27" s="17">
        <f>KURT(C4:C15)</f>
        <v>1.6310126989883331</v>
      </c>
    </row>
  </sheetData>
  <mergeCells count="6">
    <mergeCell ref="E26:E27"/>
    <mergeCell ref="F3:G3"/>
    <mergeCell ref="E4:E7"/>
    <mergeCell ref="E8:E13"/>
    <mergeCell ref="E14:E20"/>
    <mergeCell ref="E21:E2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771B8-46E6-4C43-AEB6-C832E809EC61}">
  <dimension ref="A3:J27"/>
  <sheetViews>
    <sheetView topLeftCell="A13" zoomScale="70" zoomScaleNormal="70" workbookViewId="0">
      <selection activeCell="G25" sqref="G25"/>
    </sheetView>
  </sheetViews>
  <sheetFormatPr baseColWidth="10" defaultColWidth="15.5" defaultRowHeight="14.25"/>
  <cols>
    <col min="2" max="2" width="18.75" style="2" customWidth="1"/>
    <col min="3" max="3" width="19.75" style="2" customWidth="1"/>
    <col min="4" max="4" width="11.625" style="1" customWidth="1"/>
    <col min="5" max="5" width="38.125" style="1" customWidth="1"/>
    <col min="6" max="6" width="38.875" style="1" customWidth="1"/>
    <col min="7" max="7" width="18.5" style="1" customWidth="1"/>
    <col min="8" max="8" width="48.5" customWidth="1"/>
    <col min="11" max="16384" width="15.5" style="1"/>
  </cols>
  <sheetData>
    <row r="3" spans="2:8" ht="36.75" thickBot="1">
      <c r="B3" s="19" t="s">
        <v>54</v>
      </c>
      <c r="C3" s="19" t="s">
        <v>0</v>
      </c>
      <c r="E3" s="18" t="s">
        <v>35</v>
      </c>
      <c r="F3" s="35" t="s">
        <v>43</v>
      </c>
      <c r="G3" s="36"/>
      <c r="H3" s="30" t="s">
        <v>52</v>
      </c>
    </row>
    <row r="4" spans="2:8" ht="21" thickBot="1">
      <c r="B4" s="20" t="s">
        <v>12</v>
      </c>
      <c r="C4" s="21">
        <v>196478</v>
      </c>
      <c r="D4" s="5"/>
      <c r="E4" s="37" t="s">
        <v>36</v>
      </c>
      <c r="F4" s="9" t="s">
        <v>31</v>
      </c>
      <c r="G4" s="10">
        <f>MIN(C4:C15)</f>
        <v>196478</v>
      </c>
      <c r="H4" s="31"/>
    </row>
    <row r="5" spans="2:8" ht="21" thickBot="1">
      <c r="B5" s="20" t="s">
        <v>1</v>
      </c>
      <c r="C5" s="21">
        <v>200364</v>
      </c>
      <c r="D5" s="5"/>
      <c r="E5" s="37"/>
      <c r="F5" s="7" t="s">
        <v>32</v>
      </c>
      <c r="G5" s="8">
        <f>MAX(C4:C15)</f>
        <v>209134</v>
      </c>
      <c r="H5" s="31"/>
    </row>
    <row r="6" spans="2:8" ht="21" thickBot="1">
      <c r="B6" s="20" t="s">
        <v>2</v>
      </c>
      <c r="C6" s="21">
        <v>203988</v>
      </c>
      <c r="D6" s="5"/>
      <c r="E6" s="37"/>
      <c r="F6" s="7" t="s">
        <v>33</v>
      </c>
      <c r="G6" s="8">
        <f>+G5-G4</f>
        <v>12656</v>
      </c>
      <c r="H6" s="31"/>
    </row>
    <row r="7" spans="2:8" ht="21" thickBot="1">
      <c r="B7" s="20" t="s">
        <v>3</v>
      </c>
      <c r="C7" s="21">
        <v>205041</v>
      </c>
      <c r="D7" s="5"/>
      <c r="E7" s="37"/>
      <c r="F7" s="14" t="s">
        <v>34</v>
      </c>
      <c r="G7" s="8">
        <f>G20-G18</f>
        <v>2741.25</v>
      </c>
      <c r="H7" s="31"/>
    </row>
    <row r="8" spans="2:8" ht="21" thickBot="1">
      <c r="B8" s="20" t="s">
        <v>4</v>
      </c>
      <c r="C8" s="21">
        <v>205760</v>
      </c>
      <c r="D8" s="5"/>
      <c r="E8" s="33" t="s">
        <v>37</v>
      </c>
      <c r="F8" s="11" t="s">
        <v>30</v>
      </c>
      <c r="G8" s="12">
        <f>AVERAGE(C4:C15)</f>
        <v>205233.25</v>
      </c>
      <c r="H8" s="31"/>
    </row>
    <row r="9" spans="2:8" ht="21" thickBot="1">
      <c r="B9" s="20" t="s">
        <v>5</v>
      </c>
      <c r="C9" s="21">
        <v>206894</v>
      </c>
      <c r="D9" s="5"/>
      <c r="E9" s="38"/>
      <c r="F9" s="7" t="s">
        <v>14</v>
      </c>
      <c r="G9" s="8">
        <f>GEOMEAN(C4:C15)</f>
        <v>205204.23332741263</v>
      </c>
      <c r="H9" s="31"/>
    </row>
    <row r="10" spans="2:8" ht="21" thickBot="1">
      <c r="B10" s="20" t="s">
        <v>6</v>
      </c>
      <c r="C10" s="21">
        <v>206000</v>
      </c>
      <c r="D10" s="5"/>
      <c r="E10" s="38"/>
      <c r="F10" s="7" t="s">
        <v>15</v>
      </c>
      <c r="G10" s="8">
        <f>HARMEAN(C4:C15)</f>
        <v>205174.75142107031</v>
      </c>
      <c r="H10" s="31"/>
    </row>
    <row r="11" spans="2:8" ht="21" thickBot="1">
      <c r="B11" s="20" t="s">
        <v>7</v>
      </c>
      <c r="C11" s="21">
        <v>207140</v>
      </c>
      <c r="D11" s="5"/>
      <c r="E11" s="38"/>
      <c r="F11" s="7" t="s">
        <v>13</v>
      </c>
      <c r="G11" s="8">
        <f>MEDIAN(C4:C15)</f>
        <v>205963</v>
      </c>
      <c r="H11" s="31"/>
    </row>
    <row r="12" spans="2:8" ht="21" thickBot="1">
      <c r="B12" s="20" t="s">
        <v>8</v>
      </c>
      <c r="C12" s="21">
        <v>208176</v>
      </c>
      <c r="D12" s="5"/>
      <c r="E12" s="38"/>
      <c r="F12" s="7" t="s">
        <v>16</v>
      </c>
      <c r="G12" s="8"/>
      <c r="H12" s="31"/>
    </row>
    <row r="13" spans="2:8" ht="20.25">
      <c r="B13" s="20" t="s">
        <v>9</v>
      </c>
      <c r="C13" s="21">
        <v>209134</v>
      </c>
      <c r="D13" s="5"/>
      <c r="E13" s="38"/>
      <c r="F13" s="14" t="s">
        <v>17</v>
      </c>
      <c r="G13" s="15"/>
      <c r="H13" s="31"/>
    </row>
    <row r="14" spans="2:8" ht="18.600000000000001" customHeight="1" thickBot="1">
      <c r="B14" s="20" t="s">
        <v>10</v>
      </c>
      <c r="C14" s="21">
        <v>207898</v>
      </c>
      <c r="D14" s="5"/>
      <c r="E14" s="33" t="s">
        <v>38</v>
      </c>
      <c r="F14" s="11" t="s">
        <v>18</v>
      </c>
      <c r="G14" s="12">
        <f>PERCENTILE(C4:C15,0.1)</f>
        <v>200726.39999999999</v>
      </c>
      <c r="H14" s="31"/>
    </row>
    <row r="15" spans="2:8" ht="18.600000000000001" customHeight="1" thickBot="1">
      <c r="B15" s="22" t="s">
        <v>11</v>
      </c>
      <c r="C15" s="23">
        <v>205926</v>
      </c>
      <c r="D15" s="6"/>
      <c r="E15" s="38"/>
      <c r="F15" s="7" t="s">
        <v>19</v>
      </c>
      <c r="G15" s="12">
        <f>PERCENTILE(C4:C15,0.15)</f>
        <v>202719.6</v>
      </c>
      <c r="H15" s="31"/>
    </row>
    <row r="16" spans="2:8" ht="18.600000000000001" customHeight="1" thickBot="1">
      <c r="B16" s="4"/>
      <c r="E16" s="38"/>
      <c r="F16" s="7" t="s">
        <v>20</v>
      </c>
      <c r="G16" s="12">
        <f>PERCENTILE(C4:C15,0.25)</f>
        <v>204777.75</v>
      </c>
      <c r="H16" s="31"/>
    </row>
    <row r="17" spans="5:8" ht="18.600000000000001" customHeight="1" thickBot="1">
      <c r="E17" s="38"/>
      <c r="F17" s="7" t="s">
        <v>21</v>
      </c>
      <c r="G17" s="12">
        <f>PERCENTILE(C4:C15,0.75)</f>
        <v>207329.5</v>
      </c>
      <c r="H17" s="31"/>
    </row>
    <row r="18" spans="5:8" ht="18.600000000000001" customHeight="1" thickBot="1">
      <c r="E18" s="38"/>
      <c r="F18" s="7" t="s">
        <v>22</v>
      </c>
      <c r="G18" s="8">
        <f>QUARTILE(C4:C15,1)</f>
        <v>204777.75</v>
      </c>
      <c r="H18" s="31"/>
    </row>
    <row r="19" spans="5:8" ht="18.600000000000001" customHeight="1" thickBot="1">
      <c r="E19" s="38"/>
      <c r="F19" s="7" t="s">
        <v>23</v>
      </c>
      <c r="G19" s="8">
        <f>QUARTILE(C4:C15,2)</f>
        <v>205963</v>
      </c>
      <c r="H19" s="31"/>
    </row>
    <row r="20" spans="5:8" ht="21" thickBot="1">
      <c r="E20" s="34"/>
      <c r="F20" s="14" t="s">
        <v>24</v>
      </c>
      <c r="G20" s="8">
        <f>QUARTILE(C5:C15,3)</f>
        <v>207519</v>
      </c>
      <c r="H20" s="31"/>
    </row>
    <row r="21" spans="5:8" ht="18.600000000000001" customHeight="1" thickBot="1">
      <c r="E21" s="39" t="s">
        <v>39</v>
      </c>
      <c r="F21" s="11" t="s">
        <v>25</v>
      </c>
      <c r="G21" s="12">
        <f>_xlfn.VAR.P(C4:C15)</f>
        <v>11722265.520833334</v>
      </c>
      <c r="H21" s="31"/>
    </row>
    <row r="22" spans="5:8" ht="18.600000000000001" customHeight="1" thickBot="1">
      <c r="E22" s="38"/>
      <c r="F22" s="7" t="s">
        <v>26</v>
      </c>
      <c r="G22" s="8">
        <f>_xlfn.VAR.S(C4:C15)</f>
        <v>12787926.022727273</v>
      </c>
      <c r="H22" s="31"/>
    </row>
    <row r="23" spans="5:8" ht="18.600000000000001" customHeight="1" thickBot="1">
      <c r="E23" s="38"/>
      <c r="F23" s="7" t="s">
        <v>27</v>
      </c>
      <c r="G23" s="8">
        <f>SQRT(G21)</f>
        <v>3423.779420586749</v>
      </c>
      <c r="H23" s="31"/>
    </row>
    <row r="24" spans="5:8" ht="18.600000000000001" customHeight="1" thickBot="1">
      <c r="E24" s="38"/>
      <c r="F24" s="7" t="s">
        <v>28</v>
      </c>
      <c r="G24" s="8">
        <f>SQRT(G22)</f>
        <v>3576.0209762705913</v>
      </c>
      <c r="H24" s="31"/>
    </row>
    <row r="25" spans="5:8" ht="18.600000000000001" customHeight="1">
      <c r="E25" s="38"/>
      <c r="F25" s="14" t="s">
        <v>29</v>
      </c>
      <c r="G25" s="42">
        <f>SKEW(C4:C15)</f>
        <v>-1.6038365332444611</v>
      </c>
      <c r="H25" s="31"/>
    </row>
    <row r="26" spans="5:8" ht="21.6" customHeight="1" thickBot="1">
      <c r="E26" s="33" t="s">
        <v>40</v>
      </c>
      <c r="F26" s="11" t="s">
        <v>41</v>
      </c>
      <c r="G26" s="16">
        <f>_xlfn.SKEW.P(C4:C15)</f>
        <v>-1.3959605212165422</v>
      </c>
      <c r="H26" s="31"/>
    </row>
    <row r="27" spans="5:8" ht="19.149999999999999" customHeight="1" thickBot="1">
      <c r="E27" s="34"/>
      <c r="F27" s="13" t="s">
        <v>42</v>
      </c>
      <c r="G27" s="17">
        <f>KURT(C4:C75)</f>
        <v>2.5372078271519909</v>
      </c>
      <c r="H27" s="32"/>
    </row>
  </sheetData>
  <mergeCells count="6">
    <mergeCell ref="E26:E27"/>
    <mergeCell ref="F3:G3"/>
    <mergeCell ref="E4:E7"/>
    <mergeCell ref="E8:E13"/>
    <mergeCell ref="E14:E20"/>
    <mergeCell ref="E21:E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2A9CD-8827-4508-968C-37BC73EFEDFA}">
  <dimension ref="A3:J75"/>
  <sheetViews>
    <sheetView topLeftCell="A16" zoomScale="70" zoomScaleNormal="70" workbookViewId="0">
      <selection activeCell="G26" sqref="G26"/>
    </sheetView>
  </sheetViews>
  <sheetFormatPr baseColWidth="10" defaultColWidth="15.5" defaultRowHeight="14.25"/>
  <cols>
    <col min="2" max="2" width="18.75" style="2" customWidth="1"/>
    <col min="3" max="3" width="19.75" style="2" customWidth="1"/>
    <col min="4" max="4" width="11.625" style="1" customWidth="1"/>
    <col min="5" max="5" width="38.125" style="1" customWidth="1"/>
    <col min="6" max="6" width="38.875" style="1" customWidth="1"/>
    <col min="7" max="7" width="30" style="1" customWidth="1"/>
    <col min="11" max="16384" width="15.5" style="1"/>
  </cols>
  <sheetData>
    <row r="3" spans="2:7" ht="36.75" thickBot="1">
      <c r="B3" s="19" t="s">
        <v>53</v>
      </c>
      <c r="C3" s="19" t="s">
        <v>0</v>
      </c>
      <c r="E3" s="18" t="s">
        <v>35</v>
      </c>
      <c r="F3" s="35" t="s">
        <v>44</v>
      </c>
      <c r="G3" s="36"/>
    </row>
    <row r="4" spans="2:7" ht="18.75" thickBot="1">
      <c r="B4" s="20" t="s">
        <v>12</v>
      </c>
      <c r="C4" s="21">
        <v>119942</v>
      </c>
      <c r="D4" s="5"/>
      <c r="E4" s="37" t="s">
        <v>36</v>
      </c>
      <c r="F4" s="9" t="s">
        <v>31</v>
      </c>
      <c r="G4" s="10">
        <f>MIN(C4:C75)</f>
        <v>119942</v>
      </c>
    </row>
    <row r="5" spans="2:7" ht="18.75" thickBot="1">
      <c r="B5" s="20" t="s">
        <v>1</v>
      </c>
      <c r="C5" s="21">
        <v>123344</v>
      </c>
      <c r="D5" s="5"/>
      <c r="E5" s="37"/>
      <c r="F5" s="7" t="s">
        <v>32</v>
      </c>
      <c r="G5" s="8">
        <f>MAX(C4:C75)</f>
        <v>209134</v>
      </c>
    </row>
    <row r="6" spans="2:7" ht="18.75" thickBot="1">
      <c r="B6" s="20" t="s">
        <v>2</v>
      </c>
      <c r="C6" s="21">
        <v>123432</v>
      </c>
      <c r="D6" s="5"/>
      <c r="E6" s="37"/>
      <c r="F6" s="7" t="s">
        <v>33</v>
      </c>
      <c r="G6" s="8">
        <f>+G5-G4</f>
        <v>89192</v>
      </c>
    </row>
    <row r="7" spans="2:7" ht="18.75" thickBot="1">
      <c r="B7" s="20" t="s">
        <v>3</v>
      </c>
      <c r="C7" s="21">
        <v>125783</v>
      </c>
      <c r="D7" s="5"/>
      <c r="E7" s="37"/>
      <c r="F7" s="14" t="s">
        <v>34</v>
      </c>
      <c r="G7" s="8">
        <f>G20-G18</f>
        <v>58219.75</v>
      </c>
    </row>
    <row r="8" spans="2:7" ht="18.75" thickBot="1">
      <c r="B8" s="20" t="s">
        <v>4</v>
      </c>
      <c r="C8" s="21">
        <v>125478</v>
      </c>
      <c r="D8" s="5"/>
      <c r="E8" s="33" t="s">
        <v>37</v>
      </c>
      <c r="F8" s="11" t="s">
        <v>30</v>
      </c>
      <c r="G8" s="12">
        <f>AVERAGE(C4:C75)</f>
        <v>167590.04166666666</v>
      </c>
    </row>
    <row r="9" spans="2:7" ht="18.75" thickBot="1">
      <c r="B9" s="20" t="s">
        <v>5</v>
      </c>
      <c r="C9" s="21">
        <v>125344</v>
      </c>
      <c r="D9" s="5"/>
      <c r="E9" s="38"/>
      <c r="F9" s="7" t="s">
        <v>14</v>
      </c>
      <c r="G9" s="8">
        <f>GEOMEAN(C4:C75)</f>
        <v>164984.25243710907</v>
      </c>
    </row>
    <row r="10" spans="2:7" ht="18.75" thickBot="1">
      <c r="B10" s="20" t="s">
        <v>6</v>
      </c>
      <c r="C10" s="21">
        <v>125914</v>
      </c>
      <c r="D10" s="5"/>
      <c r="E10" s="38"/>
      <c r="F10" s="7" t="s">
        <v>15</v>
      </c>
      <c r="G10" s="8">
        <f>HARMEAN(C4:C75)</f>
        <v>162349.0848172424</v>
      </c>
    </row>
    <row r="11" spans="2:7" ht="18.75" thickBot="1">
      <c r="B11" s="20" t="s">
        <v>7</v>
      </c>
      <c r="C11" s="21">
        <v>127792</v>
      </c>
      <c r="D11" s="5"/>
      <c r="E11" s="38"/>
      <c r="F11" s="7" t="s">
        <v>13</v>
      </c>
      <c r="G11" s="8">
        <f>MEDIAN(C4:C75)</f>
        <v>165363.5</v>
      </c>
    </row>
    <row r="12" spans="2:7" ht="18.75" thickBot="1">
      <c r="B12" s="20" t="s">
        <v>8</v>
      </c>
      <c r="C12" s="21">
        <v>128809</v>
      </c>
      <c r="D12" s="5"/>
      <c r="E12" s="38"/>
      <c r="F12" s="7" t="s">
        <v>16</v>
      </c>
      <c r="G12" s="8"/>
    </row>
    <row r="13" spans="2:7" ht="18">
      <c r="B13" s="20" t="s">
        <v>9</v>
      </c>
      <c r="C13" s="21">
        <v>129297</v>
      </c>
      <c r="D13" s="5"/>
      <c r="E13" s="38"/>
      <c r="F13" s="14" t="s">
        <v>17</v>
      </c>
      <c r="G13" s="15"/>
    </row>
    <row r="14" spans="2:7" ht="18.600000000000001" customHeight="1" thickBot="1">
      <c r="B14" s="20" t="s">
        <v>10</v>
      </c>
      <c r="C14" s="21">
        <v>130970</v>
      </c>
      <c r="D14" s="5"/>
      <c r="E14" s="33" t="s">
        <v>38</v>
      </c>
      <c r="F14" s="11" t="s">
        <v>18</v>
      </c>
      <c r="G14" s="12">
        <f>PERCENTILE(C4:C75,0.1)</f>
        <v>127893.7</v>
      </c>
    </row>
    <row r="15" spans="2:7" ht="18.600000000000001" customHeight="1" thickBot="1">
      <c r="B15" s="22" t="s">
        <v>11</v>
      </c>
      <c r="C15" s="23">
        <v>131832</v>
      </c>
      <c r="D15" s="6"/>
      <c r="E15" s="38"/>
      <c r="F15" s="7" t="s">
        <v>19</v>
      </c>
      <c r="G15" s="12">
        <f>PERCENTILE(C4:C175,0.15)</f>
        <v>130733.75</v>
      </c>
    </row>
    <row r="16" spans="2:7" ht="18.600000000000001" customHeight="1" thickBot="1">
      <c r="B16" s="20" t="s">
        <v>12</v>
      </c>
      <c r="C16" s="2">
        <v>130295</v>
      </c>
      <c r="E16" s="38"/>
      <c r="F16" s="7" t="s">
        <v>20</v>
      </c>
      <c r="G16" s="12">
        <f>PERCENTILE(C4:C75,0.25)</f>
        <v>138824.25</v>
      </c>
    </row>
    <row r="17" spans="2:7" ht="18.600000000000001" customHeight="1" thickBot="1">
      <c r="B17" s="20" t="s">
        <v>1</v>
      </c>
      <c r="C17" s="2">
        <v>132758</v>
      </c>
      <c r="E17" s="38"/>
      <c r="F17" s="7" t="s">
        <v>21</v>
      </c>
      <c r="G17" s="12">
        <f>PERCENTILE(C4:C75,0.75)</f>
        <v>197044</v>
      </c>
    </row>
    <row r="18" spans="2:7" ht="18.600000000000001" customHeight="1" thickBot="1">
      <c r="B18" s="20" t="s">
        <v>2</v>
      </c>
      <c r="C18" s="2">
        <v>135336</v>
      </c>
      <c r="E18" s="38"/>
      <c r="F18" s="7" t="s">
        <v>22</v>
      </c>
      <c r="G18" s="8">
        <f>QUARTILE(C4:C75,1)</f>
        <v>138824.25</v>
      </c>
    </row>
    <row r="19" spans="2:7" ht="18.600000000000001" customHeight="1" thickBot="1">
      <c r="B19" s="20" t="s">
        <v>3</v>
      </c>
      <c r="C19" s="2">
        <v>137510</v>
      </c>
      <c r="E19" s="38"/>
      <c r="F19" s="7" t="s">
        <v>23</v>
      </c>
      <c r="G19" s="8">
        <f>QUARTILE(C4:C75,2)</f>
        <v>165363.5</v>
      </c>
    </row>
    <row r="20" spans="2:7" ht="18.75" thickBot="1">
      <c r="B20" s="20" t="s">
        <v>4</v>
      </c>
      <c r="C20" s="2">
        <v>137862</v>
      </c>
      <c r="E20" s="34"/>
      <c r="F20" s="14" t="s">
        <v>24</v>
      </c>
      <c r="G20" s="8">
        <f>QUARTILE(C4:C75,3)</f>
        <v>197044</v>
      </c>
    </row>
    <row r="21" spans="2:7" ht="18.600000000000001" customHeight="1" thickBot="1">
      <c r="B21" s="20" t="s">
        <v>5</v>
      </c>
      <c r="C21" s="2">
        <v>137851</v>
      </c>
      <c r="E21" s="39" t="s">
        <v>39</v>
      </c>
      <c r="F21" s="11" t="s">
        <v>25</v>
      </c>
      <c r="G21" s="12">
        <f>_xlfn.VAR.P(C4:C75)</f>
        <v>851051284.95659721</v>
      </c>
    </row>
    <row r="22" spans="2:7" ht="18.600000000000001" customHeight="1" thickBot="1">
      <c r="B22" s="20" t="s">
        <v>6</v>
      </c>
      <c r="C22" s="2">
        <v>139145</v>
      </c>
      <c r="E22" s="38"/>
      <c r="F22" s="7" t="s">
        <v>26</v>
      </c>
      <c r="G22" s="8">
        <f>_xlfn.VAR.S(C4:C75)</f>
        <v>863037922.77288735</v>
      </c>
    </row>
    <row r="23" spans="2:7" ht="18.600000000000001" customHeight="1" thickBot="1">
      <c r="B23" s="20" t="s">
        <v>7</v>
      </c>
      <c r="C23" s="2">
        <v>140806</v>
      </c>
      <c r="E23" s="38"/>
      <c r="F23" s="7" t="s">
        <v>27</v>
      </c>
      <c r="G23" s="8">
        <f>SQRT(G21)</f>
        <v>29172.783291221927</v>
      </c>
    </row>
    <row r="24" spans="2:7" ht="18.600000000000001" customHeight="1" thickBot="1">
      <c r="B24" s="20" t="s">
        <v>8</v>
      </c>
      <c r="C24" s="2">
        <v>142720</v>
      </c>
      <c r="E24" s="38"/>
      <c r="F24" s="7" t="s">
        <v>28</v>
      </c>
      <c r="G24" s="41">
        <f>SQRT(G22)</f>
        <v>29377.507089147086</v>
      </c>
    </row>
    <row r="25" spans="2:7" ht="18.600000000000001" customHeight="1" thickBot="1">
      <c r="B25" s="20" t="s">
        <v>9</v>
      </c>
      <c r="C25" s="2">
        <v>145139</v>
      </c>
      <c r="E25" s="38"/>
      <c r="F25" s="14" t="s">
        <v>29</v>
      </c>
      <c r="G25" s="16">
        <f>SKEW(C4:C75)</f>
        <v>-8.1106969421197647E-2</v>
      </c>
    </row>
    <row r="26" spans="2:7" ht="21.6" customHeight="1" thickBot="1">
      <c r="B26" s="20" t="s">
        <v>10</v>
      </c>
      <c r="C26" s="2">
        <v>145365</v>
      </c>
      <c r="E26" s="33" t="s">
        <v>40</v>
      </c>
      <c r="F26" s="11" t="s">
        <v>41</v>
      </c>
      <c r="G26" s="17">
        <f>KURT(C4:C75)</f>
        <v>-1.4639639460525318</v>
      </c>
    </row>
    <row r="27" spans="2:7" ht="19.149999999999999" customHeight="1" thickBot="1">
      <c r="B27" s="22" t="s">
        <v>11</v>
      </c>
      <c r="C27" s="3">
        <v>143908</v>
      </c>
      <c r="E27" s="34"/>
      <c r="F27" s="13" t="s">
        <v>42</v>
      </c>
      <c r="G27" s="17">
        <f>KURT(C4:C75)</f>
        <v>-1.4639639460525318</v>
      </c>
    </row>
    <row r="28" spans="2:7" ht="18">
      <c r="B28" s="20" t="s">
        <v>12</v>
      </c>
      <c r="C28" s="2">
        <v>153429</v>
      </c>
    </row>
    <row r="29" spans="2:7" ht="18">
      <c r="B29" s="20" t="s">
        <v>1</v>
      </c>
      <c r="C29" s="2">
        <v>158715</v>
      </c>
    </row>
    <row r="30" spans="2:7" ht="18">
      <c r="B30" s="20" t="s">
        <v>2</v>
      </c>
      <c r="C30" s="2">
        <v>162502</v>
      </c>
    </row>
    <row r="31" spans="2:7" ht="18">
      <c r="B31" s="20" t="s">
        <v>3</v>
      </c>
      <c r="C31" s="2">
        <v>156364</v>
      </c>
    </row>
    <row r="32" spans="2:7" ht="18">
      <c r="B32" s="20" t="s">
        <v>4</v>
      </c>
      <c r="C32" s="2">
        <v>155088</v>
      </c>
    </row>
    <row r="33" spans="2:3" ht="18">
      <c r="B33" s="20" t="s">
        <v>5</v>
      </c>
      <c r="C33" s="2">
        <v>156955</v>
      </c>
    </row>
    <row r="34" spans="2:3" ht="18">
      <c r="B34" s="20" t="s">
        <v>6</v>
      </c>
      <c r="C34" s="2">
        <v>157352</v>
      </c>
    </row>
    <row r="35" spans="2:3" ht="18">
      <c r="B35" s="20" t="s">
        <v>7</v>
      </c>
      <c r="C35" s="2">
        <v>159336</v>
      </c>
    </row>
    <row r="36" spans="2:3" ht="18">
      <c r="B36" s="20" t="s">
        <v>8</v>
      </c>
      <c r="C36" s="2">
        <v>159373</v>
      </c>
    </row>
    <row r="37" spans="2:3" ht="18">
      <c r="B37" s="20" t="s">
        <v>9</v>
      </c>
      <c r="C37" s="2">
        <v>162856</v>
      </c>
    </row>
    <row r="38" spans="2:3" ht="18">
      <c r="B38" s="20" t="s">
        <v>10</v>
      </c>
      <c r="C38" s="2">
        <v>165871</v>
      </c>
    </row>
    <row r="39" spans="2:3" ht="18.75" thickBot="1">
      <c r="B39" s="22" t="s">
        <v>11</v>
      </c>
      <c r="C39" s="3">
        <v>164856</v>
      </c>
    </row>
    <row r="40" spans="2:3" ht="18">
      <c r="B40" s="20" t="s">
        <v>12</v>
      </c>
      <c r="C40" s="2">
        <v>161882</v>
      </c>
    </row>
    <row r="41" spans="2:3" ht="18">
      <c r="B41" s="20" t="s">
        <v>1</v>
      </c>
      <c r="C41" s="2">
        <v>168028</v>
      </c>
    </row>
    <row r="42" spans="2:3" ht="18">
      <c r="B42" s="20" t="s">
        <v>2</v>
      </c>
      <c r="C42" s="2">
        <v>173309</v>
      </c>
    </row>
    <row r="43" spans="2:3" ht="18">
      <c r="B43" s="20" t="s">
        <v>3</v>
      </c>
      <c r="C43" s="2">
        <v>177383</v>
      </c>
    </row>
    <row r="44" spans="2:3" ht="18">
      <c r="B44" s="20" t="s">
        <v>4</v>
      </c>
      <c r="C44" s="2">
        <v>177301</v>
      </c>
    </row>
    <row r="45" spans="2:3" ht="18">
      <c r="B45" s="20" t="s">
        <v>5</v>
      </c>
      <c r="C45" s="2">
        <v>177654</v>
      </c>
    </row>
    <row r="46" spans="2:3" ht="18">
      <c r="B46" s="20" t="s">
        <v>6</v>
      </c>
      <c r="C46" s="2">
        <v>178054</v>
      </c>
    </row>
    <row r="47" spans="2:3" ht="18">
      <c r="B47" s="20" t="s">
        <v>7</v>
      </c>
      <c r="C47" s="2">
        <v>181707</v>
      </c>
    </row>
    <row r="48" spans="2:3" ht="18">
      <c r="B48" s="20" t="s">
        <v>8</v>
      </c>
      <c r="C48" s="2">
        <v>184425</v>
      </c>
    </row>
    <row r="49" spans="2:3" ht="18">
      <c r="B49" s="20" t="s">
        <v>9</v>
      </c>
      <c r="C49" s="2">
        <v>188584</v>
      </c>
    </row>
    <row r="50" spans="2:3" ht="18">
      <c r="B50" s="20" t="s">
        <v>10</v>
      </c>
      <c r="C50" s="2">
        <v>189407</v>
      </c>
    </row>
    <row r="51" spans="2:3" ht="18.75" thickBot="1">
      <c r="B51" s="22" t="s">
        <v>11</v>
      </c>
      <c r="C51" s="3">
        <v>187893</v>
      </c>
    </row>
    <row r="52" spans="2:3" ht="18">
      <c r="B52" s="20" t="s">
        <v>12</v>
      </c>
      <c r="C52" s="2">
        <v>182582</v>
      </c>
    </row>
    <row r="53" spans="2:3" ht="18">
      <c r="B53" s="20" t="s">
        <v>1</v>
      </c>
      <c r="C53" s="2">
        <v>188766</v>
      </c>
    </row>
    <row r="54" spans="2:3" ht="18">
      <c r="B54" s="20" t="s">
        <v>2</v>
      </c>
      <c r="C54" s="2">
        <v>192920</v>
      </c>
    </row>
    <row r="55" spans="2:3" ht="18">
      <c r="B55" s="20" t="s">
        <v>3</v>
      </c>
      <c r="C55" s="2">
        <v>195772</v>
      </c>
    </row>
    <row r="56" spans="2:3" ht="18">
      <c r="B56" s="20" t="s">
        <v>4</v>
      </c>
      <c r="C56" s="2">
        <v>196768</v>
      </c>
    </row>
    <row r="57" spans="2:3" ht="18">
      <c r="B57" s="20" t="s">
        <v>5</v>
      </c>
      <c r="C57" s="2">
        <v>197872</v>
      </c>
    </row>
    <row r="58" spans="2:3" ht="18">
      <c r="B58" s="20" t="s">
        <v>6</v>
      </c>
      <c r="C58" s="2">
        <v>197983</v>
      </c>
    </row>
    <row r="59" spans="2:3" ht="18">
      <c r="B59" s="20" t="s">
        <v>7</v>
      </c>
      <c r="C59" s="2">
        <v>198839</v>
      </c>
    </row>
    <row r="60" spans="2:3" ht="18">
      <c r="B60" s="20" t="s">
        <v>8</v>
      </c>
      <c r="C60" s="2">
        <v>200898</v>
      </c>
    </row>
    <row r="61" spans="2:3" ht="18">
      <c r="B61" s="20" t="s">
        <v>9</v>
      </c>
      <c r="C61" s="2">
        <v>202220</v>
      </c>
    </row>
    <row r="62" spans="2:3" ht="18">
      <c r="B62" s="20" t="s">
        <v>10</v>
      </c>
      <c r="C62" s="2">
        <v>202763</v>
      </c>
    </row>
    <row r="63" spans="2:3" ht="18.75" thickBot="1">
      <c r="B63" s="22" t="s">
        <v>11</v>
      </c>
      <c r="C63" s="3">
        <v>201345</v>
      </c>
    </row>
    <row r="64" spans="2:3" ht="18">
      <c r="B64" s="20" t="s">
        <v>12</v>
      </c>
      <c r="C64" s="2">
        <v>196478</v>
      </c>
    </row>
    <row r="65" spans="2:3" ht="18">
      <c r="B65" s="20" t="s">
        <v>1</v>
      </c>
      <c r="C65" s="2">
        <v>200364</v>
      </c>
    </row>
    <row r="66" spans="2:3" ht="18">
      <c r="B66" s="20" t="s">
        <v>2</v>
      </c>
      <c r="C66" s="2">
        <v>203988</v>
      </c>
    </row>
    <row r="67" spans="2:3" ht="18">
      <c r="B67" s="20" t="s">
        <v>3</v>
      </c>
      <c r="C67" s="2">
        <v>205041</v>
      </c>
    </row>
    <row r="68" spans="2:3" ht="18">
      <c r="B68" s="20" t="s">
        <v>4</v>
      </c>
      <c r="C68" s="2">
        <v>205760</v>
      </c>
    </row>
    <row r="69" spans="2:3" ht="18">
      <c r="B69" s="20" t="s">
        <v>5</v>
      </c>
      <c r="C69" s="2">
        <v>206894</v>
      </c>
    </row>
    <row r="70" spans="2:3" ht="18">
      <c r="B70" s="20" t="s">
        <v>6</v>
      </c>
      <c r="C70" s="2">
        <v>206000</v>
      </c>
    </row>
    <row r="71" spans="2:3" ht="18">
      <c r="B71" s="20" t="s">
        <v>7</v>
      </c>
      <c r="C71" s="2">
        <v>207140</v>
      </c>
    </row>
    <row r="72" spans="2:3" ht="18">
      <c r="B72" s="20" t="s">
        <v>8</v>
      </c>
      <c r="C72" s="2">
        <v>208176</v>
      </c>
    </row>
    <row r="73" spans="2:3" ht="18">
      <c r="B73" s="20" t="s">
        <v>9</v>
      </c>
      <c r="C73" s="2">
        <v>209134</v>
      </c>
    </row>
    <row r="74" spans="2:3" ht="18">
      <c r="B74" s="20" t="s">
        <v>10</v>
      </c>
      <c r="C74" s="2">
        <v>207898</v>
      </c>
    </row>
    <row r="75" spans="2:3" ht="18.75" thickBot="1">
      <c r="B75" s="22" t="s">
        <v>11</v>
      </c>
      <c r="C75" s="3">
        <v>205926</v>
      </c>
    </row>
  </sheetData>
  <mergeCells count="6">
    <mergeCell ref="E26:E27"/>
    <mergeCell ref="F3:G3"/>
    <mergeCell ref="E4:E7"/>
    <mergeCell ref="E8:E13"/>
    <mergeCell ref="E14:E20"/>
    <mergeCell ref="E21:E25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A4B43-E4F7-4B2C-A25E-A8FEB05299B5}">
  <dimension ref="B3:J27"/>
  <sheetViews>
    <sheetView tabSelected="1" topLeftCell="B10" zoomScale="70" zoomScaleNormal="70" workbookViewId="0">
      <selection activeCell="D25" sqref="D25:J25"/>
    </sheetView>
  </sheetViews>
  <sheetFormatPr baseColWidth="10" defaultColWidth="15.5" defaultRowHeight="14.25"/>
  <cols>
    <col min="1" max="1" width="15.5" style="1"/>
    <col min="2" max="2" width="38.125" style="1" customWidth="1"/>
    <col min="3" max="3" width="38.875" style="1" customWidth="1"/>
    <col min="4" max="4" width="15.625" style="1" customWidth="1"/>
    <col min="5" max="16384" width="15.5" style="1"/>
  </cols>
  <sheetData>
    <row r="3" spans="2:10" ht="21" thickBot="1">
      <c r="B3" s="18" t="s">
        <v>35</v>
      </c>
      <c r="C3" s="24" t="s">
        <v>50</v>
      </c>
      <c r="D3" s="25">
        <v>2018</v>
      </c>
      <c r="E3" s="25">
        <v>2019</v>
      </c>
      <c r="F3" s="25">
        <v>2020</v>
      </c>
      <c r="G3" s="25">
        <v>2021</v>
      </c>
      <c r="H3" s="25">
        <v>2022</v>
      </c>
      <c r="I3" s="25">
        <v>2023</v>
      </c>
      <c r="J3" s="29" t="s">
        <v>51</v>
      </c>
    </row>
    <row r="4" spans="2:10" ht="18.75" thickBot="1">
      <c r="B4" s="37" t="s">
        <v>36</v>
      </c>
      <c r="C4" s="9" t="s">
        <v>31</v>
      </c>
      <c r="D4" s="10">
        <f>+'2018'!G4</f>
        <v>119942</v>
      </c>
      <c r="E4" s="10">
        <f>+'2019'!G4</f>
        <v>130295</v>
      </c>
      <c r="F4" s="10">
        <f>+'2020'!G4</f>
        <v>153429</v>
      </c>
      <c r="G4" s="10">
        <f>+'2021'!G4</f>
        <v>161882</v>
      </c>
      <c r="H4" s="10">
        <f>+'2022'!G4</f>
        <v>182582</v>
      </c>
      <c r="I4" s="10">
        <f>+'2023'!G4</f>
        <v>196478</v>
      </c>
      <c r="J4" s="10">
        <f>+'2018-2023'!G4</f>
        <v>119942</v>
      </c>
    </row>
    <row r="5" spans="2:10" ht="18.75" thickBot="1">
      <c r="B5" s="37"/>
      <c r="C5" s="7" t="s">
        <v>32</v>
      </c>
      <c r="D5" s="10">
        <f>+'2018'!G5</f>
        <v>131832</v>
      </c>
      <c r="E5" s="10">
        <f>+'2019'!G5</f>
        <v>145365</v>
      </c>
      <c r="F5" s="10">
        <f>+'2020'!G5</f>
        <v>165871</v>
      </c>
      <c r="G5" s="10">
        <f>+'2021'!G5</f>
        <v>189407</v>
      </c>
      <c r="H5" s="10">
        <f>+'2022'!G5</f>
        <v>202763</v>
      </c>
      <c r="I5" s="10">
        <f>+'2023'!G5</f>
        <v>209134</v>
      </c>
      <c r="J5" s="10">
        <f>+'2018-2023'!G5</f>
        <v>209134</v>
      </c>
    </row>
    <row r="6" spans="2:10" ht="18.75" thickBot="1">
      <c r="B6" s="37"/>
      <c r="C6" s="7" t="s">
        <v>33</v>
      </c>
      <c r="D6" s="10">
        <f>+'2018'!G6</f>
        <v>11890</v>
      </c>
      <c r="E6" s="10">
        <f>+'2019'!G6</f>
        <v>15070</v>
      </c>
      <c r="F6" s="10">
        <f>+'2020'!G6</f>
        <v>12442</v>
      </c>
      <c r="G6" s="10">
        <f>+'2021'!G6</f>
        <v>27525</v>
      </c>
      <c r="H6" s="10">
        <f>+'2022'!G6</f>
        <v>20181</v>
      </c>
      <c r="I6" s="10">
        <f>+'2023'!G6</f>
        <v>12656</v>
      </c>
      <c r="J6" s="10">
        <f>+'2018-2023'!G6</f>
        <v>89192</v>
      </c>
    </row>
    <row r="7" spans="2:10" ht="18.75" thickBot="1">
      <c r="B7" s="40"/>
      <c r="C7" s="13" t="s">
        <v>34</v>
      </c>
      <c r="D7" s="27" t="e">
        <f>+'2018'!#REF!</f>
        <v>#REF!</v>
      </c>
      <c r="E7" s="27">
        <f>+'2019'!G7</f>
        <v>6347.5</v>
      </c>
      <c r="F7" s="27">
        <f>+'2020'!G7</f>
        <v>5871.75</v>
      </c>
      <c r="G7" s="27">
        <f>+'2021'!G7</f>
        <v>9856</v>
      </c>
      <c r="H7" s="27">
        <f>+'2022'!G7</f>
        <v>6062.5</v>
      </c>
      <c r="I7" s="27">
        <f>+'2023'!G7</f>
        <v>2741.25</v>
      </c>
      <c r="J7" s="27">
        <f>+'2018-2023'!G7</f>
        <v>58219.75</v>
      </c>
    </row>
    <row r="8" spans="2:10" ht="18.75" thickBot="1">
      <c r="B8" s="38" t="s">
        <v>37</v>
      </c>
      <c r="C8" s="9" t="s">
        <v>30</v>
      </c>
      <c r="D8" s="10">
        <f>+'2018'!G8</f>
        <v>126494.75</v>
      </c>
      <c r="E8" s="10">
        <f>+'2019'!G8</f>
        <v>139057.91666666666</v>
      </c>
      <c r="F8" s="10">
        <f>+'2020'!G8</f>
        <v>159391.41666666666</v>
      </c>
      <c r="G8" s="10">
        <f>+'2021'!G8</f>
        <v>178802.25</v>
      </c>
      <c r="H8" s="10">
        <f>+'2022'!G8</f>
        <v>196560.66666666666</v>
      </c>
      <c r="I8" s="10">
        <f>+'2023'!G8</f>
        <v>205233.25</v>
      </c>
      <c r="J8" s="10">
        <f>+'2018-2023'!G8</f>
        <v>167590.04166666666</v>
      </c>
    </row>
    <row r="9" spans="2:10" ht="18.75" thickBot="1">
      <c r="B9" s="38"/>
      <c r="C9" s="7" t="s">
        <v>14</v>
      </c>
      <c r="D9" s="10">
        <f>+'2018'!G9</f>
        <v>126452.1637368157</v>
      </c>
      <c r="E9" s="10">
        <f>+'2019'!G9</f>
        <v>138981.74400873436</v>
      </c>
      <c r="F9" s="10">
        <f>+'2020'!G9</f>
        <v>159347.84000896302</v>
      </c>
      <c r="G9" s="10">
        <f>+'2021'!G9</f>
        <v>178619.76490416707</v>
      </c>
      <c r="H9" s="10">
        <f>+'2022'!G9</f>
        <v>196475.73731146017</v>
      </c>
      <c r="I9" s="10">
        <f>+'2023'!G9</f>
        <v>205204.23332741263</v>
      </c>
      <c r="J9" s="10">
        <f>+'2018-2023'!G9</f>
        <v>164984.25243710907</v>
      </c>
    </row>
    <row r="10" spans="2:10" ht="18.75" thickBot="1">
      <c r="B10" s="38"/>
      <c r="C10" s="7" t="s">
        <v>15</v>
      </c>
      <c r="D10" s="10">
        <f>+'2018'!G10</f>
        <v>126409.43552409491</v>
      </c>
      <c r="E10" s="10">
        <f>+'2019'!G10</f>
        <v>138905.03099223349</v>
      </c>
      <c r="F10" s="10">
        <f>+'2020'!G10</f>
        <v>159304.43132803004</v>
      </c>
      <c r="G10" s="10">
        <f>+'2021'!G10</f>
        <v>178434.09509699856</v>
      </c>
      <c r="H10" s="10">
        <f>+'2022'!G10</f>
        <v>196388.76454981533</v>
      </c>
      <c r="I10" s="10">
        <f>+'2023'!G10</f>
        <v>205174.75142107031</v>
      </c>
      <c r="J10" s="10">
        <f>+'2018-2023'!G10</f>
        <v>162349.0848172424</v>
      </c>
    </row>
    <row r="11" spans="2:10" ht="18.75" thickBot="1">
      <c r="B11" s="38"/>
      <c r="C11" s="7" t="s">
        <v>13</v>
      </c>
      <c r="D11" s="10">
        <f>+'2018'!G11</f>
        <v>125848.5</v>
      </c>
      <c r="E11" s="10">
        <f>+'2019'!G11</f>
        <v>138503.5</v>
      </c>
      <c r="F11" s="10">
        <f>+'2020'!G11</f>
        <v>159025.5</v>
      </c>
      <c r="G11" s="10">
        <f>+'2021'!G11</f>
        <v>177854</v>
      </c>
      <c r="H11" s="10">
        <f>+'2022'!G11</f>
        <v>197927.5</v>
      </c>
      <c r="I11" s="10">
        <f>+'2023'!G11</f>
        <v>205963</v>
      </c>
      <c r="J11" s="10">
        <f>+'2018-2023'!G11</f>
        <v>165363.5</v>
      </c>
    </row>
    <row r="12" spans="2:10" ht="18.75" thickBot="1">
      <c r="B12" s="38"/>
      <c r="C12" s="7" t="s">
        <v>16</v>
      </c>
      <c r="D12" s="10"/>
      <c r="E12" s="10"/>
      <c r="F12" s="10"/>
      <c r="G12" s="10"/>
      <c r="H12" s="10"/>
      <c r="I12" s="10"/>
      <c r="J12" s="10"/>
    </row>
    <row r="13" spans="2:10" ht="18.75" thickBot="1">
      <c r="B13" s="34"/>
      <c r="C13" s="13" t="s">
        <v>17</v>
      </c>
      <c r="D13" s="27"/>
      <c r="E13" s="27"/>
      <c r="F13" s="27"/>
      <c r="G13" s="27"/>
      <c r="H13" s="27"/>
      <c r="I13" s="27"/>
      <c r="J13" s="27"/>
    </row>
    <row r="14" spans="2:10" ht="18.600000000000001" customHeight="1" thickBot="1">
      <c r="B14" s="38" t="s">
        <v>38</v>
      </c>
      <c r="C14" s="9" t="s">
        <v>18</v>
      </c>
      <c r="D14" s="10">
        <f>+'2018'!G14</f>
        <v>123352.8</v>
      </c>
      <c r="E14" s="10">
        <f>+'2019'!G14</f>
        <v>133015.79999999999</v>
      </c>
      <c r="F14" s="10">
        <f>+'2020'!G14</f>
        <v>155215.6</v>
      </c>
      <c r="G14" s="10">
        <f>+'2021'!G14</f>
        <v>168556.1</v>
      </c>
      <c r="H14" s="10">
        <f>+'2022'!G14</f>
        <v>189181.4</v>
      </c>
      <c r="I14" s="10">
        <f>+'2023'!G14</f>
        <v>200726.39999999999</v>
      </c>
      <c r="J14" s="10">
        <f>+'2018-2023'!G14</f>
        <v>127893.7</v>
      </c>
    </row>
    <row r="15" spans="2:10" ht="18.600000000000001" customHeight="1" thickBot="1">
      <c r="B15" s="38"/>
      <c r="C15" s="7" t="s">
        <v>19</v>
      </c>
      <c r="D15" s="10">
        <f>+'2018'!G15</f>
        <v>123401.2</v>
      </c>
      <c r="E15" s="10">
        <f>+'2019'!G15</f>
        <v>134433.70000000001</v>
      </c>
      <c r="F15" s="10">
        <f>+'2020'!G15</f>
        <v>155917.4</v>
      </c>
      <c r="G15" s="10">
        <f>+'2021'!G15</f>
        <v>171460.65</v>
      </c>
      <c r="H15" s="10">
        <f>+'2022'!G15</f>
        <v>191466.1</v>
      </c>
      <c r="I15" s="10">
        <f>+'2023'!G15</f>
        <v>202719.6</v>
      </c>
      <c r="J15" s="10">
        <f>+'2018-2023'!G15</f>
        <v>130733.75</v>
      </c>
    </row>
    <row r="16" spans="2:10" ht="18.600000000000001" customHeight="1" thickBot="1">
      <c r="B16" s="38"/>
      <c r="C16" s="7" t="s">
        <v>20</v>
      </c>
      <c r="D16" s="10">
        <f>+'2018'!G16</f>
        <v>124866</v>
      </c>
      <c r="E16" s="10">
        <f>+'2019'!G16</f>
        <v>136966.5</v>
      </c>
      <c r="F16" s="10">
        <f>+'2020'!G16</f>
        <v>156807.25</v>
      </c>
      <c r="G16" s="10">
        <f>+'2021'!G16</f>
        <v>176303</v>
      </c>
      <c r="H16" s="10">
        <f>+'2022'!G16</f>
        <v>195059</v>
      </c>
      <c r="I16" s="10">
        <f>+'2023'!G16</f>
        <v>204777.75</v>
      </c>
      <c r="J16" s="10">
        <f>+'2018-2023'!G16</f>
        <v>138824.25</v>
      </c>
    </row>
    <row r="17" spans="2:10" ht="18.600000000000001" customHeight="1" thickBot="1">
      <c r="B17" s="38"/>
      <c r="C17" s="7" t="s">
        <v>21</v>
      </c>
      <c r="D17" s="10">
        <f>+'2018'!G17</f>
        <v>128931</v>
      </c>
      <c r="E17" s="10">
        <f>+'2019'!G17</f>
        <v>143017</v>
      </c>
      <c r="F17" s="10">
        <f>+'2020'!G17</f>
        <v>162590.5</v>
      </c>
      <c r="G17" s="10">
        <f>+'2021'!G17</f>
        <v>185292</v>
      </c>
      <c r="H17" s="10">
        <f>+'2022'!G17</f>
        <v>201009.75</v>
      </c>
      <c r="I17" s="10">
        <f>+'2023'!G17</f>
        <v>207329.5</v>
      </c>
      <c r="J17" s="10">
        <f>+'2018-2023'!G17</f>
        <v>197044</v>
      </c>
    </row>
    <row r="18" spans="2:10" ht="18.600000000000001" customHeight="1" thickBot="1">
      <c r="B18" s="38"/>
      <c r="C18" s="7" t="s">
        <v>22</v>
      </c>
      <c r="D18" s="10">
        <f>+'2018'!G18</f>
        <v>124866</v>
      </c>
      <c r="E18" s="10">
        <f>+'2019'!G18</f>
        <v>136966.5</v>
      </c>
      <c r="F18" s="10">
        <f>+'2020'!G18</f>
        <v>156807.25</v>
      </c>
      <c r="G18" s="10">
        <f>+'2021'!G18</f>
        <v>176303</v>
      </c>
      <c r="H18" s="10">
        <f>+'2022'!G18</f>
        <v>195059</v>
      </c>
      <c r="I18" s="10">
        <f>+'2023'!G18</f>
        <v>204777.75</v>
      </c>
      <c r="J18" s="10">
        <f>+'2018-2023'!G18</f>
        <v>138824.25</v>
      </c>
    </row>
    <row r="19" spans="2:10" ht="18.600000000000001" customHeight="1" thickBot="1">
      <c r="B19" s="38"/>
      <c r="C19" s="7" t="s">
        <v>23</v>
      </c>
      <c r="D19" s="10">
        <f>+'2018'!G19</f>
        <v>125848.5</v>
      </c>
      <c r="E19" s="10">
        <f>+'2019'!G19</f>
        <v>138503.5</v>
      </c>
      <c r="F19" s="10">
        <f>+'2020'!G19</f>
        <v>159025.5</v>
      </c>
      <c r="G19" s="10">
        <f>+'2021'!G19</f>
        <v>177854</v>
      </c>
      <c r="H19" s="10">
        <f>+'2022'!G19</f>
        <v>197927.5</v>
      </c>
      <c r="I19" s="10">
        <f>+'2023'!G19</f>
        <v>205963</v>
      </c>
      <c r="J19" s="10">
        <f>+'2018-2023'!G19</f>
        <v>165363.5</v>
      </c>
    </row>
    <row r="20" spans="2:10" ht="18.75" thickBot="1">
      <c r="B20" s="34"/>
      <c r="C20" s="13" t="s">
        <v>24</v>
      </c>
      <c r="D20" s="27">
        <f>+'2018'!G20</f>
        <v>128931</v>
      </c>
      <c r="E20" s="27">
        <f>+'2019'!G20</f>
        <v>143314</v>
      </c>
      <c r="F20" s="27">
        <f>+'2020'!G20</f>
        <v>162679</v>
      </c>
      <c r="G20" s="27">
        <f>+'2021'!G20</f>
        <v>186159</v>
      </c>
      <c r="H20" s="27">
        <f>+'2022'!G20</f>
        <v>201121.5</v>
      </c>
      <c r="I20" s="27">
        <f>+'2023'!G20</f>
        <v>207519</v>
      </c>
      <c r="J20" s="27">
        <f>+'2018-2023'!G20</f>
        <v>197044</v>
      </c>
    </row>
    <row r="21" spans="2:10" ht="18.600000000000001" customHeight="1" thickBot="1">
      <c r="B21" s="38" t="s">
        <v>39</v>
      </c>
      <c r="C21" s="9" t="s">
        <v>25</v>
      </c>
      <c r="D21" s="10">
        <f>+'2018'!G21</f>
        <v>10737781.354166666</v>
      </c>
      <c r="E21" s="10">
        <f>+'2019'!G21</f>
        <v>21030804.076388892</v>
      </c>
      <c r="F21" s="10">
        <f>+'2020'!G21</f>
        <v>13943091.076388886</v>
      </c>
      <c r="G21" s="10">
        <f>+'2021'!G21</f>
        <v>64128289.854166664</v>
      </c>
      <c r="H21" s="10">
        <f>+'2022'!G21</f>
        <v>32601009.555555567</v>
      </c>
      <c r="I21" s="10">
        <f>+'2023'!G21</f>
        <v>11722265.520833334</v>
      </c>
      <c r="J21" s="10">
        <f>+'2018-2023'!G21</f>
        <v>851051284.95659721</v>
      </c>
    </row>
    <row r="22" spans="2:10" ht="18.600000000000001" customHeight="1" thickBot="1">
      <c r="B22" s="38"/>
      <c r="C22" s="7" t="s">
        <v>26</v>
      </c>
      <c r="D22" s="10">
        <f>+'2018'!G22</f>
        <v>11713943.295454545</v>
      </c>
      <c r="E22" s="10">
        <f>+'2019'!G22</f>
        <v>22942695.356060609</v>
      </c>
      <c r="F22" s="10">
        <f>+'2020'!G22</f>
        <v>15210644.810606057</v>
      </c>
      <c r="G22" s="10">
        <f>+'2021'!G22</f>
        <v>69958134.38636364</v>
      </c>
      <c r="H22" s="10">
        <f>+'2022'!G22</f>
        <v>35564737.69696971</v>
      </c>
      <c r="I22" s="10">
        <f>+'2023'!G22</f>
        <v>12787926.022727273</v>
      </c>
      <c r="J22" s="10">
        <f>+'2018-2023'!G22</f>
        <v>863037922.77288735</v>
      </c>
    </row>
    <row r="23" spans="2:10" ht="18.600000000000001" customHeight="1" thickBot="1">
      <c r="B23" s="38"/>
      <c r="C23" s="7" t="s">
        <v>27</v>
      </c>
      <c r="D23" s="10">
        <f>+'2018'!G23</f>
        <v>3276.8554063563233</v>
      </c>
      <c r="E23" s="10">
        <f>+'2019'!G23</f>
        <v>4585.9354636092394</v>
      </c>
      <c r="F23" s="10">
        <f>+'2020'!G23</f>
        <v>3734.0448680203194</v>
      </c>
      <c r="G23" s="10">
        <f>+'2021'!G23</f>
        <v>8008.0141017712167</v>
      </c>
      <c r="H23" s="10">
        <f>+'2022'!G23</f>
        <v>5709.7293767354304</v>
      </c>
      <c r="I23" s="10">
        <f>+'2023'!G23</f>
        <v>3423.779420586749</v>
      </c>
      <c r="J23" s="10">
        <f>+'2018-2023'!G23</f>
        <v>29172.783291221927</v>
      </c>
    </row>
    <row r="24" spans="2:10" ht="18.600000000000001" customHeight="1" thickBot="1">
      <c r="B24" s="38"/>
      <c r="C24" s="7" t="s">
        <v>28</v>
      </c>
      <c r="D24" s="10">
        <f>+'2018'!G24</f>
        <v>3422.5638482655872</v>
      </c>
      <c r="E24" s="10">
        <f>+'2019'!G24</f>
        <v>4789.8533752152171</v>
      </c>
      <c r="F24" s="10">
        <f>+'2020'!G24</f>
        <v>3900.0826671502818</v>
      </c>
      <c r="G24" s="10">
        <f>+'2021'!G24</f>
        <v>8364.0979421790398</v>
      </c>
      <c r="H24" s="10">
        <f>+'2022'!G24</f>
        <v>5963.617836260948</v>
      </c>
      <c r="I24" s="10">
        <f>+'2023'!G24</f>
        <v>3576.0209762705913</v>
      </c>
      <c r="J24" s="10">
        <f>+'2018-2023'!G24</f>
        <v>29377.507089147086</v>
      </c>
    </row>
    <row r="25" spans="2:10" ht="18.600000000000001" customHeight="1" thickBot="1">
      <c r="B25" s="34"/>
      <c r="C25" s="13" t="s">
        <v>29</v>
      </c>
      <c r="D25" s="43">
        <f>+'2018'!G25</f>
        <v>-0.18028079087444129</v>
      </c>
      <c r="E25" s="43">
        <f>+'2019'!G25</f>
        <v>-0.33489489508121734</v>
      </c>
      <c r="F25" s="43">
        <f>+'2020'!G25</f>
        <v>0.30203753044880111</v>
      </c>
      <c r="G25" s="43">
        <f>+'2021'!G25</f>
        <v>-0.59412337594319187</v>
      </c>
      <c r="H25" s="43">
        <f>+'2022'!G25</f>
        <v>-1.3506170052561464</v>
      </c>
      <c r="I25" s="43">
        <f>+'2023'!G25</f>
        <v>-1.6038365332444611</v>
      </c>
      <c r="J25" s="43">
        <f>+'2018-2023'!G25</f>
        <v>-8.1106969421197647E-2</v>
      </c>
    </row>
    <row r="26" spans="2:10" ht="21.6" customHeight="1" thickBot="1">
      <c r="B26" s="38" t="s">
        <v>40</v>
      </c>
      <c r="C26" s="9" t="s">
        <v>41</v>
      </c>
      <c r="D26" s="26">
        <f>+'2018'!G26</f>
        <v>-0.15691428744631039</v>
      </c>
      <c r="E26" s="26">
        <f>+'2019'!G26</f>
        <v>-0.29148859163633839</v>
      </c>
      <c r="F26" s="26">
        <f>+'2020'!G26</f>
        <v>0.26288992655587495</v>
      </c>
      <c r="G26" s="26">
        <f>+'2021'!G26</f>
        <v>-0.51711802316338418</v>
      </c>
      <c r="H26" s="26">
        <f>+'2022'!G26</f>
        <v>-1.1755612118444718</v>
      </c>
      <c r="I26" s="26">
        <f>+'2023'!G26</f>
        <v>-1.3959605212165422</v>
      </c>
      <c r="J26" s="26">
        <f>+'2018-2023'!G26</f>
        <v>-1.4639639460525318</v>
      </c>
    </row>
    <row r="27" spans="2:10" ht="19.149999999999999" customHeight="1" thickBot="1">
      <c r="B27" s="34"/>
      <c r="C27" s="13" t="s">
        <v>42</v>
      </c>
      <c r="D27" s="28">
        <f>+'2018'!G27</f>
        <v>-0.19866935793007201</v>
      </c>
      <c r="E27" s="28">
        <f>+'2019'!G27</f>
        <v>-0.6307726511077445</v>
      </c>
      <c r="F27" s="28">
        <f>+'2020'!G27</f>
        <v>-0.87607476621151514</v>
      </c>
      <c r="G27" s="28">
        <f>+'2021'!G27</f>
        <v>2.5561039034548649E-2</v>
      </c>
      <c r="H27" s="28">
        <f>+'2022'!G27</f>
        <v>1.6310126989883331</v>
      </c>
      <c r="I27" s="28">
        <f>+'2023'!G27</f>
        <v>2.5372078271519909</v>
      </c>
      <c r="J27" s="28">
        <f>+'2018-2023'!G27</f>
        <v>-1.4639639460525318</v>
      </c>
    </row>
  </sheetData>
  <mergeCells count="5">
    <mergeCell ref="B4:B7"/>
    <mergeCell ref="B8:B13"/>
    <mergeCell ref="B14:B20"/>
    <mergeCell ref="B21:B25"/>
    <mergeCell ref="B26:B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2018</vt:lpstr>
      <vt:lpstr>2019</vt:lpstr>
      <vt:lpstr>2020</vt:lpstr>
      <vt:lpstr>2021</vt:lpstr>
      <vt:lpstr>2022</vt:lpstr>
      <vt:lpstr>2023</vt:lpstr>
      <vt:lpstr>2018-2023</vt:lpstr>
      <vt:lpstr>Consolidado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Cano Bedoya</dc:creator>
  <cp:lastModifiedBy>JTAG</cp:lastModifiedBy>
  <dcterms:created xsi:type="dcterms:W3CDTF">2024-05-10T16:00:31Z</dcterms:created>
  <dcterms:modified xsi:type="dcterms:W3CDTF">2024-06-11T14:24:48Z</dcterms:modified>
</cp:coreProperties>
</file>