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Unad\1. Semestres ING\26. Metodos Númericos - 100401_86\Unidad 1 - Tarea 2 - Fundamentos de programación, Teor\"/>
    </mc:Choice>
  </mc:AlternateContent>
  <xr:revisionPtr revIDLastSave="0" documentId="13_ncr:1_{7D51F94A-64A2-47F3-86F4-BCD2A787E806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Ejercicio 1" sheetId="4" r:id="rId1"/>
    <sheet name="Parte 2" sheetId="3" r:id="rId2"/>
    <sheet name="Parte 3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3" l="1"/>
  <c r="F53" i="3"/>
  <c r="E53" i="3"/>
  <c r="E37" i="3"/>
  <c r="D37" i="3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F22" i="3" l="1"/>
  <c r="F7" i="3"/>
  <c r="F54" i="3" l="1"/>
  <c r="G53" i="3"/>
  <c r="D53" i="3"/>
  <c r="E7" i="3"/>
  <c r="G7" i="3" s="1"/>
  <c r="C54" i="3" l="1"/>
  <c r="G54" i="3" s="1"/>
  <c r="F37" i="3"/>
  <c r="C38" i="3" s="1"/>
  <c r="G22" i="3"/>
  <c r="H7" i="3"/>
  <c r="C8" i="3" s="1"/>
  <c r="F8" i="3" s="1"/>
  <c r="H22" i="3" l="1"/>
  <c r="I22" i="3" s="1"/>
  <c r="E54" i="3"/>
  <c r="F55" i="3"/>
  <c r="D54" i="3"/>
  <c r="D38" i="3"/>
  <c r="E38" i="3"/>
  <c r="F38" i="3" s="1"/>
  <c r="C39" i="3" s="1"/>
  <c r="G38" i="3"/>
  <c r="D8" i="3"/>
  <c r="D23" i="3" l="1"/>
  <c r="F23" i="3" s="1"/>
  <c r="C23" i="3"/>
  <c r="E23" i="3" s="1"/>
  <c r="C55" i="3"/>
  <c r="G55" i="3" s="1"/>
  <c r="D39" i="3"/>
  <c r="E39" i="3"/>
  <c r="G39" i="3"/>
  <c r="E8" i="3"/>
  <c r="G8" i="3" s="1"/>
  <c r="G23" i="3" l="1"/>
  <c r="J23" i="3" s="1"/>
  <c r="E55" i="3"/>
  <c r="F56" i="3"/>
  <c r="D55" i="3"/>
  <c r="H8" i="3"/>
  <c r="I8" i="3"/>
  <c r="F39" i="3"/>
  <c r="C40" i="3" s="1"/>
  <c r="H23" i="3" l="1"/>
  <c r="I23" i="3" s="1"/>
  <c r="D24" i="3" s="1"/>
  <c r="F24" i="3" s="1"/>
  <c r="C56" i="3"/>
  <c r="F57" i="3" s="1"/>
  <c r="D40" i="3"/>
  <c r="E40" i="3"/>
  <c r="D9" i="3"/>
  <c r="C9" i="3"/>
  <c r="F9" i="3" s="1"/>
  <c r="G40" i="3"/>
  <c r="G56" i="3" l="1"/>
  <c r="C24" i="3"/>
  <c r="E24" i="3" s="1"/>
  <c r="G24" i="3" s="1"/>
  <c r="H24" i="3" s="1"/>
  <c r="E56" i="3"/>
  <c r="D56" i="3"/>
  <c r="E9" i="3"/>
  <c r="G9" i="3" s="1"/>
  <c r="F40" i="3"/>
  <c r="C41" i="3" s="1"/>
  <c r="C57" i="3" l="1"/>
  <c r="E57" i="3" s="1"/>
  <c r="D41" i="3"/>
  <c r="E41" i="3"/>
  <c r="I24" i="3"/>
  <c r="J24" i="3"/>
  <c r="G41" i="3"/>
  <c r="H9" i="3"/>
  <c r="I9" i="3"/>
  <c r="F58" i="3" l="1"/>
  <c r="G57" i="3"/>
  <c r="D57" i="3"/>
  <c r="C58" i="3" s="1"/>
  <c r="F59" i="3" s="1"/>
  <c r="F41" i="3"/>
  <c r="C42" i="3" s="1"/>
  <c r="E42" i="3" s="1"/>
  <c r="D10" i="3"/>
  <c r="C10" i="3"/>
  <c r="F10" i="3" s="1"/>
  <c r="D25" i="3"/>
  <c r="F25" i="3" s="1"/>
  <c r="C25" i="3"/>
  <c r="E25" i="3" s="1"/>
  <c r="D42" i="3" l="1"/>
  <c r="D58" i="3"/>
  <c r="E58" i="3"/>
  <c r="C59" i="3" s="1"/>
  <c r="G58" i="3"/>
  <c r="G42" i="3"/>
  <c r="F42" i="3"/>
  <c r="C43" i="3" s="1"/>
  <c r="G43" i="3" s="1"/>
  <c r="E10" i="3"/>
  <c r="G10" i="3" s="1"/>
  <c r="E59" i="3" l="1"/>
  <c r="F60" i="3"/>
  <c r="D43" i="3"/>
  <c r="E43" i="3"/>
  <c r="D59" i="3"/>
  <c r="G59" i="3"/>
  <c r="I10" i="3"/>
  <c r="H10" i="3"/>
  <c r="G25" i="3"/>
  <c r="H25" i="3" s="1"/>
  <c r="C60" i="3" l="1"/>
  <c r="F61" i="3" s="1"/>
  <c r="F43" i="3"/>
  <c r="C44" i="3" s="1"/>
  <c r="G44" i="3" s="1"/>
  <c r="D11" i="3"/>
  <c r="C11" i="3"/>
  <c r="F11" i="3" s="1"/>
  <c r="I25" i="3"/>
  <c r="J25" i="3"/>
  <c r="D44" i="3" l="1"/>
  <c r="G60" i="3"/>
  <c r="D60" i="3"/>
  <c r="E60" i="3"/>
  <c r="C61" i="3" s="1"/>
  <c r="E61" i="3" s="1"/>
  <c r="E44" i="3"/>
  <c r="F44" i="3" s="1"/>
  <c r="C45" i="3" s="1"/>
  <c r="D26" i="3"/>
  <c r="F26" i="3" s="1"/>
  <c r="C26" i="3"/>
  <c r="E26" i="3" s="1"/>
  <c r="E11" i="3"/>
  <c r="G11" i="3" s="1"/>
  <c r="G61" i="3" l="1"/>
  <c r="F62" i="3"/>
  <c r="D61" i="3"/>
  <c r="C62" i="3" s="1"/>
  <c r="E45" i="3"/>
  <c r="D45" i="3"/>
  <c r="G45" i="3"/>
  <c r="I11" i="3"/>
  <c r="H11" i="3"/>
  <c r="G26" i="3"/>
  <c r="H26" i="3" s="1"/>
  <c r="G62" i="3" l="1"/>
  <c r="D62" i="3"/>
  <c r="E62" i="3"/>
  <c r="F45" i="3"/>
  <c r="C46" i="3" s="1"/>
  <c r="D46" i="3" s="1"/>
  <c r="G46" i="3"/>
  <c r="I26" i="3"/>
  <c r="J26" i="3"/>
  <c r="C12" i="3"/>
  <c r="F12" i="3" s="1"/>
  <c r="D12" i="3"/>
  <c r="E46" i="3" l="1"/>
  <c r="F46" i="3" s="1"/>
  <c r="E12" i="3"/>
  <c r="G12" i="3" s="1"/>
  <c r="D27" i="3"/>
  <c r="F27" i="3" s="1"/>
  <c r="C27" i="3"/>
  <c r="E27" i="3" s="1"/>
  <c r="H12" i="3" l="1"/>
  <c r="I12" i="3"/>
  <c r="D13" i="3" l="1"/>
  <c r="C13" i="3"/>
  <c r="F13" i="3" s="1"/>
  <c r="G27" i="3"/>
  <c r="H27" i="3" s="1"/>
  <c r="I27" i="3" l="1"/>
  <c r="J27" i="3"/>
  <c r="E13" i="3"/>
  <c r="G13" i="3" s="1"/>
  <c r="I13" i="3" l="1"/>
  <c r="H13" i="3"/>
  <c r="D28" i="3"/>
  <c r="F28" i="3" s="1"/>
  <c r="C28" i="3"/>
  <c r="E28" i="3" s="1"/>
  <c r="C14" i="3" l="1"/>
  <c r="D14" i="3"/>
  <c r="G28" i="3"/>
  <c r="H28" i="3" s="1"/>
  <c r="F14" i="3" l="1"/>
  <c r="E14" i="3"/>
  <c r="I28" i="3"/>
  <c r="J28" i="3"/>
  <c r="D29" i="3" l="1"/>
  <c r="F29" i="3" s="1"/>
  <c r="C29" i="3"/>
  <c r="I14" i="3"/>
  <c r="G14" i="3"/>
  <c r="H14" i="3" s="1"/>
  <c r="E29" i="3" l="1"/>
  <c r="G29" i="3" s="1"/>
  <c r="D15" i="3"/>
  <c r="C15" i="3"/>
  <c r="H29" i="3" l="1"/>
  <c r="I29" i="3" s="1"/>
  <c r="J29" i="3"/>
  <c r="E15" i="3"/>
  <c r="F15" i="3"/>
  <c r="D30" i="3" l="1"/>
  <c r="F30" i="3" s="1"/>
  <c r="C30" i="3"/>
  <c r="I15" i="3"/>
  <c r="G15" i="3"/>
  <c r="H15" i="3" s="1"/>
  <c r="E30" i="3" l="1"/>
  <c r="G30" i="3" s="1"/>
  <c r="C16" i="3"/>
  <c r="D16" i="3"/>
  <c r="H30" i="3" l="1"/>
  <c r="I30" i="3" s="1"/>
  <c r="J30" i="3"/>
  <c r="F16" i="3"/>
  <c r="E16" i="3"/>
  <c r="C31" i="3" l="1"/>
  <c r="D31" i="3"/>
  <c r="F31" i="3" s="1"/>
  <c r="G16" i="3"/>
  <c r="H16" i="3" s="1"/>
  <c r="I16" i="3"/>
  <c r="E31" i="3" l="1"/>
  <c r="G31" i="3"/>
  <c r="H31" i="3" l="1"/>
  <c r="J31" i="3"/>
  <c r="I31" i="3"/>
</calcChain>
</file>

<file path=xl/sharedStrings.xml><?xml version="1.0" encoding="utf-8"?>
<sst xmlns="http://schemas.openxmlformats.org/spreadsheetml/2006/main" count="55" uniqueCount="39">
  <si>
    <t>Eje x</t>
  </si>
  <si>
    <t>Eje y</t>
  </si>
  <si>
    <t>los subintervalos en donde posiblemente se encuentran las raíces</t>
  </si>
  <si>
    <t>Bisección</t>
  </si>
  <si>
    <t>Regla falsa</t>
  </si>
  <si>
    <t>Newton-Raphson</t>
  </si>
  <si>
    <t>Secante</t>
  </si>
  <si>
    <t xml:space="preserve">N° Iteraciones </t>
  </si>
  <si>
    <t>Ea(%)</t>
  </si>
  <si>
    <t>Er%</t>
  </si>
  <si>
    <t xml:space="preserve">Iteraciones </t>
  </si>
  <si>
    <t>xa</t>
  </si>
  <si>
    <t>xb</t>
  </si>
  <si>
    <t>xr</t>
  </si>
  <si>
    <t>f(xa)</t>
  </si>
  <si>
    <t>f(xr)</t>
  </si>
  <si>
    <t>f(xa)f(xr)</t>
  </si>
  <si>
    <t xml:space="preserve">N° Iteracion </t>
  </si>
  <si>
    <t>a</t>
  </si>
  <si>
    <t>b</t>
  </si>
  <si>
    <t>f(a)</t>
  </si>
  <si>
    <t>f(b)</t>
  </si>
  <si>
    <t>f(a)*f(xr)</t>
  </si>
  <si>
    <t xml:space="preserve">Iteracion </t>
  </si>
  <si>
    <t xml:space="preserve">iteracion </t>
  </si>
  <si>
    <t>xn</t>
  </si>
  <si>
    <t>f(xn)</t>
  </si>
  <si>
    <t>f'(xn)</t>
  </si>
  <si>
    <t>f(xn)/f'(xn)</t>
  </si>
  <si>
    <t>x_n  -- x_(n-1)</t>
  </si>
  <si>
    <t>f(xn-1)</t>
  </si>
  <si>
    <t>Error %</t>
  </si>
  <si>
    <t>Problema 3: Considere la ecuación de estado de van der Walls:</t>
  </si>
  <si>
    <t>R</t>
  </si>
  <si>
    <t>T</t>
  </si>
  <si>
    <t>P</t>
  </si>
  <si>
    <t>(-1 ,2, -0,2)</t>
  </si>
  <si>
    <t>Determine, con una exactitud de 10−6, o al menos 10 iteraciones, la raíz visualizada en el ejercicio anterior empleando cada uno de los siguientes métodos:</t>
  </si>
  <si>
    <t>Con los resultados de los métodos desarrollados en el punto anterior, realice una única gráfica Número de iteraciones vs Erel(%) que permita comparar el comportamiento del error a medida que se aumenta el número de iteraciones. Realice un análisis de resultados indicando claramente, y apoyado en la teoría, cuál método presenta un mejor desempeño para encontrar la solución. ¿Cuál es su conclusión?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</si>
</sst>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0"/>
    <numFmt numFmtId="166" formatCode="0.000000"/>
    <numFmt numFmtId="167" formatCode="0.0000"/>
    <numFmt numFmtId="168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/>
    <xf numFmtId="0" fontId="1" fillId="0" borderId="0" xfId="0" applyFont="1"/>
    <xf numFmtId="0" fontId="5" fillId="0" borderId="1" xfId="0" applyFont="1" applyBorder="1"/>
    <xf numFmtId="0" fontId="5" fillId="0" borderId="8" xfId="0" applyFont="1" applyBorder="1"/>
    <xf numFmtId="0" fontId="5" fillId="0" borderId="2" xfId="0" applyFont="1" applyBorder="1"/>
    <xf numFmtId="0" fontId="5" fillId="0" borderId="6" xfId="0" applyFont="1" applyBorder="1"/>
    <xf numFmtId="0" fontId="5" fillId="0" borderId="4" xfId="0" applyFont="1" applyBorder="1"/>
    <xf numFmtId="0" fontId="5" fillId="0" borderId="3" xfId="0" applyFont="1" applyBorder="1" applyAlignment="1">
      <alignment horizontal="center"/>
    </xf>
    <xf numFmtId="167" fontId="5" fillId="0" borderId="6" xfId="0" applyNumberFormat="1" applyFont="1" applyBorder="1" applyAlignment="1">
      <alignment horizontal="center"/>
    </xf>
    <xf numFmtId="167" fontId="5" fillId="0" borderId="0" xfId="0" applyNumberFormat="1" applyFont="1"/>
    <xf numFmtId="167" fontId="5" fillId="0" borderId="4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/>
    <xf numFmtId="0" fontId="5" fillId="0" borderId="8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" fontId="5" fillId="0" borderId="6" xfId="0" applyNumberFormat="1" applyFont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165" fontId="5" fillId="0" borderId="6" xfId="0" applyNumberFormat="1" applyFont="1" applyBorder="1" applyAlignment="1">
      <alignment horizontal="center"/>
    </xf>
    <xf numFmtId="165" fontId="5" fillId="0" borderId="4" xfId="0" applyNumberFormat="1" applyFont="1" applyBorder="1" applyAlignment="1">
      <alignment horizontal="center"/>
    </xf>
    <xf numFmtId="9" fontId="5" fillId="0" borderId="0" xfId="1" applyFont="1" applyAlignment="1">
      <alignment horizontal="center"/>
    </xf>
    <xf numFmtId="2" fontId="5" fillId="0" borderId="6" xfId="0" applyNumberFormat="1" applyFont="1" applyBorder="1" applyAlignment="1">
      <alignment horizontal="center"/>
    </xf>
    <xf numFmtId="168" fontId="5" fillId="0" borderId="6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165" fontId="5" fillId="0" borderId="6" xfId="0" applyNumberFormat="1" applyFont="1" applyBorder="1" applyAlignment="1">
      <alignment horizontal="right"/>
    </xf>
    <xf numFmtId="165" fontId="5" fillId="0" borderId="6" xfId="0" applyNumberFormat="1" applyFont="1" applyFill="1" applyBorder="1" applyAlignment="1">
      <alignment horizontal="center"/>
    </xf>
    <xf numFmtId="165" fontId="5" fillId="0" borderId="6" xfId="0" applyNumberFormat="1" applyFont="1" applyBorder="1"/>
    <xf numFmtId="165" fontId="5" fillId="0" borderId="0" xfId="0" applyNumberFormat="1" applyFont="1" applyBorder="1"/>
    <xf numFmtId="165" fontId="5" fillId="0" borderId="9" xfId="0" applyNumberFormat="1" applyFont="1" applyBorder="1" applyAlignment="1">
      <alignment horizontal="center"/>
    </xf>
    <xf numFmtId="1" fontId="5" fillId="0" borderId="3" xfId="0" applyNumberFormat="1" applyFont="1" applyBorder="1" applyAlignment="1">
      <alignment horizontal="center"/>
    </xf>
    <xf numFmtId="166" fontId="5" fillId="0" borderId="4" xfId="0" applyNumberFormat="1" applyFont="1" applyBorder="1"/>
    <xf numFmtId="165" fontId="5" fillId="0" borderId="4" xfId="0" applyNumberFormat="1" applyFont="1" applyBorder="1"/>
    <xf numFmtId="1" fontId="5" fillId="0" borderId="5" xfId="0" applyNumberFormat="1" applyFont="1" applyBorder="1" applyAlignment="1">
      <alignment horizontal="center"/>
    </xf>
    <xf numFmtId="165" fontId="5" fillId="0" borderId="7" xfId="0" applyNumberFormat="1" applyFont="1" applyBorder="1"/>
    <xf numFmtId="0" fontId="5" fillId="0" borderId="3" xfId="0" applyFont="1" applyBorder="1"/>
    <xf numFmtId="0" fontId="5" fillId="0" borderId="3" xfId="0" applyFont="1" applyBorder="1" applyAlignment="1"/>
    <xf numFmtId="0" fontId="5" fillId="0" borderId="0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165" fontId="5" fillId="0" borderId="0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5" fontId="8" fillId="0" borderId="6" xfId="0" applyNumberFormat="1" applyFont="1" applyBorder="1" applyAlignment="1">
      <alignment horizontal="center"/>
    </xf>
    <xf numFmtId="165" fontId="8" fillId="0" borderId="4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5" fontId="8" fillId="0" borderId="9" xfId="0" applyNumberFormat="1" applyFont="1" applyBorder="1" applyAlignment="1">
      <alignment horizontal="center"/>
    </xf>
    <xf numFmtId="165" fontId="8" fillId="0" borderId="7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right"/>
    </xf>
    <xf numFmtId="165" fontId="5" fillId="0" borderId="0" xfId="0" applyNumberFormat="1" applyFont="1" applyFill="1" applyBorder="1" applyAlignment="1">
      <alignment horizontal="center"/>
    </xf>
    <xf numFmtId="167" fontId="8" fillId="0" borderId="6" xfId="0" applyNumberFormat="1" applyFont="1" applyBorder="1" applyAlignment="1">
      <alignment horizontal="center"/>
    </xf>
    <xf numFmtId="165" fontId="8" fillId="0" borderId="6" xfId="0" applyNumberFormat="1" applyFont="1" applyBorder="1" applyAlignment="1">
      <alignment horizontal="right"/>
    </xf>
    <xf numFmtId="167" fontId="8" fillId="0" borderId="6" xfId="0" applyNumberFormat="1" applyFont="1" applyFill="1" applyBorder="1" applyAlignment="1">
      <alignment horizontal="center"/>
    </xf>
    <xf numFmtId="165" fontId="8" fillId="0" borderId="6" xfId="0" applyNumberFormat="1" applyFont="1" applyBorder="1"/>
    <xf numFmtId="167" fontId="8" fillId="0" borderId="4" xfId="0" applyNumberFormat="1" applyFont="1" applyBorder="1" applyAlignment="1">
      <alignment horizontal="center"/>
    </xf>
    <xf numFmtId="167" fontId="8" fillId="0" borderId="9" xfId="0" applyNumberFormat="1" applyFont="1" applyBorder="1" applyAlignment="1">
      <alignment horizontal="center"/>
    </xf>
    <xf numFmtId="165" fontId="8" fillId="0" borderId="9" xfId="0" applyNumberFormat="1" applyFont="1" applyBorder="1" applyAlignment="1">
      <alignment horizontal="right"/>
    </xf>
    <xf numFmtId="167" fontId="8" fillId="0" borderId="9" xfId="0" applyNumberFormat="1" applyFont="1" applyFill="1" applyBorder="1" applyAlignment="1">
      <alignment horizontal="center"/>
    </xf>
    <xf numFmtId="165" fontId="8" fillId="0" borderId="9" xfId="0" applyNumberFormat="1" applyFont="1" applyBorder="1"/>
    <xf numFmtId="167" fontId="8" fillId="0" borderId="7" xfId="0" applyNumberFormat="1" applyFont="1" applyBorder="1" applyAlignment="1">
      <alignment horizontal="center"/>
    </xf>
    <xf numFmtId="1" fontId="8" fillId="0" borderId="3" xfId="0" applyNumberFormat="1" applyFont="1" applyBorder="1" applyAlignment="1">
      <alignment horizontal="center"/>
    </xf>
    <xf numFmtId="166" fontId="8" fillId="0" borderId="6" xfId="0" applyNumberFormat="1" applyFont="1" applyBorder="1" applyAlignment="1">
      <alignment horizontal="center"/>
    </xf>
    <xf numFmtId="166" fontId="8" fillId="0" borderId="4" xfId="0" applyNumberFormat="1" applyFont="1" applyBorder="1"/>
    <xf numFmtId="1" fontId="8" fillId="0" borderId="5" xfId="0" applyNumberFormat="1" applyFont="1" applyBorder="1" applyAlignment="1">
      <alignment horizontal="center"/>
    </xf>
    <xf numFmtId="166" fontId="8" fillId="0" borderId="9" xfId="0" applyNumberFormat="1" applyFont="1" applyBorder="1" applyAlignment="1">
      <alignment horizontal="center"/>
    </xf>
    <xf numFmtId="166" fontId="8" fillId="0" borderId="7" xfId="0" applyNumberFormat="1" applyFont="1" applyBorder="1"/>
    <xf numFmtId="1" fontId="8" fillId="0" borderId="0" xfId="0" applyNumberFormat="1" applyFont="1" applyBorder="1" applyAlignment="1">
      <alignment horizontal="center"/>
    </xf>
    <xf numFmtId="166" fontId="8" fillId="0" borderId="0" xfId="0" applyNumberFormat="1" applyFont="1" applyBorder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166" fontId="8" fillId="0" borderId="0" xfId="0" applyNumberFormat="1" applyFont="1" applyBorder="1"/>
    <xf numFmtId="0" fontId="8" fillId="0" borderId="3" xfId="0" applyFont="1" applyBorder="1"/>
    <xf numFmtId="165" fontId="8" fillId="0" borderId="4" xfId="0" applyNumberFormat="1" applyFont="1" applyBorder="1"/>
    <xf numFmtId="0" fontId="8" fillId="0" borderId="5" xfId="0" applyFont="1" applyBorder="1"/>
    <xf numFmtId="165" fontId="8" fillId="0" borderId="7" xfId="0" applyNumberFormat="1" applyFont="1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3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</cellXfs>
  <cellStyles count="2">
    <cellStyle name="Normal" xfId="0" builtinId="0"/>
    <cellStyle name="Porcentaje" xfId="1" builtinId="5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7" formatCode="0.0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7" formatCode="0.0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7" formatCode="0.0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7" formatCode="0.0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6" formatCode="0.0000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6" formatCode="0.000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0.00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0.00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6" formatCode="0.000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0.00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0.00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0.00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0.00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0.00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7" formatCode="0.0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7" formatCode="0.0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0.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7" formatCode="0.0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0.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0.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7" formatCode="0.0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0.00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0.00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0.00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0.00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0.00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0.00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0.00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s-CO"/>
              <a:t>EJERCICIO C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[1]Hoja1!$A$3:$A$15</c:f>
              <c:numCache>
                <c:formatCode>General</c:formatCode>
                <c:ptCount val="13"/>
                <c:pt idx="0">
                  <c:v>-3</c:v>
                </c:pt>
                <c:pt idx="1">
                  <c:v>-2.2000000000000002</c:v>
                </c:pt>
                <c:pt idx="2">
                  <c:v>-2</c:v>
                </c:pt>
                <c:pt idx="3">
                  <c:v>-1.5</c:v>
                </c:pt>
                <c:pt idx="4">
                  <c:v>-1.2</c:v>
                </c:pt>
                <c:pt idx="5">
                  <c:v>-0.2</c:v>
                </c:pt>
                <c:pt idx="6">
                  <c:v>1</c:v>
                </c:pt>
                <c:pt idx="7">
                  <c:v>1.5</c:v>
                </c:pt>
                <c:pt idx="8">
                  <c:v>1.8</c:v>
                </c:pt>
                <c:pt idx="9">
                  <c:v>2</c:v>
                </c:pt>
                <c:pt idx="10">
                  <c:v>2.5</c:v>
                </c:pt>
                <c:pt idx="11">
                  <c:v>3</c:v>
                </c:pt>
                <c:pt idx="12">
                  <c:v>3.5</c:v>
                </c:pt>
              </c:numCache>
            </c:numRef>
          </c:cat>
          <c:val>
            <c:numRef>
              <c:f>[1]Hoja1!$A$3:$A$15</c:f>
              <c:numCache>
                <c:formatCode>General</c:formatCode>
                <c:ptCount val="13"/>
                <c:pt idx="0">
                  <c:v>-3</c:v>
                </c:pt>
                <c:pt idx="1">
                  <c:v>-2.2000000000000002</c:v>
                </c:pt>
                <c:pt idx="2">
                  <c:v>-2</c:v>
                </c:pt>
                <c:pt idx="3">
                  <c:v>-1.5</c:v>
                </c:pt>
                <c:pt idx="4">
                  <c:v>-1.2</c:v>
                </c:pt>
                <c:pt idx="5">
                  <c:v>-0.2</c:v>
                </c:pt>
                <c:pt idx="6">
                  <c:v>1</c:v>
                </c:pt>
                <c:pt idx="7">
                  <c:v>1.5</c:v>
                </c:pt>
                <c:pt idx="8">
                  <c:v>1.8</c:v>
                </c:pt>
                <c:pt idx="9">
                  <c:v>2</c:v>
                </c:pt>
                <c:pt idx="10">
                  <c:v>2.5</c:v>
                </c:pt>
                <c:pt idx="11">
                  <c:v>3</c:v>
                </c:pt>
                <c:pt idx="12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0-8549-9298-D0AA8CDE0677}"/>
            </c:ext>
          </c:extLst>
        </c:ser>
        <c:ser>
          <c:idx val="1"/>
          <c:order val="1"/>
          <c:marker>
            <c:symbol val="none"/>
          </c:marker>
          <c:cat>
            <c:numRef>
              <c:f>[1]Hoja1!$A$3:$A$15</c:f>
              <c:numCache>
                <c:formatCode>General</c:formatCode>
                <c:ptCount val="13"/>
                <c:pt idx="0">
                  <c:v>-3</c:v>
                </c:pt>
                <c:pt idx="1">
                  <c:v>-2.2000000000000002</c:v>
                </c:pt>
                <c:pt idx="2">
                  <c:v>-2</c:v>
                </c:pt>
                <c:pt idx="3">
                  <c:v>-1.5</c:v>
                </c:pt>
                <c:pt idx="4">
                  <c:v>-1.2</c:v>
                </c:pt>
                <c:pt idx="5">
                  <c:v>-0.2</c:v>
                </c:pt>
                <c:pt idx="6">
                  <c:v>1</c:v>
                </c:pt>
                <c:pt idx="7">
                  <c:v>1.5</c:v>
                </c:pt>
                <c:pt idx="8">
                  <c:v>1.8</c:v>
                </c:pt>
                <c:pt idx="9">
                  <c:v>2</c:v>
                </c:pt>
                <c:pt idx="10">
                  <c:v>2.5</c:v>
                </c:pt>
                <c:pt idx="11">
                  <c:v>3</c:v>
                </c:pt>
                <c:pt idx="12">
                  <c:v>3.5</c:v>
                </c:pt>
              </c:numCache>
            </c:numRef>
          </c:cat>
          <c:val>
            <c:numRef>
              <c:f>[1]Hoja1!$B$3:$B$15</c:f>
              <c:numCache>
                <c:formatCode>General</c:formatCode>
                <c:ptCount val="13"/>
                <c:pt idx="0">
                  <c:v>-49.232400000000005</c:v>
                </c:pt>
                <c:pt idx="1">
                  <c:v>-29.539440000000006</c:v>
                </c:pt>
                <c:pt idx="2">
                  <c:v>-24.616199999999999</c:v>
                </c:pt>
                <c:pt idx="3">
                  <c:v>-12.308100000000003</c:v>
                </c:pt>
                <c:pt idx="4">
                  <c:v>-4.9232399999999998</c:v>
                </c:pt>
                <c:pt idx="5">
                  <c:v>19.692959999999999</c:v>
                </c:pt>
                <c:pt idx="6">
                  <c:v>49.232399999999998</c:v>
                </c:pt>
                <c:pt idx="7">
                  <c:v>61.540500000000002</c:v>
                </c:pt>
                <c:pt idx="8">
                  <c:v>68.925359999999998</c:v>
                </c:pt>
                <c:pt idx="9">
                  <c:v>73.848600000000005</c:v>
                </c:pt>
                <c:pt idx="10">
                  <c:v>86.156700000000001</c:v>
                </c:pt>
                <c:pt idx="11">
                  <c:v>98.464799999999997</c:v>
                </c:pt>
                <c:pt idx="12">
                  <c:v>110.77289999999999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0-8549-9298-D0AA8CDE0677}"/>
            </c:ext>
          </c:extLst>
        </c:ser>
        <c:ser>
          <c:idx val="2"/>
          <c:order val="2"/>
          <c:tx>
            <c:v>Eje y</c:v>
          </c:tx>
          <c:marker>
            <c:symbol val="none"/>
          </c:marker>
          <c:cat>
            <c:numRef>
              <c:f>[1]Hoja1!$A$3:$A$15</c:f>
              <c:numCache>
                <c:formatCode>General</c:formatCode>
                <c:ptCount val="13"/>
                <c:pt idx="0">
                  <c:v>-3</c:v>
                </c:pt>
                <c:pt idx="1">
                  <c:v>-2.2000000000000002</c:v>
                </c:pt>
                <c:pt idx="2">
                  <c:v>-2</c:v>
                </c:pt>
                <c:pt idx="3">
                  <c:v>-1.5</c:v>
                </c:pt>
                <c:pt idx="4">
                  <c:v>-1.2</c:v>
                </c:pt>
                <c:pt idx="5">
                  <c:v>-0.2</c:v>
                </c:pt>
                <c:pt idx="6">
                  <c:v>1</c:v>
                </c:pt>
                <c:pt idx="7">
                  <c:v>1.5</c:v>
                </c:pt>
                <c:pt idx="8">
                  <c:v>1.8</c:v>
                </c:pt>
                <c:pt idx="9">
                  <c:v>2</c:v>
                </c:pt>
                <c:pt idx="10">
                  <c:v>2.5</c:v>
                </c:pt>
                <c:pt idx="11">
                  <c:v>3</c:v>
                </c:pt>
                <c:pt idx="12">
                  <c:v>3.5</c:v>
                </c:pt>
              </c:numCache>
            </c:numRef>
          </c:cat>
          <c:val>
            <c:numRef>
              <c:f>[1]Hoja1!$B$3:$B$15</c:f>
              <c:numCache>
                <c:formatCode>General</c:formatCode>
                <c:ptCount val="13"/>
                <c:pt idx="0">
                  <c:v>-49.232400000000005</c:v>
                </c:pt>
                <c:pt idx="1">
                  <c:v>-29.539440000000006</c:v>
                </c:pt>
                <c:pt idx="2">
                  <c:v>-24.616199999999999</c:v>
                </c:pt>
                <c:pt idx="3">
                  <c:v>-12.308100000000003</c:v>
                </c:pt>
                <c:pt idx="4">
                  <c:v>-4.9232399999999998</c:v>
                </c:pt>
                <c:pt idx="5">
                  <c:v>19.692959999999999</c:v>
                </c:pt>
                <c:pt idx="6">
                  <c:v>49.232399999999998</c:v>
                </c:pt>
                <c:pt idx="7">
                  <c:v>61.540500000000002</c:v>
                </c:pt>
                <c:pt idx="8">
                  <c:v>68.925359999999998</c:v>
                </c:pt>
                <c:pt idx="9">
                  <c:v>73.848600000000005</c:v>
                </c:pt>
                <c:pt idx="10">
                  <c:v>86.156700000000001</c:v>
                </c:pt>
                <c:pt idx="11">
                  <c:v>98.464799999999997</c:v>
                </c:pt>
                <c:pt idx="12">
                  <c:v>110.77289999999999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40-8549-9298-D0AA8CDE0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66944"/>
        <c:axId val="128468480"/>
      </c:lineChart>
      <c:catAx>
        <c:axId val="12846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s-CO"/>
          </a:p>
        </c:txPr>
        <c:crossAx val="128468480"/>
        <c:crosses val="autoZero"/>
        <c:auto val="1"/>
        <c:lblAlgn val="ctr"/>
        <c:lblOffset val="100"/>
        <c:noMultiLvlLbl val="0"/>
      </c:catAx>
      <c:valAx>
        <c:axId val="128468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Eje Y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4853141519624057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s-CO"/>
          </a:p>
        </c:txPr>
        <c:crossAx val="12846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Número de iteraciones vs 𝐸_𝑟𝑒𝑙 (%) </a:t>
            </a:r>
          </a:p>
        </c:rich>
      </c:tx>
      <c:layout>
        <c:manualLayout>
          <c:xMode val="edge"/>
          <c:yMode val="edge"/>
          <c:x val="0.13303648732220161"/>
          <c:y val="3.775810507827931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'Parte 3'!$D$6</c:f>
              <c:strCache>
                <c:ptCount val="1"/>
                <c:pt idx="0">
                  <c:v>Bisección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'Parte 3'!$C$8:$C$14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'Parte 3'!$D$7:$D$17</c:f>
              <c:numCache>
                <c:formatCode>0.00000</c:formatCode>
                <c:ptCount val="11"/>
                <c:pt idx="0" formatCode="General">
                  <c:v>0</c:v>
                </c:pt>
                <c:pt idx="2">
                  <c:v>55.555555555555557</c:v>
                </c:pt>
                <c:pt idx="3">
                  <c:v>38.461538461538467</c:v>
                </c:pt>
                <c:pt idx="4">
                  <c:v>23.809523809523814</c:v>
                </c:pt>
                <c:pt idx="5">
                  <c:v>13.513513513513503</c:v>
                </c:pt>
                <c:pt idx="6">
                  <c:v>7.2463768115941889</c:v>
                </c:pt>
                <c:pt idx="7">
                  <c:v>3.7593984962406015</c:v>
                </c:pt>
                <c:pt idx="8" formatCode="0.0000">
                  <c:v>1.9157088122605364</c:v>
                </c:pt>
                <c:pt idx="9" formatCode="0.0000">
                  <c:v>0.96711798839458407</c:v>
                </c:pt>
                <c:pt idx="10" formatCode="0.0000">
                  <c:v>0.48590864917395532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CD-1F41-A085-A57A3085F5DD}"/>
            </c:ext>
          </c:extLst>
        </c:ser>
        <c:ser>
          <c:idx val="1"/>
          <c:order val="1"/>
          <c:tx>
            <c:strRef>
              <c:f>'Parte 3'!$E$6</c:f>
              <c:strCache>
                <c:ptCount val="1"/>
                <c:pt idx="0">
                  <c:v>Regla falsa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'Parte 3'!$C$8:$C$14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'Parte 3'!$E$8:$E$14</c:f>
              <c:numCache>
                <c:formatCode>0.00000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CD-1F41-A085-A57A3085F5DD}"/>
            </c:ext>
          </c:extLst>
        </c:ser>
        <c:ser>
          <c:idx val="2"/>
          <c:order val="2"/>
          <c:tx>
            <c:strRef>
              <c:f>'Ejercicio 3'!#REF!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'Parte 3'!$C$8:$C$14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'Ejercicio 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CD-1F41-A085-A57A3085F5DD}"/>
            </c:ext>
          </c:extLst>
        </c:ser>
        <c:ser>
          <c:idx val="3"/>
          <c:order val="3"/>
          <c:tx>
            <c:strRef>
              <c:f>'Parte 3'!$F$6</c:f>
              <c:strCache>
                <c:ptCount val="1"/>
                <c:pt idx="0">
                  <c:v>Newton-Raphson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'Parte 3'!$C$8:$C$14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'Parte 3'!$F$8:$F$14</c:f>
              <c:numCache>
                <c:formatCode>0.00000</c:formatCode>
                <c:ptCount val="7"/>
                <c:pt idx="0">
                  <c:v>1.6644784323542672</c:v>
                </c:pt>
                <c:pt idx="1">
                  <c:v>1.6372271397248954</c:v>
                </c:pt>
                <c:pt idx="2">
                  <c:v>1.6108538040634772</c:v>
                </c:pt>
                <c:pt idx="3">
                  <c:v>1.5853166701755028</c:v>
                </c:pt>
                <c:pt idx="4">
                  <c:v>1.5605765893536234</c:v>
                </c:pt>
                <c:pt idx="5">
                  <c:v>1.5365968191216586</c:v>
                </c:pt>
                <c:pt idx="6">
                  <c:v>1.5133428411619585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CD-1F41-A085-A57A3085F5DD}"/>
            </c:ext>
          </c:extLst>
        </c:ser>
        <c:ser>
          <c:idx val="4"/>
          <c:order val="4"/>
          <c:tx>
            <c:strRef>
              <c:f>'Parte 3'!$G$6</c:f>
              <c:strCache>
                <c:ptCount val="1"/>
                <c:pt idx="0">
                  <c:v>Secante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'Parte 3'!$C$8:$C$14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'Parte 3'!$G$8:$G$14</c:f>
              <c:numCache>
                <c:formatCode>0.00000</c:formatCode>
                <c:ptCount val="7"/>
                <c:pt idx="0">
                  <c:v>699.99999999999989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CD-1F41-A085-A57A3085F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57920"/>
        <c:axId val="119859840"/>
      </c:scatterChart>
      <c:valAx>
        <c:axId val="11985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iteraciones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859840"/>
        <c:crosses val="autoZero"/>
        <c:crossBetween val="midCat"/>
      </c:valAx>
      <c:valAx>
        <c:axId val="1198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𝐸_𝑟𝑒𝑙 (%)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85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12</xdr:row>
      <xdr:rowOff>61912</xdr:rowOff>
    </xdr:from>
    <xdr:to>
      <xdr:col>12</xdr:col>
      <xdr:colOff>171450</xdr:colOff>
      <xdr:row>28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145117</xdr:colOff>
      <xdr:row>0</xdr:row>
      <xdr:rowOff>177053</xdr:rowOff>
    </xdr:from>
    <xdr:ext cx="1588994" cy="5533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2 CuadroTexto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6241117" y="177053"/>
              <a:ext cx="1588994" cy="5533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(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𝑃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es-CO" sz="1100" b="0" i="1" u="none" strike="noStrike" baseline="0" smtClean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CO" sz="1100" b="0" i="1" u="none" strike="noStrike" baseline="0" smtClean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𝑎</m:t>
                        </m:r>
                      </m:num>
                      <m:den>
                        <m:r>
                          <a:rPr lang="es-CO" sz="1100" b="0" i="1" u="none" strike="noStrike" baseline="0" smtClean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𝑉</m:t>
                        </m:r>
                        <m:r>
                          <a:rPr lang="es-CO" sz="1100" b="0" i="1" u="none" strike="noStrike" baseline="0" smtClean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)(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𝑉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−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𝑏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)=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𝑅𝑇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	</m:t>
                    </m:r>
                  </m:oMath>
                </m:oMathPara>
              </a14:m>
              <a:endParaRPr lang="es-CO" sz="1100" b="0" i="0" u="none" strike="noStrike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es-CO" sz="1100"/>
            </a:p>
          </xdr:txBody>
        </xdr:sp>
      </mc:Choice>
      <mc:Fallback xmlns="">
        <xdr:sp macro="" textlink="">
          <xdr:nvSpPr>
            <xdr:cNvPr id="3" name="2 CuadroTexto"/>
            <xdr:cNvSpPr txBox="1"/>
          </xdr:nvSpPr>
          <xdr:spPr>
            <a:xfrm>
              <a:off x="6241117" y="177053"/>
              <a:ext cx="1588994" cy="5533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100" b="0" i="0" u="none" strike="noStrike" baseline="0" smtClean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"(𝑃+"  𝑎/𝑉2</a:t>
              </a:r>
              <a:r>
                <a:rPr lang="es-CO" sz="1100" b="0" i="0" u="none" strike="noStrike" baseline="0" smtClean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s-CO" sz="1100" b="0" i="0" u="none" strike="noStrike" baseline="0" smtClean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")(𝑉−𝑏)=𝑅𝑇 	</a:t>
              </a:r>
              <a:r>
                <a:rPr lang="es-CO" sz="1100" b="0" i="0" u="none" strike="noStrike" baseline="0" smtClean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"</a:t>
              </a:r>
            </a:p>
            <a:p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157443</xdr:colOff>
      <xdr:row>2</xdr:row>
      <xdr:rowOff>22972</xdr:rowOff>
    </xdr:from>
    <xdr:ext cx="5017994" cy="11188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3 CuadroTexto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157443" y="403972"/>
              <a:ext cx="5017994" cy="11188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Calcule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el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volumen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espec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í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fico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𝑉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de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di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ó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xido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de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carbono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a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una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temperatura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de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𝑇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=300∘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𝐾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,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dado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𝑃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=1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𝑎𝑡𝑚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,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𝑅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=0.082054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𝐽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(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𝑘𝑔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∘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𝐾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),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𝑎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=3.592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𝑃𝑎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⋅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𝑚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6/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𝑘𝑔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2, 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𝑏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=0.04267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𝑚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2/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𝑘𝑔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.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Obtenga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una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aproximaci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ó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n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inicial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𝑉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0 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desde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la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Ley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de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gases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ideales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: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𝑃𝑉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𝑅𝑇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.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Emplee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los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m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é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todos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solicitados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en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el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Ejercicio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2. 	</m:t>
                    </m:r>
                  </m:oMath>
                </m:oMathPara>
              </a14:m>
              <a:endParaRPr lang="es-CO" sz="1100" b="0" i="0" u="none" strike="noStrike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es-CO" sz="1100"/>
            </a:p>
          </xdr:txBody>
        </xdr:sp>
      </mc:Choice>
      <mc:Fallback xmlns="">
        <xdr:sp macro="" textlink="">
          <xdr:nvSpPr>
            <xdr:cNvPr id="4" name="3 CuadroTexto"/>
            <xdr:cNvSpPr txBox="1"/>
          </xdr:nvSpPr>
          <xdr:spPr>
            <a:xfrm>
              <a:off x="157443" y="403972"/>
              <a:ext cx="5017994" cy="11188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100" b="0" i="0" u="none" strike="noStrike" baseline="0" smtClean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"Calcule el volumen específico 𝑉 de dióxido de carbono a una temperatura de 𝑇=300∘𝐾, dado 𝑃=1 𝑎𝑡𝑚, 𝑅=0.082054 𝐽(𝑘𝑔∘𝐾), 𝑎=3.592 𝑃𝑎⋅𝑚6/𝑘𝑔2, 𝑏=0.04267𝑚2/𝑘𝑔. Obtenga una aproximación inicial 𝑉0 desde la Ley de gases ideales: 𝑃𝑉=𝑅𝑇. Emplee los métodos solicitados en el Ejercicio 2. 	</a:t>
              </a:r>
              <a:r>
                <a:rPr lang="es-CO" sz="1100" b="0" i="0" u="none" strike="noStrike" baseline="0" smtClean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"</a:t>
              </a:r>
            </a:p>
            <a:p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219635</xdr:colOff>
      <xdr:row>7</xdr:row>
      <xdr:rowOff>20171</xdr:rowOff>
    </xdr:from>
    <xdr:ext cx="5656730" cy="11257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4 CuadroTexto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219635" y="1353671"/>
              <a:ext cx="5656730" cy="11257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CO" sz="1100" b="1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Ejercicio</m:t>
                    </m:r>
                    <m:r>
                      <m:rPr>
                        <m:nor/>
                      </m:rPr>
                      <a:rPr lang="es-CO" sz="1100" b="1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3</m:t>
                    </m:r>
                    <m:r>
                      <m:rPr>
                        <m:nor/>
                      </m:rPr>
                      <a:rPr lang="es-CO" sz="1100" b="1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C</m:t>
                    </m:r>
                    <m:r>
                      <m:rPr>
                        <m:nor/>
                      </m:rPr>
                      <a:rPr lang="es-CO" sz="1100" b="1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s-CO" sz="1100" b="0" i="0" u="none" strike="noStrike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Realice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una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tabla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en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el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intervalo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en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donde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se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encuentre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la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primera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ra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í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z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(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positiva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o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negativa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)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y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grafique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la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funci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ó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n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en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ese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intervalo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(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use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un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tama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ñ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o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de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paso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adecuado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que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le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permita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observar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los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cambios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de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signo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).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Indique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el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,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o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los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,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subintervalo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en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donde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posiblemente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se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encuentra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la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ra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í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z</m:t>
                    </m:r>
                    <m:r>
                      <m:rPr>
                        <m:nor/>
                      </m:rPr>
                      <a:rPr lang="es-CO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. 	</m:t>
                    </m:r>
                  </m:oMath>
                </m:oMathPara>
              </a14:m>
              <a:endParaRPr lang="es-CO" sz="1100" b="0" i="0" u="none" strike="noStrike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es-CO" sz="1100"/>
            </a:p>
          </xdr:txBody>
        </xdr:sp>
      </mc:Choice>
      <mc:Fallback xmlns="">
        <xdr:sp macro="" textlink="">
          <xdr:nvSpPr>
            <xdr:cNvPr id="5" name="4 CuadroTexto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219635" y="1353671"/>
              <a:ext cx="5656730" cy="11257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s-CO" sz="1100" b="1" i="0" u="none" strike="noStrike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"Ejercicio 3C </a:t>
              </a:r>
              <a:r>
                <a:rPr lang="es-CO" sz="1100" b="1" i="0" u="none" strike="noStrik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"</a:t>
              </a:r>
              <a:endParaRPr lang="es-CO" sz="1100" b="0" i="0" u="none" strike="noStrike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pPr/>
              <a:r>
                <a:rPr lang="es-CO" sz="1100" b="0" i="0" u="none" strike="noStrike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"Realice una tabla en el intervalo en donde se encuentre la primera raíz (positiva o  negativa) y grafique la función en ese intervalo (use un tamaño de paso adecuado que le permita observar los cambios de signo). Indique el, o los, subintervalo en donde posiblemente se encuentra la raíz. 	</a:t>
              </a:r>
              <a:r>
                <a:rPr lang="es-CO" sz="1100" b="0" i="0" u="none" strike="noStrik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"</a:t>
              </a:r>
            </a:p>
            <a:p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118222</xdr:colOff>
      <xdr:row>5</xdr:row>
      <xdr:rowOff>2241</xdr:rowOff>
    </xdr:from>
    <xdr:ext cx="1432111" cy="408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5 CuadroTexto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6214222" y="954741"/>
              <a:ext cx="1432111" cy="40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/>
                      </a:rPr>
                      <m:t>𝑉</m:t>
                    </m:r>
                    <m:r>
                      <a:rPr lang="es-CO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/>
                          </a:rPr>
                          <m:t>𝑅</m:t>
                        </m:r>
                        <m:r>
                          <a:rPr lang="es-CO" sz="1100" b="0" i="1">
                            <a:latin typeface="Cambria Math"/>
                          </a:rPr>
                          <m:t>∗</m:t>
                        </m:r>
                        <m:r>
                          <a:rPr lang="es-CO" sz="1100" b="0" i="1">
                            <a:latin typeface="Cambria Math"/>
                          </a:rPr>
                          <m:t>𝑇</m:t>
                        </m:r>
                        <m:r>
                          <a:rPr lang="es-CO" sz="1100" b="0" i="1">
                            <a:latin typeface="Cambria Math"/>
                          </a:rPr>
                          <m:t>+</m:t>
                        </m:r>
                        <m:r>
                          <a:rPr lang="es-CO" sz="1100" b="0" i="1">
                            <a:latin typeface="Cambria Math"/>
                          </a:rPr>
                          <m:t>𝑅</m:t>
                        </m:r>
                        <m:r>
                          <a:rPr lang="es-CO" sz="1100" b="0" i="1">
                            <a:latin typeface="Cambria Math"/>
                          </a:rPr>
                          <m:t>∗</m:t>
                        </m:r>
                        <m:r>
                          <a:rPr lang="es-CO" sz="1100" b="0" i="1">
                            <a:latin typeface="Cambria Math"/>
                          </a:rPr>
                          <m:t>𝑇</m:t>
                        </m:r>
                      </m:num>
                      <m:den>
                        <m:r>
                          <a:rPr lang="es-CO" sz="1100" b="0" i="1">
                            <a:latin typeface="Cambria Math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5 CuadroTexto"/>
            <xdr:cNvSpPr txBox="1"/>
          </xdr:nvSpPr>
          <xdr:spPr>
            <a:xfrm>
              <a:off x="6214222" y="954741"/>
              <a:ext cx="1432111" cy="40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s-CO" sz="1100" b="0" i="0">
                  <a:latin typeface="Cambria Math"/>
                </a:rPr>
                <a:t>𝑉=(𝑅∗𝑇+𝑅∗𝑇)/𝑃</a:t>
              </a:r>
              <a:endParaRPr lang="es-CO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4</xdr:row>
      <xdr:rowOff>23811</xdr:rowOff>
    </xdr:from>
    <xdr:to>
      <xdr:col>14</xdr:col>
      <xdr:colOff>171450</xdr:colOff>
      <xdr:row>18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MARI/Downloads/ejercicio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3">
          <cell r="A3">
            <v>-3</v>
          </cell>
          <cell r="B3">
            <v>-49.232400000000005</v>
          </cell>
        </row>
        <row r="4">
          <cell r="A4">
            <v>-2.2000000000000002</v>
          </cell>
          <cell r="B4">
            <v>-29.539440000000006</v>
          </cell>
        </row>
        <row r="5">
          <cell r="A5">
            <v>-2</v>
          </cell>
          <cell r="B5">
            <v>-24.616199999999999</v>
          </cell>
        </row>
        <row r="6">
          <cell r="A6">
            <v>-1.5</v>
          </cell>
          <cell r="B6">
            <v>-12.308100000000003</v>
          </cell>
        </row>
        <row r="7">
          <cell r="A7">
            <v>-1.2</v>
          </cell>
          <cell r="B7">
            <v>-4.9232399999999998</v>
          </cell>
        </row>
        <row r="8">
          <cell r="A8">
            <v>-0.2</v>
          </cell>
          <cell r="B8">
            <v>19.692959999999999</v>
          </cell>
        </row>
        <row r="9">
          <cell r="A9">
            <v>1</v>
          </cell>
          <cell r="B9">
            <v>49.232399999999998</v>
          </cell>
        </row>
        <row r="10">
          <cell r="A10">
            <v>1.5</v>
          </cell>
          <cell r="B10">
            <v>61.540500000000002</v>
          </cell>
        </row>
        <row r="11">
          <cell r="A11">
            <v>1.8</v>
          </cell>
          <cell r="B11">
            <v>68.925359999999998</v>
          </cell>
        </row>
        <row r="12">
          <cell r="A12">
            <v>2</v>
          </cell>
          <cell r="B12">
            <v>73.848600000000005</v>
          </cell>
        </row>
        <row r="13">
          <cell r="A13">
            <v>2.5</v>
          </cell>
          <cell r="B13">
            <v>86.156700000000001</v>
          </cell>
        </row>
        <row r="14">
          <cell r="A14">
            <v>3</v>
          </cell>
          <cell r="B14">
            <v>98.464799999999997</v>
          </cell>
        </row>
        <row r="15">
          <cell r="A15">
            <v>3.5</v>
          </cell>
          <cell r="B15">
            <v>110.77289999999999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2" displayName="Tabla2" ref="B6:I16" totalsRowShown="0" headerRowDxfId="56" dataDxfId="54" headerRowBorderDxfId="55" tableBorderDxfId="53" totalsRowBorderDxfId="52">
  <autoFilter ref="B6:I16" xr:uid="{00000000-0009-0000-0100-000003000000}"/>
  <tableColumns count="8">
    <tableColumn id="1" xr3:uid="{00000000-0010-0000-0000-000001000000}" name="Iteraciones " dataDxfId="51"/>
    <tableColumn id="2" xr3:uid="{00000000-0010-0000-0000-000002000000}" name="xa" dataDxfId="50">
      <calculatedColumnFormula>IF(H6&lt;0,C6,E6)</calculatedColumnFormula>
    </tableColumn>
    <tableColumn id="3" xr3:uid="{00000000-0010-0000-0000-000003000000}" name="xb" dataDxfId="49">
      <calculatedColumnFormula>IF(H6&gt;0,D6,E6)</calculatedColumnFormula>
    </tableColumn>
    <tableColumn id="4" xr3:uid="{00000000-0010-0000-0000-000004000000}" name="xr" dataDxfId="48">
      <calculatedColumnFormula>(C7+D7)/2</calculatedColumnFormula>
    </tableColumn>
    <tableColumn id="5" xr3:uid="{00000000-0010-0000-0000-000005000000}" name="f(xa)" dataDxfId="47">
      <calculatedColumnFormula>C7*((0.082054*300)+(0.082054*300))/1</calculatedColumnFormula>
    </tableColumn>
    <tableColumn id="6" xr3:uid="{00000000-0010-0000-0000-000006000000}" name="f(xr)" dataDxfId="46">
      <calculatedColumnFormula>E7*((0.082054*300)+(0.082054*300))/1</calculatedColumnFormula>
    </tableColumn>
    <tableColumn id="7" xr3:uid="{00000000-0010-0000-0000-000007000000}" name="f(xa)f(xr)" dataDxfId="45">
      <calculatedColumnFormula>F7*G7</calculatedColumnFormula>
    </tableColumn>
    <tableColumn id="8" xr3:uid="{00000000-0010-0000-0000-000008000000}" name="Ea(%)" dataDxfId="44">
      <calculatedColumnFormula>ABS(((E7-E6)/E7)*100)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a3" displayName="Tabla3" ref="B21:J31" totalsRowShown="0" headerRowDxfId="43" headerRowBorderDxfId="42" tableBorderDxfId="41" totalsRowBorderDxfId="40">
  <autoFilter ref="B21:J31" xr:uid="{00000000-0009-0000-0100-000004000000}"/>
  <tableColumns count="9">
    <tableColumn id="1" xr3:uid="{00000000-0010-0000-0100-000001000000}" name="N° Iteracion " dataDxfId="39"/>
    <tableColumn id="2" xr3:uid="{00000000-0010-0000-0100-000002000000}" name="a" dataDxfId="38">
      <calculatedColumnFormula>IF(I21&gt;0,G21,C21)</calculatedColumnFormula>
    </tableColumn>
    <tableColumn id="3" xr3:uid="{00000000-0010-0000-0100-000003000000}" name="b" dataDxfId="37">
      <calculatedColumnFormula>IF(I21&lt;0,G21,D21)</calculatedColumnFormula>
    </tableColumn>
    <tableColumn id="4" xr3:uid="{00000000-0010-0000-0100-000004000000}" name="f(a)" dataDxfId="36">
      <calculatedColumnFormula>C22*((0.082054*300)+(0.082054*300))/1</calculatedColumnFormula>
    </tableColumn>
    <tableColumn id="5" xr3:uid="{00000000-0010-0000-0100-000005000000}" name="f(b)" dataDxfId="35">
      <calculatedColumnFormula>D22*((0.082054*300)+(0.082054*300))/1</calculatedColumnFormula>
    </tableColumn>
    <tableColumn id="6" xr3:uid="{00000000-0010-0000-0100-000006000000}" name="xr" dataDxfId="34">
      <calculatedColumnFormula>((C22*F22)-(D22*E22))/(F22-E22)</calculatedColumnFormula>
    </tableColumn>
    <tableColumn id="7" xr3:uid="{00000000-0010-0000-0100-000007000000}" name="f(xr)" dataDxfId="33">
      <calculatedColumnFormula>G22*((0.082054*300)+(0.082054*300))/1</calculatedColumnFormula>
    </tableColumn>
    <tableColumn id="8" xr3:uid="{00000000-0010-0000-0100-000008000000}" name="f(a)*f(xr)" dataDxfId="32">
      <calculatedColumnFormula>E22*H22</calculatedColumnFormula>
    </tableColumn>
    <tableColumn id="9" xr3:uid="{00000000-0010-0000-0100-000009000000}" name="Ea(%)" dataDxfId="31">
      <calculatedColumnFormula>ABS((G22-G21)/G22)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a4" displayName="Tabla4" ref="B51:G62" totalsRowShown="0" headerRowDxfId="30" dataDxfId="28" headerRowBorderDxfId="29" tableBorderDxfId="27" totalsRowBorderDxfId="26">
  <autoFilter ref="B51:G62" xr:uid="{00000000-0009-0000-0100-000005000000}"/>
  <tableColumns count="6">
    <tableColumn id="1" xr3:uid="{00000000-0010-0000-0200-000001000000}" name="Iteracion " dataDxfId="25"/>
    <tableColumn id="2" xr3:uid="{00000000-0010-0000-0200-000002000000}" name="xn" dataDxfId="24">
      <calculatedColumnFormula>(C51-((E51*D51)/(E51-F51)))</calculatedColumnFormula>
    </tableColumn>
    <tableColumn id="3" xr3:uid="{00000000-0010-0000-0200-000003000000}" name="x_n  -- x_(n-1)" dataDxfId="23">
      <calculatedColumnFormula>+C52-C51</calculatedColumnFormula>
    </tableColumn>
    <tableColumn id="4" xr3:uid="{00000000-0010-0000-0200-000004000000}" name="f(xn)" dataDxfId="22"/>
    <tableColumn id="5" xr3:uid="{00000000-0010-0000-0200-000005000000}" name="f(xn-1)" dataDxfId="21"/>
    <tableColumn id="6" xr3:uid="{00000000-0010-0000-0200-000006000000}" name="Error %" dataDxfId="20">
      <calculatedColumnFormula>ABS((C52-C51)/C52)*100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a5" displayName="Tabla5" ref="B36:G46" totalsRowShown="0" headerRowDxfId="19" dataDxfId="17" headerRowBorderDxfId="18" tableBorderDxfId="16" totalsRowBorderDxfId="15">
  <autoFilter ref="B36:G46" xr:uid="{00000000-0009-0000-0100-000006000000}"/>
  <tableColumns count="6">
    <tableColumn id="1" xr3:uid="{00000000-0010-0000-0300-000001000000}" name="iteracion " dataDxfId="14"/>
    <tableColumn id="2" xr3:uid="{00000000-0010-0000-0300-000002000000}" name="xn" dataDxfId="13">
      <calculatedColumnFormula>C36-F36</calculatedColumnFormula>
    </tableColumn>
    <tableColumn id="3" xr3:uid="{00000000-0010-0000-0300-000003000000}" name="f(xn)" dataDxfId="12">
      <calculatedColumnFormula>C37*((0.082054*300)+(0.082054*300))/1</calculatedColumnFormula>
    </tableColumn>
    <tableColumn id="4" xr3:uid="{00000000-0010-0000-0300-000004000000}" name="f'(xn)" dataDxfId="11">
      <calculatedColumnFormula>C37*((0.082054*300)+(0.082054*300))/1*(((0.082054*300)+(0.082054*300))/1)</calculatedColumnFormula>
    </tableColumn>
    <tableColumn id="5" xr3:uid="{00000000-0010-0000-0300-000005000000}" name="f(xn)/f'(xn)" dataDxfId="10">
      <calculatedColumnFormula>+D37/E37</calculatedColumnFormula>
    </tableColumn>
    <tableColumn id="6" xr3:uid="{00000000-0010-0000-0300-000006000000}" name="Er%" dataDxfId="9">
      <calculatedColumnFormula>+ABS((C37-C36)/C37)*100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la6" displayName="Tabla6" ref="C6:G17" totalsRowShown="0" headerRowDxfId="8" dataDxfId="6" headerRowBorderDxfId="7" tableBorderDxfId="5">
  <autoFilter ref="C6:G17" xr:uid="{00000000-0009-0000-0100-000002000000}"/>
  <tableColumns count="5">
    <tableColumn id="1" xr3:uid="{00000000-0010-0000-0400-000001000000}" name="N° Iteraciones " dataDxfId="4"/>
    <tableColumn id="2" xr3:uid="{00000000-0010-0000-0400-000002000000}" name="Bisección" dataDxfId="3"/>
    <tableColumn id="3" xr3:uid="{00000000-0010-0000-0400-000003000000}" name="Regla falsa" dataDxfId="2"/>
    <tableColumn id="5" xr3:uid="{00000000-0010-0000-0400-000005000000}" name="Newton-Raphson" dataDxfId="1"/>
    <tableColumn id="6" xr3:uid="{00000000-0010-0000-0400-000006000000}" name="Secan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showGridLines="0" topLeftCell="A9" workbookViewId="0">
      <selection activeCell="N26" sqref="N26"/>
    </sheetView>
  </sheetViews>
  <sheetFormatPr baseColWidth="10" defaultRowHeight="15" x14ac:dyDescent="0.25"/>
  <sheetData>
    <row r="1" spans="1:11" x14ac:dyDescent="0.25">
      <c r="A1" s="3" t="s">
        <v>32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6" spans="1:11" x14ac:dyDescent="0.25">
      <c r="B6" s="40"/>
      <c r="C6" s="40"/>
      <c r="D6" s="40"/>
      <c r="E6" s="40"/>
    </row>
    <row r="7" spans="1:11" x14ac:dyDescent="0.25">
      <c r="B7" s="41"/>
      <c r="C7" s="41"/>
      <c r="D7" s="41"/>
      <c r="E7" s="41"/>
      <c r="F7" s="41"/>
      <c r="G7" s="41"/>
    </row>
    <row r="8" spans="1:11" x14ac:dyDescent="0.25">
      <c r="B8" s="41"/>
      <c r="C8" s="41"/>
      <c r="D8" s="41"/>
      <c r="E8" s="41"/>
      <c r="F8" s="41"/>
      <c r="G8" s="41"/>
    </row>
    <row r="14" spans="1:11" x14ac:dyDescent="0.25">
      <c r="A14" s="75" t="s">
        <v>0</v>
      </c>
      <c r="B14" s="75" t="s">
        <v>1</v>
      </c>
      <c r="C14" s="76"/>
      <c r="D14" s="76" t="s">
        <v>33</v>
      </c>
      <c r="E14" s="76">
        <v>8.2054000000000002E-2</v>
      </c>
    </row>
    <row r="15" spans="1:11" x14ac:dyDescent="0.25">
      <c r="A15" s="75">
        <v>-3</v>
      </c>
      <c r="B15" s="75">
        <f>A15*($E$14*$E$15/$E$16)+($E$14*$E$15)/1</f>
        <v>-49.232400000000005</v>
      </c>
      <c r="C15" s="76"/>
      <c r="D15" s="76" t="s">
        <v>34</v>
      </c>
      <c r="E15" s="76">
        <v>300</v>
      </c>
    </row>
    <row r="16" spans="1:11" x14ac:dyDescent="0.25">
      <c r="A16" s="75">
        <v>-2.2000000000000002</v>
      </c>
      <c r="B16" s="75">
        <f t="shared" ref="B16:B27" si="0">A16*($E$14*$E$15/$E$16)+($E$14*$E$15)</f>
        <v>-29.539440000000006</v>
      </c>
      <c r="C16" s="76"/>
      <c r="D16" s="76" t="s">
        <v>35</v>
      </c>
      <c r="E16" s="76">
        <v>1</v>
      </c>
    </row>
    <row r="17" spans="1:5" x14ac:dyDescent="0.25">
      <c r="A17" s="75">
        <v>-2</v>
      </c>
      <c r="B17" s="75">
        <f t="shared" si="0"/>
        <v>-24.616199999999999</v>
      </c>
      <c r="C17" s="76"/>
      <c r="D17" s="76"/>
      <c r="E17" s="76"/>
    </row>
    <row r="18" spans="1:5" x14ac:dyDescent="0.25">
      <c r="A18" s="75">
        <v>-1.5</v>
      </c>
      <c r="B18" s="75">
        <f t="shared" si="0"/>
        <v>-12.308100000000003</v>
      </c>
      <c r="C18" s="76"/>
      <c r="D18" s="76"/>
      <c r="E18" s="76"/>
    </row>
    <row r="19" spans="1:5" x14ac:dyDescent="0.25">
      <c r="A19" s="75">
        <v>-1.2</v>
      </c>
      <c r="B19" s="75">
        <f t="shared" si="0"/>
        <v>-4.9232399999999998</v>
      </c>
      <c r="C19" s="76"/>
      <c r="D19" s="76"/>
      <c r="E19" s="76"/>
    </row>
    <row r="20" spans="1:5" x14ac:dyDescent="0.25">
      <c r="A20" s="75">
        <v>-0.2</v>
      </c>
      <c r="B20" s="75">
        <f t="shared" si="0"/>
        <v>19.692959999999999</v>
      </c>
      <c r="C20" s="76"/>
      <c r="D20" s="76"/>
      <c r="E20" s="76"/>
    </row>
    <row r="21" spans="1:5" x14ac:dyDescent="0.25">
      <c r="A21" s="75">
        <v>1</v>
      </c>
      <c r="B21" s="75">
        <f t="shared" si="0"/>
        <v>49.232399999999998</v>
      </c>
      <c r="C21" s="76"/>
      <c r="D21" s="76"/>
      <c r="E21" s="76"/>
    </row>
    <row r="22" spans="1:5" x14ac:dyDescent="0.25">
      <c r="A22" s="75">
        <v>1.5</v>
      </c>
      <c r="B22" s="75">
        <f t="shared" si="0"/>
        <v>61.540500000000002</v>
      </c>
      <c r="C22" s="76"/>
      <c r="D22" s="76"/>
      <c r="E22" s="76"/>
    </row>
    <row r="23" spans="1:5" x14ac:dyDescent="0.25">
      <c r="A23" s="75">
        <v>1.8</v>
      </c>
      <c r="B23" s="75">
        <f t="shared" si="0"/>
        <v>68.925359999999998</v>
      </c>
      <c r="C23" s="76"/>
      <c r="D23" s="76"/>
      <c r="E23" s="76"/>
    </row>
    <row r="24" spans="1:5" x14ac:dyDescent="0.25">
      <c r="A24" s="75">
        <v>2</v>
      </c>
      <c r="B24" s="75">
        <f t="shared" si="0"/>
        <v>73.848600000000005</v>
      </c>
      <c r="C24" s="76"/>
      <c r="D24" s="76"/>
      <c r="E24" s="76"/>
    </row>
    <row r="25" spans="1:5" x14ac:dyDescent="0.25">
      <c r="A25" s="75">
        <v>2.5</v>
      </c>
      <c r="B25" s="75">
        <f t="shared" si="0"/>
        <v>86.156700000000001</v>
      </c>
      <c r="C25" s="76"/>
      <c r="D25" s="76"/>
      <c r="E25" s="76"/>
    </row>
    <row r="26" spans="1:5" x14ac:dyDescent="0.25">
      <c r="A26" s="75">
        <v>3</v>
      </c>
      <c r="B26" s="75">
        <f t="shared" si="0"/>
        <v>98.464799999999997</v>
      </c>
      <c r="C26" s="76"/>
      <c r="D26" s="76"/>
      <c r="E26" s="76"/>
    </row>
    <row r="27" spans="1:5" x14ac:dyDescent="0.25">
      <c r="A27" s="75">
        <v>3.5</v>
      </c>
      <c r="B27" s="75">
        <f t="shared" si="0"/>
        <v>110.77289999999999</v>
      </c>
      <c r="C27" s="76"/>
      <c r="D27" s="76"/>
      <c r="E27" s="7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62"/>
  <sheetViews>
    <sheetView showGridLines="0" topLeftCell="C13" workbookViewId="0">
      <selection activeCell="L8" sqref="L8"/>
    </sheetView>
  </sheetViews>
  <sheetFormatPr baseColWidth="10" defaultColWidth="11.42578125" defaultRowHeight="12.75" x14ac:dyDescent="0.2"/>
  <cols>
    <col min="1" max="1" width="11.42578125" style="14"/>
    <col min="2" max="2" width="14.28515625" style="14" customWidth="1"/>
    <col min="3" max="3" width="20.42578125" style="14" customWidth="1"/>
    <col min="4" max="4" width="25" style="14" customWidth="1"/>
    <col min="5" max="6" width="14" style="14" customWidth="1"/>
    <col min="7" max="7" width="27" style="14" customWidth="1"/>
    <col min="8" max="8" width="16.42578125" style="14" customWidth="1"/>
    <col min="9" max="9" width="13.42578125" style="14" bestFit="1" customWidth="1"/>
    <col min="10" max="11" width="12.42578125" style="14" bestFit="1" customWidth="1"/>
    <col min="12" max="16384" width="11.42578125" style="14"/>
  </cols>
  <sheetData>
    <row r="2" spans="2:18" ht="14.25" x14ac:dyDescent="0.2">
      <c r="B2" s="78" t="s">
        <v>37</v>
      </c>
      <c r="C2" s="78"/>
      <c r="D2" s="78"/>
      <c r="E2" s="78"/>
      <c r="F2" s="78"/>
      <c r="G2" s="78"/>
      <c r="H2" s="78"/>
      <c r="I2" s="78"/>
    </row>
    <row r="3" spans="2:18" ht="15" customHeight="1" x14ac:dyDescent="0.2">
      <c r="K3" s="77" t="s">
        <v>2</v>
      </c>
      <c r="L3" s="77"/>
      <c r="M3" s="77"/>
      <c r="N3" s="77"/>
    </row>
    <row r="4" spans="2:18" ht="15" x14ac:dyDescent="0.25">
      <c r="B4" s="80"/>
      <c r="C4" s="80"/>
      <c r="K4" s="77"/>
      <c r="L4" s="77"/>
      <c r="M4" s="77"/>
      <c r="N4" s="77"/>
      <c r="O4" s="2"/>
      <c r="P4" s="2"/>
      <c r="Q4" s="3"/>
      <c r="R4" s="3"/>
    </row>
    <row r="5" spans="2:18" ht="15" x14ac:dyDescent="0.25">
      <c r="B5" s="81" t="s">
        <v>3</v>
      </c>
      <c r="C5" s="82"/>
      <c r="D5" s="82"/>
      <c r="E5" s="82"/>
      <c r="F5" s="82"/>
      <c r="G5" s="82"/>
      <c r="H5" s="82"/>
      <c r="I5" s="83"/>
      <c r="K5"/>
      <c r="L5"/>
      <c r="M5"/>
      <c r="N5"/>
      <c r="O5"/>
      <c r="P5"/>
      <c r="Q5"/>
      <c r="R5"/>
    </row>
    <row r="6" spans="2:18" ht="15" x14ac:dyDescent="0.25">
      <c r="B6" s="4" t="s">
        <v>10</v>
      </c>
      <c r="C6" s="15" t="s">
        <v>11</v>
      </c>
      <c r="D6" s="15" t="s">
        <v>12</v>
      </c>
      <c r="E6" s="15" t="s">
        <v>13</v>
      </c>
      <c r="F6" s="15" t="s">
        <v>14</v>
      </c>
      <c r="G6" s="15" t="s">
        <v>15</v>
      </c>
      <c r="H6" s="15" t="s">
        <v>16</v>
      </c>
      <c r="I6" s="16" t="s">
        <v>8</v>
      </c>
      <c r="K6"/>
      <c r="L6" s="1" t="s">
        <v>36</v>
      </c>
      <c r="M6"/>
      <c r="N6"/>
      <c r="O6"/>
      <c r="P6"/>
      <c r="Q6"/>
      <c r="R6"/>
    </row>
    <row r="7" spans="2:18" x14ac:dyDescent="0.2">
      <c r="B7" s="9">
        <v>1</v>
      </c>
      <c r="C7" s="18">
        <v>-1.2</v>
      </c>
      <c r="D7" s="18">
        <v>-0.2</v>
      </c>
      <c r="E7" s="18">
        <f t="shared" ref="E7:E13" si="0">(C7+D7)/2</f>
        <v>-0.7</v>
      </c>
      <c r="F7" s="19">
        <f t="shared" ref="F7:F13" si="1">C7*((0.082054*300)+(0.082054*300))/1</f>
        <v>-59.078879999999998</v>
      </c>
      <c r="G7" s="19">
        <f t="shared" ref="G7:G13" si="2">E7*((0.082054*300)+(0.082054*300))/1</f>
        <v>-34.462679999999999</v>
      </c>
      <c r="H7" s="19">
        <f>F7*G7</f>
        <v>2036.0165361983998</v>
      </c>
      <c r="I7" s="20"/>
      <c r="J7" s="21"/>
    </row>
    <row r="8" spans="2:18" ht="15" x14ac:dyDescent="0.25">
      <c r="B8" s="9">
        <v>2</v>
      </c>
      <c r="C8" s="17">
        <f>IF(H7&lt;0,C7,E7)</f>
        <v>-0.7</v>
      </c>
      <c r="D8" s="18">
        <f t="shared" ref="D8:D13" si="3">IF(H7&gt;0,D7,E7)</f>
        <v>-0.2</v>
      </c>
      <c r="E8" s="22">
        <f t="shared" si="0"/>
        <v>-0.44999999999999996</v>
      </c>
      <c r="F8" s="19">
        <f t="shared" si="1"/>
        <v>-34.462679999999999</v>
      </c>
      <c r="G8" s="19">
        <f t="shared" si="2"/>
        <v>-22.154579999999996</v>
      </c>
      <c r="H8" s="19">
        <f t="shared" ref="H8:H13" si="4">F8*G8</f>
        <v>763.50620107439988</v>
      </c>
      <c r="I8" s="20">
        <f t="shared" ref="I8:I13" si="5">ABS(((E8-E7)/E8)*100)</f>
        <v>55.555555555555557</v>
      </c>
      <c r="J8" s="21"/>
      <c r="K8" t="s">
        <v>33</v>
      </c>
      <c r="L8">
        <v>8.2054000000000002E-2</v>
      </c>
    </row>
    <row r="9" spans="2:18" ht="15" x14ac:dyDescent="0.25">
      <c r="B9" s="9">
        <v>3</v>
      </c>
      <c r="C9" s="17">
        <f t="shared" ref="C9:C13" si="6">IF(H8&lt;0,C8,E8)</f>
        <v>-0.44999999999999996</v>
      </c>
      <c r="D9" s="22">
        <f t="shared" si="3"/>
        <v>-0.2</v>
      </c>
      <c r="E9" s="23">
        <f t="shared" si="0"/>
        <v>-0.32499999999999996</v>
      </c>
      <c r="F9" s="19">
        <f t="shared" si="1"/>
        <v>-22.154579999999996</v>
      </c>
      <c r="G9" s="19">
        <f t="shared" si="2"/>
        <v>-16.000529999999998</v>
      </c>
      <c r="H9" s="19">
        <f t="shared" si="4"/>
        <v>354.48502192739988</v>
      </c>
      <c r="I9" s="20">
        <f t="shared" si="5"/>
        <v>38.461538461538467</v>
      </c>
      <c r="J9" s="21"/>
      <c r="K9" t="s">
        <v>34</v>
      </c>
      <c r="L9">
        <v>300</v>
      </c>
    </row>
    <row r="10" spans="2:18" ht="15" x14ac:dyDescent="0.25">
      <c r="B10" s="9">
        <v>4</v>
      </c>
      <c r="C10" s="17">
        <f t="shared" si="6"/>
        <v>-0.32499999999999996</v>
      </c>
      <c r="D10" s="23">
        <f t="shared" si="3"/>
        <v>-0.2</v>
      </c>
      <c r="E10" s="10">
        <f t="shared" si="0"/>
        <v>-0.26249999999999996</v>
      </c>
      <c r="F10" s="19">
        <f t="shared" si="1"/>
        <v>-16.000529999999998</v>
      </c>
      <c r="G10" s="19">
        <f t="shared" si="2"/>
        <v>-12.923504999999997</v>
      </c>
      <c r="H10" s="19">
        <f t="shared" si="4"/>
        <v>206.78292945764991</v>
      </c>
      <c r="I10" s="20">
        <f t="shared" si="5"/>
        <v>23.809523809523814</v>
      </c>
      <c r="J10" s="21"/>
      <c r="K10" t="s">
        <v>35</v>
      </c>
      <c r="L10">
        <v>1</v>
      </c>
    </row>
    <row r="11" spans="2:18" x14ac:dyDescent="0.2">
      <c r="B11" s="9">
        <v>5</v>
      </c>
      <c r="C11" s="17">
        <f t="shared" si="6"/>
        <v>-0.26249999999999996</v>
      </c>
      <c r="D11" s="10">
        <f t="shared" si="3"/>
        <v>-0.2</v>
      </c>
      <c r="E11" s="19">
        <f t="shared" si="0"/>
        <v>-0.23124999999999998</v>
      </c>
      <c r="F11" s="19">
        <f t="shared" si="1"/>
        <v>-12.923504999999997</v>
      </c>
      <c r="G11" s="19">
        <f t="shared" si="2"/>
        <v>-11.384992499999999</v>
      </c>
      <c r="H11" s="19">
        <f t="shared" si="4"/>
        <v>147.13400749871246</v>
      </c>
      <c r="I11" s="20">
        <f t="shared" si="5"/>
        <v>13.513513513513503</v>
      </c>
      <c r="J11" s="21"/>
    </row>
    <row r="12" spans="2:18" x14ac:dyDescent="0.2">
      <c r="B12" s="9">
        <v>6</v>
      </c>
      <c r="C12" s="19">
        <f t="shared" si="6"/>
        <v>-0.23124999999999998</v>
      </c>
      <c r="D12" s="19">
        <f t="shared" si="3"/>
        <v>-0.2</v>
      </c>
      <c r="E12" s="19">
        <f t="shared" si="0"/>
        <v>-0.21562500000000001</v>
      </c>
      <c r="F12" s="19">
        <f t="shared" si="1"/>
        <v>-11.384992499999999</v>
      </c>
      <c r="G12" s="19">
        <f t="shared" si="2"/>
        <v>-10.615736249999999</v>
      </c>
      <c r="H12" s="19">
        <f t="shared" si="4"/>
        <v>120.86007758822811</v>
      </c>
      <c r="I12" s="20">
        <f t="shared" si="5"/>
        <v>7.2463768115941889</v>
      </c>
      <c r="J12" s="21"/>
    </row>
    <row r="13" spans="2:18" ht="15" customHeight="1" x14ac:dyDescent="0.2">
      <c r="B13" s="9">
        <v>7</v>
      </c>
      <c r="C13" s="19">
        <f t="shared" si="6"/>
        <v>-0.21562500000000001</v>
      </c>
      <c r="D13" s="19">
        <f t="shared" si="3"/>
        <v>-0.2</v>
      </c>
      <c r="E13" s="19">
        <f t="shared" si="0"/>
        <v>-0.20781250000000001</v>
      </c>
      <c r="F13" s="19">
        <f t="shared" si="1"/>
        <v>-10.615736249999999</v>
      </c>
      <c r="G13" s="19">
        <f t="shared" si="2"/>
        <v>-10.231108125</v>
      </c>
      <c r="H13" s="19">
        <f t="shared" si="4"/>
        <v>108.61074540023203</v>
      </c>
      <c r="I13" s="20">
        <f t="shared" si="5"/>
        <v>3.7593984962406015</v>
      </c>
      <c r="J13" s="21"/>
    </row>
    <row r="14" spans="2:18" ht="15" customHeight="1" x14ac:dyDescent="0.2">
      <c r="B14" s="43">
        <v>8</v>
      </c>
      <c r="C14" s="44">
        <f t="shared" ref="C14:C16" si="7">IF(H13&lt;0,C13,E13)</f>
        <v>-0.20781250000000001</v>
      </c>
      <c r="D14" s="44">
        <f t="shared" ref="D14:D16" si="8">IF(H13&gt;0,D13,E13)</f>
        <v>-0.2</v>
      </c>
      <c r="E14" s="44">
        <f t="shared" ref="E14:E16" si="9">(C14+D14)/2</f>
        <v>-0.20390625000000001</v>
      </c>
      <c r="F14" s="44">
        <f t="shared" ref="F14:F16" si="10">C14*((0.082054*300)+(0.082054*300))/1</f>
        <v>-10.231108125</v>
      </c>
      <c r="G14" s="44">
        <f t="shared" ref="G14:G16" si="11">E14*((0.082054*300)+(0.082054*300))/1</f>
        <v>-10.038794062500001</v>
      </c>
      <c r="H14" s="44">
        <f t="shared" ref="H14:H16" si="12">F14*G14</f>
        <v>102.70798749804553</v>
      </c>
      <c r="I14" s="45">
        <f t="shared" ref="I14:I16" si="13">ABS(((E14-E13)/E14)*100)</f>
        <v>1.9157088122605364</v>
      </c>
      <c r="J14" s="21"/>
    </row>
    <row r="15" spans="2:18" ht="15" customHeight="1" x14ac:dyDescent="0.2">
      <c r="B15" s="43">
        <v>9</v>
      </c>
      <c r="C15" s="44">
        <f t="shared" si="7"/>
        <v>-0.20390625000000001</v>
      </c>
      <c r="D15" s="44">
        <f t="shared" si="8"/>
        <v>-0.2</v>
      </c>
      <c r="E15" s="44">
        <f t="shared" si="9"/>
        <v>-0.20195312500000001</v>
      </c>
      <c r="F15" s="44">
        <f t="shared" si="10"/>
        <v>-10.038794062500001</v>
      </c>
      <c r="G15" s="44">
        <f t="shared" si="11"/>
        <v>-9.9426370312499994</v>
      </c>
      <c r="H15" s="44">
        <f t="shared" si="12"/>
        <v>99.812085594905128</v>
      </c>
      <c r="I15" s="45">
        <f t="shared" si="13"/>
        <v>0.96711798839458407</v>
      </c>
      <c r="J15" s="21"/>
    </row>
    <row r="16" spans="2:18" ht="15" customHeight="1" x14ac:dyDescent="0.2">
      <c r="B16" s="46">
        <v>10</v>
      </c>
      <c r="C16" s="47">
        <f t="shared" si="7"/>
        <v>-0.20195312500000001</v>
      </c>
      <c r="D16" s="47">
        <f t="shared" si="8"/>
        <v>-0.2</v>
      </c>
      <c r="E16" s="47">
        <f t="shared" si="9"/>
        <v>-0.20097656250000001</v>
      </c>
      <c r="F16" s="47">
        <f t="shared" si="10"/>
        <v>-9.9426370312499994</v>
      </c>
      <c r="G16" s="47">
        <f t="shared" si="11"/>
        <v>-9.8945585156250004</v>
      </c>
      <c r="H16" s="47">
        <f t="shared" si="12"/>
        <v>98.378003905323155</v>
      </c>
      <c r="I16" s="48">
        <f t="shared" si="13"/>
        <v>0.48590864917395532</v>
      </c>
      <c r="J16" s="21"/>
    </row>
    <row r="17" spans="2:10" ht="15" customHeight="1" x14ac:dyDescent="0.2">
      <c r="B17" s="38"/>
      <c r="C17" s="42"/>
      <c r="D17" s="42"/>
      <c r="E17" s="42"/>
      <c r="F17" s="42"/>
      <c r="G17" s="42"/>
      <c r="H17" s="42"/>
      <c r="I17" s="42"/>
      <c r="J17" s="21"/>
    </row>
    <row r="18" spans="2:10" x14ac:dyDescent="0.2">
      <c r="C18" s="11"/>
      <c r="D18" s="11"/>
      <c r="E18" s="11"/>
    </row>
    <row r="20" spans="2:10" x14ac:dyDescent="0.2">
      <c r="B20" s="81" t="s">
        <v>4</v>
      </c>
      <c r="C20" s="82"/>
      <c r="D20" s="82"/>
      <c r="E20" s="82"/>
      <c r="F20" s="82"/>
      <c r="G20" s="82"/>
      <c r="H20" s="82"/>
      <c r="I20" s="82"/>
      <c r="J20" s="83"/>
    </row>
    <row r="21" spans="2:10" x14ac:dyDescent="0.2">
      <c r="B21" s="24" t="s">
        <v>17</v>
      </c>
      <c r="C21" s="15" t="s">
        <v>18</v>
      </c>
      <c r="D21" s="15" t="s">
        <v>19</v>
      </c>
      <c r="E21" s="15" t="s">
        <v>20</v>
      </c>
      <c r="F21" s="15" t="s">
        <v>21</v>
      </c>
      <c r="G21" s="25" t="s">
        <v>13</v>
      </c>
      <c r="H21" s="25" t="s">
        <v>15</v>
      </c>
      <c r="I21" s="15" t="s">
        <v>22</v>
      </c>
      <c r="J21" s="16" t="s">
        <v>8</v>
      </c>
    </row>
    <row r="22" spans="2:10" x14ac:dyDescent="0.2">
      <c r="B22" s="9">
        <v>1</v>
      </c>
      <c r="C22" s="18">
        <v>-1.2</v>
      </c>
      <c r="D22" s="18">
        <v>-0.2</v>
      </c>
      <c r="E22" s="26">
        <f>C22*((0.082054*300)+(0.082054*300))/1</f>
        <v>-59.078879999999998</v>
      </c>
      <c r="F22" s="26">
        <f t="shared" ref="F22:F28" si="14">D22*((0.082054*300)+(0.082054*300))/1</f>
        <v>-9.8464799999999997</v>
      </c>
      <c r="G22" s="27">
        <f>((C22*F22)-(D22*E22))/(F22-E22)</f>
        <v>0</v>
      </c>
      <c r="H22" s="28">
        <f t="shared" ref="H22:H31" si="15">G22*((0.082054*300)+(0.082054*300))/1</f>
        <v>0</v>
      </c>
      <c r="I22" s="19">
        <f>E22*H22</f>
        <v>0</v>
      </c>
      <c r="J22" s="12"/>
    </row>
    <row r="23" spans="2:10" x14ac:dyDescent="0.2">
      <c r="B23" s="9">
        <v>2</v>
      </c>
      <c r="C23" s="17">
        <f t="shared" ref="C23:C28" si="16">IF(I22&gt;0,G22,C22)</f>
        <v>-1.2</v>
      </c>
      <c r="D23" s="19">
        <f t="shared" ref="D23:D28" si="17">IF(I22&lt;0,G22,D22)</f>
        <v>-0.2</v>
      </c>
      <c r="E23" s="26">
        <f t="shared" ref="E23:E28" si="18">C23*((0.082054*300)+(0.082054*300))/1</f>
        <v>-59.078879999999998</v>
      </c>
      <c r="F23" s="26">
        <f t="shared" si="14"/>
        <v>-9.8464799999999997</v>
      </c>
      <c r="G23" s="27">
        <f t="shared" ref="G23:G28" si="19">((C23*F23)-(D23*E23))/(F23-E23)</f>
        <v>0</v>
      </c>
      <c r="H23" s="28">
        <f t="shared" si="15"/>
        <v>0</v>
      </c>
      <c r="I23" s="19">
        <f t="shared" ref="I23:I28" si="20">E23*H23</f>
        <v>0</v>
      </c>
      <c r="J23" s="20" t="e">
        <f>ABS((G23-G22)/G23)</f>
        <v>#DIV/0!</v>
      </c>
    </row>
    <row r="24" spans="2:10" x14ac:dyDescent="0.2">
      <c r="B24" s="9">
        <v>3</v>
      </c>
      <c r="C24" s="19">
        <f t="shared" si="16"/>
        <v>-1.2</v>
      </c>
      <c r="D24" s="19">
        <f t="shared" si="17"/>
        <v>-0.2</v>
      </c>
      <c r="E24" s="26">
        <f t="shared" si="18"/>
        <v>-59.078879999999998</v>
      </c>
      <c r="F24" s="26">
        <f t="shared" si="14"/>
        <v>-9.8464799999999997</v>
      </c>
      <c r="G24" s="27">
        <f t="shared" si="19"/>
        <v>0</v>
      </c>
      <c r="H24" s="28">
        <f t="shared" si="15"/>
        <v>0</v>
      </c>
      <c r="I24" s="19">
        <f t="shared" si="20"/>
        <v>0</v>
      </c>
      <c r="J24" s="20" t="e">
        <f t="shared" ref="J24:J28" si="21">ABS((G24-G23)/G24)</f>
        <v>#DIV/0!</v>
      </c>
    </row>
    <row r="25" spans="2:10" x14ac:dyDescent="0.2">
      <c r="B25" s="9">
        <v>4</v>
      </c>
      <c r="C25" s="19">
        <f t="shared" si="16"/>
        <v>-1.2</v>
      </c>
      <c r="D25" s="19">
        <f t="shared" si="17"/>
        <v>-0.2</v>
      </c>
      <c r="E25" s="26">
        <f t="shared" si="18"/>
        <v>-59.078879999999998</v>
      </c>
      <c r="F25" s="26">
        <f t="shared" si="14"/>
        <v>-9.8464799999999997</v>
      </c>
      <c r="G25" s="27">
        <f t="shared" si="19"/>
        <v>0</v>
      </c>
      <c r="H25" s="28">
        <f t="shared" si="15"/>
        <v>0</v>
      </c>
      <c r="I25" s="19">
        <f t="shared" si="20"/>
        <v>0</v>
      </c>
      <c r="J25" s="20" t="e">
        <f t="shared" si="21"/>
        <v>#DIV/0!</v>
      </c>
    </row>
    <row r="26" spans="2:10" x14ac:dyDescent="0.2">
      <c r="B26" s="9">
        <v>5</v>
      </c>
      <c r="C26" s="19">
        <f t="shared" si="16"/>
        <v>-1.2</v>
      </c>
      <c r="D26" s="19">
        <f t="shared" si="17"/>
        <v>-0.2</v>
      </c>
      <c r="E26" s="26">
        <f t="shared" si="18"/>
        <v>-59.078879999999998</v>
      </c>
      <c r="F26" s="26">
        <f t="shared" si="14"/>
        <v>-9.8464799999999997</v>
      </c>
      <c r="G26" s="27">
        <f t="shared" si="19"/>
        <v>0</v>
      </c>
      <c r="H26" s="28">
        <f t="shared" si="15"/>
        <v>0</v>
      </c>
      <c r="I26" s="19">
        <f t="shared" si="20"/>
        <v>0</v>
      </c>
      <c r="J26" s="20" t="e">
        <f t="shared" si="21"/>
        <v>#DIV/0!</v>
      </c>
    </row>
    <row r="27" spans="2:10" x14ac:dyDescent="0.2">
      <c r="B27" s="9">
        <v>6</v>
      </c>
      <c r="C27" s="19">
        <f t="shared" si="16"/>
        <v>-1.2</v>
      </c>
      <c r="D27" s="19">
        <f t="shared" si="17"/>
        <v>-0.2</v>
      </c>
      <c r="E27" s="26">
        <f t="shared" si="18"/>
        <v>-59.078879999999998</v>
      </c>
      <c r="F27" s="26">
        <f t="shared" si="14"/>
        <v>-9.8464799999999997</v>
      </c>
      <c r="G27" s="27">
        <f t="shared" si="19"/>
        <v>0</v>
      </c>
      <c r="H27" s="28">
        <f t="shared" si="15"/>
        <v>0</v>
      </c>
      <c r="I27" s="19">
        <f t="shared" si="20"/>
        <v>0</v>
      </c>
      <c r="J27" s="20" t="e">
        <f t="shared" si="21"/>
        <v>#DIV/0!</v>
      </c>
    </row>
    <row r="28" spans="2:10" x14ac:dyDescent="0.2">
      <c r="B28" s="9">
        <v>7</v>
      </c>
      <c r="C28" s="19">
        <f t="shared" si="16"/>
        <v>-1.2</v>
      </c>
      <c r="D28" s="19">
        <f t="shared" si="17"/>
        <v>-0.2</v>
      </c>
      <c r="E28" s="26">
        <f t="shared" si="18"/>
        <v>-59.078879999999998</v>
      </c>
      <c r="F28" s="26">
        <f t="shared" si="14"/>
        <v>-9.8464799999999997</v>
      </c>
      <c r="G28" s="27">
        <f t="shared" si="19"/>
        <v>0</v>
      </c>
      <c r="H28" s="28">
        <f t="shared" si="15"/>
        <v>0</v>
      </c>
      <c r="I28" s="19">
        <f t="shared" si="20"/>
        <v>0</v>
      </c>
      <c r="J28" s="20" t="e">
        <f t="shared" si="21"/>
        <v>#DIV/0!</v>
      </c>
    </row>
    <row r="29" spans="2:10" x14ac:dyDescent="0.2">
      <c r="B29" s="43">
        <v>8</v>
      </c>
      <c r="C29" s="51">
        <f t="shared" ref="C29:C31" si="22">IF(I28&gt;0,G28,C28)</f>
        <v>-1.2</v>
      </c>
      <c r="D29" s="44">
        <f t="shared" ref="D29:D31" si="23">IF(I28&lt;0,G28,D28)</f>
        <v>-0.2</v>
      </c>
      <c r="E29" s="52">
        <f t="shared" ref="E29:E31" si="24">C29*((0.082054*300)+(0.082054*300))/1</f>
        <v>-59.078879999999998</v>
      </c>
      <c r="F29" s="52">
        <f t="shared" ref="F29:F31" si="25">D29*((0.082054*300)+(0.082054*300))/1</f>
        <v>-9.8464799999999997</v>
      </c>
      <c r="G29" s="53">
        <f t="shared" ref="G29:G31" si="26">((C29*F29)-(D29*E29))/(F29-E29)</f>
        <v>0</v>
      </c>
      <c r="H29" s="54">
        <f t="shared" si="15"/>
        <v>0</v>
      </c>
      <c r="I29" s="51">
        <f t="shared" ref="I29:I31" si="27">E29*H29</f>
        <v>0</v>
      </c>
      <c r="J29" s="55" t="e">
        <f t="shared" ref="J29:J31" si="28">ABS((G29-G28)/G29)</f>
        <v>#DIV/0!</v>
      </c>
    </row>
    <row r="30" spans="2:10" x14ac:dyDescent="0.2">
      <c r="B30" s="43">
        <v>9</v>
      </c>
      <c r="C30" s="51">
        <f t="shared" si="22"/>
        <v>-1.2</v>
      </c>
      <c r="D30" s="44">
        <f t="shared" si="23"/>
        <v>-0.2</v>
      </c>
      <c r="E30" s="52">
        <f t="shared" si="24"/>
        <v>-59.078879999999998</v>
      </c>
      <c r="F30" s="52">
        <f t="shared" si="25"/>
        <v>-9.8464799999999997</v>
      </c>
      <c r="G30" s="53">
        <f t="shared" si="26"/>
        <v>0</v>
      </c>
      <c r="H30" s="54">
        <f t="shared" si="15"/>
        <v>0</v>
      </c>
      <c r="I30" s="51">
        <f t="shared" si="27"/>
        <v>0</v>
      </c>
      <c r="J30" s="55" t="e">
        <f t="shared" si="28"/>
        <v>#DIV/0!</v>
      </c>
    </row>
    <row r="31" spans="2:10" x14ac:dyDescent="0.2">
      <c r="B31" s="46">
        <v>10</v>
      </c>
      <c r="C31" s="56">
        <f t="shared" si="22"/>
        <v>-1.2</v>
      </c>
      <c r="D31" s="47">
        <f t="shared" si="23"/>
        <v>-0.2</v>
      </c>
      <c r="E31" s="57">
        <f t="shared" si="24"/>
        <v>-59.078879999999998</v>
      </c>
      <c r="F31" s="57">
        <f t="shared" si="25"/>
        <v>-9.8464799999999997</v>
      </c>
      <c r="G31" s="58">
        <f t="shared" si="26"/>
        <v>0</v>
      </c>
      <c r="H31" s="59">
        <f t="shared" si="15"/>
        <v>0</v>
      </c>
      <c r="I31" s="56">
        <f t="shared" si="27"/>
        <v>0</v>
      </c>
      <c r="J31" s="60" t="e">
        <f t="shared" si="28"/>
        <v>#DIV/0!</v>
      </c>
    </row>
    <row r="32" spans="2:10" x14ac:dyDescent="0.2">
      <c r="B32" s="38"/>
      <c r="C32" s="42"/>
      <c r="D32" s="42"/>
      <c r="E32" s="49"/>
      <c r="F32" s="49"/>
      <c r="G32" s="50"/>
      <c r="H32" s="29"/>
      <c r="I32" s="42"/>
      <c r="J32" s="42"/>
    </row>
    <row r="35" spans="2:7" x14ac:dyDescent="0.2">
      <c r="B35" s="79" t="s">
        <v>5</v>
      </c>
      <c r="C35" s="79"/>
      <c r="D35" s="79"/>
      <c r="E35" s="79"/>
      <c r="F35" s="79"/>
      <c r="G35" s="79"/>
    </row>
    <row r="36" spans="2:7" x14ac:dyDescent="0.2">
      <c r="B36" s="4" t="s">
        <v>24</v>
      </c>
      <c r="C36" s="15" t="s">
        <v>25</v>
      </c>
      <c r="D36" s="15" t="s">
        <v>26</v>
      </c>
      <c r="E36" s="15" t="s">
        <v>27</v>
      </c>
      <c r="F36" s="15" t="s">
        <v>28</v>
      </c>
      <c r="G36" s="16" t="s">
        <v>9</v>
      </c>
    </row>
    <row r="37" spans="2:7" x14ac:dyDescent="0.2">
      <c r="B37" s="31">
        <v>1</v>
      </c>
      <c r="C37" s="17">
        <v>-1.2</v>
      </c>
      <c r="D37" s="19">
        <f t="shared" ref="D37:D46" si="29">C37*((0.082054*300)+(0.082054*300))/1</f>
        <v>-59.078879999999998</v>
      </c>
      <c r="E37" s="19">
        <f t="shared" ref="E37:E43" si="30">C37*((0.082054*300)+(0.082054*300))/1*(((0.082054*300)+(0.082054*300))/1)</f>
        <v>-2908.595051712</v>
      </c>
      <c r="F37" s="19">
        <f t="shared" ref="F37:F43" si="31">+D37/E37</f>
        <v>2.031182717072497E-2</v>
      </c>
      <c r="G37" s="32"/>
    </row>
    <row r="38" spans="2:7" x14ac:dyDescent="0.2">
      <c r="B38" s="31">
        <v>2</v>
      </c>
      <c r="C38" s="19">
        <f t="shared" ref="C38:C43" si="32">C37-F37</f>
        <v>-1.2203118271707249</v>
      </c>
      <c r="D38" s="19">
        <f t="shared" si="29"/>
        <v>-60.078879999999998</v>
      </c>
      <c r="E38" s="19">
        <f t="shared" si="30"/>
        <v>-2957.8274517119999</v>
      </c>
      <c r="F38" s="19">
        <f t="shared" si="31"/>
        <v>2.031182717072497E-2</v>
      </c>
      <c r="G38" s="33">
        <f t="shared" ref="G38:G43" si="33">+ABS((C38-C37)/C38)*100</f>
        <v>1.6644784323542672</v>
      </c>
    </row>
    <row r="39" spans="2:7" x14ac:dyDescent="0.2">
      <c r="B39" s="31">
        <v>3</v>
      </c>
      <c r="C39" s="19">
        <f t="shared" si="32"/>
        <v>-1.2406236543414499</v>
      </c>
      <c r="D39" s="19">
        <f t="shared" si="29"/>
        <v>-61.078879999999998</v>
      </c>
      <c r="E39" s="19">
        <f t="shared" si="30"/>
        <v>-3007.0598517119997</v>
      </c>
      <c r="F39" s="19">
        <f t="shared" si="31"/>
        <v>2.031182717072497E-2</v>
      </c>
      <c r="G39" s="33">
        <f t="shared" si="33"/>
        <v>1.6372271397248954</v>
      </c>
    </row>
    <row r="40" spans="2:7" x14ac:dyDescent="0.2">
      <c r="B40" s="31">
        <v>4</v>
      </c>
      <c r="C40" s="19">
        <f t="shared" si="32"/>
        <v>-1.2609354815121749</v>
      </c>
      <c r="D40" s="19">
        <f t="shared" si="29"/>
        <v>-62.078879999999998</v>
      </c>
      <c r="E40" s="19">
        <f t="shared" si="30"/>
        <v>-3056.2922517119996</v>
      </c>
      <c r="F40" s="19">
        <f t="shared" si="31"/>
        <v>2.0311827170724973E-2</v>
      </c>
      <c r="G40" s="33">
        <f t="shared" si="33"/>
        <v>1.6108538040634772</v>
      </c>
    </row>
    <row r="41" spans="2:7" x14ac:dyDescent="0.2">
      <c r="B41" s="31">
        <v>5</v>
      </c>
      <c r="C41" s="19">
        <f t="shared" si="32"/>
        <v>-1.2812473086828999</v>
      </c>
      <c r="D41" s="19">
        <f t="shared" si="29"/>
        <v>-63.078879999999998</v>
      </c>
      <c r="E41" s="19">
        <f t="shared" si="30"/>
        <v>-3105.5246517119999</v>
      </c>
      <c r="F41" s="19">
        <f t="shared" si="31"/>
        <v>2.031182717072497E-2</v>
      </c>
      <c r="G41" s="33">
        <f t="shared" si="33"/>
        <v>1.5853166701755028</v>
      </c>
    </row>
    <row r="42" spans="2:7" x14ac:dyDescent="0.2">
      <c r="B42" s="31">
        <v>6</v>
      </c>
      <c r="C42" s="19">
        <f t="shared" si="32"/>
        <v>-1.3015591358536249</v>
      </c>
      <c r="D42" s="19">
        <f t="shared" si="29"/>
        <v>-64.078879999999998</v>
      </c>
      <c r="E42" s="19">
        <f t="shared" si="30"/>
        <v>-3154.7570517119998</v>
      </c>
      <c r="F42" s="19">
        <f t="shared" si="31"/>
        <v>2.031182717072497E-2</v>
      </c>
      <c r="G42" s="33">
        <f t="shared" si="33"/>
        <v>1.5605765893536234</v>
      </c>
    </row>
    <row r="43" spans="2:7" x14ac:dyDescent="0.2">
      <c r="B43" s="34">
        <v>7</v>
      </c>
      <c r="C43" s="30">
        <f t="shared" si="32"/>
        <v>-1.3218709630243499</v>
      </c>
      <c r="D43" s="30">
        <f t="shared" si="29"/>
        <v>-65.078879999999998</v>
      </c>
      <c r="E43" s="30">
        <f t="shared" si="30"/>
        <v>-3203.9894517119997</v>
      </c>
      <c r="F43" s="30">
        <f t="shared" si="31"/>
        <v>2.031182717072497E-2</v>
      </c>
      <c r="G43" s="35">
        <f t="shared" si="33"/>
        <v>1.5365968191216586</v>
      </c>
    </row>
    <row r="44" spans="2:7" x14ac:dyDescent="0.2">
      <c r="B44" s="61">
        <v>8</v>
      </c>
      <c r="C44" s="62">
        <f t="shared" ref="C44:C46" si="34">C43-F43</f>
        <v>-1.3421827901950749</v>
      </c>
      <c r="D44" s="44">
        <f t="shared" si="29"/>
        <v>-66.078879999999998</v>
      </c>
      <c r="E44" s="44">
        <f t="shared" ref="E44:E46" si="35">C44*((0.082054*300)+(0.082054*300))/1*(((0.082054*300)+(0.082054*300))/1)</f>
        <v>-3253.221851712</v>
      </c>
      <c r="F44" s="62">
        <f t="shared" ref="F44:F46" si="36">+D44/E44</f>
        <v>2.031182717072497E-2</v>
      </c>
      <c r="G44" s="63">
        <f t="shared" ref="G44:G46" si="37">+ABS((C44-C43)/C44)*100</f>
        <v>1.5133428411619585</v>
      </c>
    </row>
    <row r="45" spans="2:7" x14ac:dyDescent="0.2">
      <c r="B45" s="61">
        <v>9</v>
      </c>
      <c r="C45" s="62">
        <f t="shared" si="34"/>
        <v>-1.3624946173657999</v>
      </c>
      <c r="D45" s="44">
        <f t="shared" si="29"/>
        <v>-67.078880000000012</v>
      </c>
      <c r="E45" s="44">
        <f t="shared" si="35"/>
        <v>-3302.4542517120003</v>
      </c>
      <c r="F45" s="62">
        <f t="shared" si="36"/>
        <v>2.031182717072497E-2</v>
      </c>
      <c r="G45" s="63">
        <f t="shared" si="37"/>
        <v>1.4907821955286091</v>
      </c>
    </row>
    <row r="46" spans="2:7" x14ac:dyDescent="0.2">
      <c r="B46" s="64">
        <v>10</v>
      </c>
      <c r="C46" s="65">
        <f t="shared" si="34"/>
        <v>-1.3828064445365249</v>
      </c>
      <c r="D46" s="47">
        <f t="shared" si="29"/>
        <v>-68.078880000000012</v>
      </c>
      <c r="E46" s="47">
        <f t="shared" si="35"/>
        <v>-3351.6866517120006</v>
      </c>
      <c r="F46" s="65">
        <f t="shared" si="36"/>
        <v>2.031182717072497E-2</v>
      </c>
      <c r="G46" s="66">
        <f t="shared" si="37"/>
        <v>1.4688843294719318</v>
      </c>
    </row>
    <row r="47" spans="2:7" x14ac:dyDescent="0.2">
      <c r="B47" s="67"/>
      <c r="C47" s="68"/>
      <c r="D47" s="69"/>
      <c r="E47" s="69"/>
      <c r="F47" s="68"/>
      <c r="G47" s="70"/>
    </row>
    <row r="48" spans="2:7" x14ac:dyDescent="0.2">
      <c r="B48" s="67"/>
      <c r="C48" s="68"/>
      <c r="D48" s="69"/>
      <c r="E48" s="69"/>
      <c r="F48" s="68"/>
      <c r="G48" s="70"/>
    </row>
    <row r="49" spans="2:7" x14ac:dyDescent="0.2">
      <c r="C49" s="80"/>
      <c r="D49" s="80"/>
    </row>
    <row r="50" spans="2:7" x14ac:dyDescent="0.2">
      <c r="B50" s="79" t="s">
        <v>6</v>
      </c>
      <c r="C50" s="79"/>
      <c r="D50" s="79"/>
      <c r="E50" s="79"/>
      <c r="F50" s="79"/>
      <c r="G50" s="79"/>
    </row>
    <row r="51" spans="2:7" x14ac:dyDescent="0.2">
      <c r="B51" s="24" t="s">
        <v>23</v>
      </c>
      <c r="C51" s="15" t="s">
        <v>25</v>
      </c>
      <c r="D51" s="15" t="s">
        <v>29</v>
      </c>
      <c r="E51" s="15" t="s">
        <v>26</v>
      </c>
      <c r="F51" s="15" t="s">
        <v>30</v>
      </c>
      <c r="G51" s="16" t="s">
        <v>31</v>
      </c>
    </row>
    <row r="52" spans="2:7" x14ac:dyDescent="0.2">
      <c r="B52" s="36">
        <v>0</v>
      </c>
      <c r="C52" s="17">
        <v>-1.2</v>
      </c>
      <c r="D52" s="19"/>
      <c r="E52" s="19"/>
      <c r="F52" s="19"/>
      <c r="G52" s="33"/>
    </row>
    <row r="53" spans="2:7" x14ac:dyDescent="0.2">
      <c r="B53" s="36">
        <v>1</v>
      </c>
      <c r="C53" s="17">
        <v>0.2</v>
      </c>
      <c r="D53" s="17">
        <f t="shared" ref="D53:D59" si="38">+C53-C52</f>
        <v>1.4</v>
      </c>
      <c r="E53" s="19">
        <f>C53*((0.082054*300)+(0.0582054*300))/1</f>
        <v>8.4155640000000016</v>
      </c>
      <c r="F53" s="19">
        <f>C52*((0.082054*300)+(0.0582054*300))/1</f>
        <v>-50.493383999999999</v>
      </c>
      <c r="G53" s="33">
        <f t="shared" ref="G53:G59" si="39">ABS((C53-C52)/C53)*100</f>
        <v>699.99999999999989</v>
      </c>
    </row>
    <row r="54" spans="2:7" x14ac:dyDescent="0.2">
      <c r="B54" s="36">
        <v>2</v>
      </c>
      <c r="C54" s="19">
        <f t="shared" ref="C54:C59" si="40">(C53-((E53*D53)/(E53-F53)))</f>
        <v>0</v>
      </c>
      <c r="D54" s="19">
        <f t="shared" si="38"/>
        <v>-0.2</v>
      </c>
      <c r="E54" s="19">
        <f t="shared" ref="E54:E59" si="41">C54*((0.082054*300)+(0.0582054*300))/1</f>
        <v>0</v>
      </c>
      <c r="F54" s="19">
        <f t="shared" ref="F54:F59" si="42">C53*(EXP(C53)-5)-(C53^2)*COS(C53-1)-3</f>
        <v>-3.7835877167418528</v>
      </c>
      <c r="G54" s="33" t="e">
        <f t="shared" si="39"/>
        <v>#DIV/0!</v>
      </c>
    </row>
    <row r="55" spans="2:7" x14ac:dyDescent="0.2">
      <c r="B55" s="36">
        <v>3</v>
      </c>
      <c r="C55" s="19">
        <f t="shared" si="40"/>
        <v>0</v>
      </c>
      <c r="D55" s="19">
        <f t="shared" si="38"/>
        <v>0</v>
      </c>
      <c r="E55" s="19">
        <f t="shared" si="41"/>
        <v>0</v>
      </c>
      <c r="F55" s="19">
        <f t="shared" si="42"/>
        <v>-3</v>
      </c>
      <c r="G55" s="33" t="e">
        <f t="shared" si="39"/>
        <v>#DIV/0!</v>
      </c>
    </row>
    <row r="56" spans="2:7" x14ac:dyDescent="0.2">
      <c r="B56" s="36">
        <v>4</v>
      </c>
      <c r="C56" s="19">
        <f t="shared" si="40"/>
        <v>0</v>
      </c>
      <c r="D56" s="19">
        <f t="shared" si="38"/>
        <v>0</v>
      </c>
      <c r="E56" s="19">
        <f t="shared" si="41"/>
        <v>0</v>
      </c>
      <c r="F56" s="19">
        <f t="shared" si="42"/>
        <v>-3</v>
      </c>
      <c r="G56" s="33" t="e">
        <f t="shared" si="39"/>
        <v>#DIV/0!</v>
      </c>
    </row>
    <row r="57" spans="2:7" x14ac:dyDescent="0.2">
      <c r="B57" s="36">
        <v>5</v>
      </c>
      <c r="C57" s="19">
        <f t="shared" si="40"/>
        <v>0</v>
      </c>
      <c r="D57" s="19">
        <f t="shared" si="38"/>
        <v>0</v>
      </c>
      <c r="E57" s="19">
        <f t="shared" si="41"/>
        <v>0</v>
      </c>
      <c r="F57" s="19">
        <f t="shared" si="42"/>
        <v>-3</v>
      </c>
      <c r="G57" s="33" t="e">
        <f t="shared" si="39"/>
        <v>#DIV/0!</v>
      </c>
    </row>
    <row r="58" spans="2:7" x14ac:dyDescent="0.2">
      <c r="B58" s="36">
        <v>6</v>
      </c>
      <c r="C58" s="19">
        <f t="shared" si="40"/>
        <v>0</v>
      </c>
      <c r="D58" s="19">
        <f t="shared" si="38"/>
        <v>0</v>
      </c>
      <c r="E58" s="19">
        <f t="shared" si="41"/>
        <v>0</v>
      </c>
      <c r="F58" s="19">
        <f t="shared" si="42"/>
        <v>-3</v>
      </c>
      <c r="G58" s="33" t="e">
        <f t="shared" si="39"/>
        <v>#DIV/0!</v>
      </c>
    </row>
    <row r="59" spans="2:7" x14ac:dyDescent="0.2">
      <c r="B59" s="36">
        <v>7</v>
      </c>
      <c r="C59" s="19">
        <f t="shared" si="40"/>
        <v>0</v>
      </c>
      <c r="D59" s="19">
        <f t="shared" si="38"/>
        <v>0</v>
      </c>
      <c r="E59" s="19">
        <f t="shared" si="41"/>
        <v>0</v>
      </c>
      <c r="F59" s="19">
        <f t="shared" si="42"/>
        <v>-3</v>
      </c>
      <c r="G59" s="33" t="e">
        <f t="shared" si="39"/>
        <v>#DIV/0!</v>
      </c>
    </row>
    <row r="60" spans="2:7" x14ac:dyDescent="0.2">
      <c r="B60" s="71">
        <v>8</v>
      </c>
      <c r="C60" s="44">
        <f t="shared" ref="C60:C62" si="43">(C59-((E59*D59)/(E59-F59)))</f>
        <v>0</v>
      </c>
      <c r="D60" s="44">
        <f t="shared" ref="D60:D62" si="44">+C60-C59</f>
        <v>0</v>
      </c>
      <c r="E60" s="44">
        <f t="shared" ref="E60:E62" si="45">C60*((0.082054*300)+(0.0582054*300))/1</f>
        <v>0</v>
      </c>
      <c r="F60" s="44">
        <f t="shared" ref="F60:F62" si="46">C59*(EXP(C59)-5)-(C59^2)*COS(C59-1)-3</f>
        <v>-3</v>
      </c>
      <c r="G60" s="72" t="e">
        <f t="shared" ref="G60:G62" si="47">ABS((C60-C59)/C60)*100</f>
        <v>#DIV/0!</v>
      </c>
    </row>
    <row r="61" spans="2:7" x14ac:dyDescent="0.2">
      <c r="B61" s="71">
        <v>9</v>
      </c>
      <c r="C61" s="44">
        <f t="shared" si="43"/>
        <v>0</v>
      </c>
      <c r="D61" s="44">
        <f t="shared" si="44"/>
        <v>0</v>
      </c>
      <c r="E61" s="44">
        <f t="shared" si="45"/>
        <v>0</v>
      </c>
      <c r="F61" s="44">
        <f t="shared" si="46"/>
        <v>-3</v>
      </c>
      <c r="G61" s="72" t="e">
        <f t="shared" si="47"/>
        <v>#DIV/0!</v>
      </c>
    </row>
    <row r="62" spans="2:7" x14ac:dyDescent="0.2">
      <c r="B62" s="73">
        <v>10</v>
      </c>
      <c r="C62" s="47">
        <f t="shared" si="43"/>
        <v>0</v>
      </c>
      <c r="D62" s="47">
        <f t="shared" si="44"/>
        <v>0</v>
      </c>
      <c r="E62" s="47">
        <f t="shared" si="45"/>
        <v>0</v>
      </c>
      <c r="F62" s="47">
        <f t="shared" si="46"/>
        <v>-3</v>
      </c>
      <c r="G62" s="74" t="e">
        <f t="shared" si="47"/>
        <v>#DIV/0!</v>
      </c>
    </row>
  </sheetData>
  <mergeCells count="8">
    <mergeCell ref="K3:N4"/>
    <mergeCell ref="B2:I2"/>
    <mergeCell ref="B35:G35"/>
    <mergeCell ref="C49:D49"/>
    <mergeCell ref="B50:G50"/>
    <mergeCell ref="B4:C4"/>
    <mergeCell ref="B5:I5"/>
    <mergeCell ref="B20:J20"/>
  </mergeCells>
  <pageMargins left="0.7" right="0.7" top="0.75" bottom="0.75" header="0.3" footer="0.3"/>
  <pageSetup orientation="portrait" horizontalDpi="200" verticalDpi="200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7"/>
  <sheetViews>
    <sheetView showGridLines="0" tabSelected="1" workbookViewId="0">
      <selection activeCell="M3" sqref="M3"/>
    </sheetView>
  </sheetViews>
  <sheetFormatPr baseColWidth="10" defaultRowHeight="15" x14ac:dyDescent="0.25"/>
  <cols>
    <col min="3" max="3" width="16.42578125" bestFit="1" customWidth="1"/>
    <col min="4" max="4" width="12" bestFit="1" customWidth="1"/>
    <col min="5" max="5" width="13.42578125" bestFit="1" customWidth="1"/>
    <col min="6" max="6" width="18.7109375" bestFit="1" customWidth="1"/>
    <col min="7" max="7" width="10.7109375" bestFit="1" customWidth="1"/>
  </cols>
  <sheetData>
    <row r="2" spans="1:10" ht="15" customHeight="1" x14ac:dyDescent="0.25">
      <c r="A2" s="84" t="s">
        <v>38</v>
      </c>
      <c r="B2" s="84"/>
      <c r="C2" s="84"/>
      <c r="D2" s="84"/>
      <c r="E2" s="84"/>
      <c r="F2" s="84"/>
      <c r="G2" s="84"/>
      <c r="H2" s="84"/>
      <c r="I2" s="84"/>
      <c r="J2" s="84"/>
    </row>
    <row r="3" spans="1:10" x14ac:dyDescent="0.25">
      <c r="A3" s="84"/>
      <c r="B3" s="84"/>
      <c r="C3" s="84"/>
      <c r="D3" s="84"/>
      <c r="E3" s="84"/>
      <c r="F3" s="84"/>
      <c r="G3" s="84"/>
      <c r="H3" s="84"/>
      <c r="I3" s="84"/>
      <c r="J3" s="84"/>
    </row>
    <row r="4" spans="1:10" ht="28.5" customHeight="1" x14ac:dyDescent="0.25">
      <c r="A4" s="84"/>
      <c r="B4" s="84"/>
      <c r="C4" s="84"/>
      <c r="D4" s="84"/>
      <c r="E4" s="84"/>
      <c r="F4" s="84"/>
      <c r="G4" s="84"/>
      <c r="H4" s="84"/>
      <c r="I4" s="84"/>
      <c r="J4" s="84"/>
    </row>
    <row r="6" spans="1:10" x14ac:dyDescent="0.25">
      <c r="C6" s="37" t="s">
        <v>7</v>
      </c>
      <c r="D6" s="5" t="s">
        <v>3</v>
      </c>
      <c r="E6" s="5" t="s">
        <v>4</v>
      </c>
      <c r="F6" s="5" t="s">
        <v>5</v>
      </c>
      <c r="G6" s="6" t="s">
        <v>6</v>
      </c>
    </row>
    <row r="7" spans="1:10" ht="12.75" customHeight="1" x14ac:dyDescent="0.25">
      <c r="C7" s="24"/>
      <c r="D7" s="7" t="s">
        <v>8</v>
      </c>
      <c r="E7" s="7" t="s">
        <v>8</v>
      </c>
      <c r="F7" s="7" t="s">
        <v>9</v>
      </c>
      <c r="G7" s="8" t="s">
        <v>9</v>
      </c>
    </row>
    <row r="8" spans="1:10" x14ac:dyDescent="0.25">
      <c r="C8" s="9">
        <v>1</v>
      </c>
      <c r="D8" s="19"/>
      <c r="E8" s="28"/>
      <c r="F8" s="19">
        <v>1.6644784323542672</v>
      </c>
      <c r="G8" s="20">
        <v>699.99999999999989</v>
      </c>
    </row>
    <row r="9" spans="1:10" x14ac:dyDescent="0.25">
      <c r="C9" s="9">
        <v>2</v>
      </c>
      <c r="D9" s="19">
        <v>55.555555555555557</v>
      </c>
      <c r="E9" s="19">
        <v>0</v>
      </c>
      <c r="F9" s="19">
        <v>1.6372271397248954</v>
      </c>
      <c r="G9" s="20">
        <v>0</v>
      </c>
    </row>
    <row r="10" spans="1:10" x14ac:dyDescent="0.25">
      <c r="C10" s="9">
        <v>3</v>
      </c>
      <c r="D10" s="19">
        <v>38.461538461538467</v>
      </c>
      <c r="E10" s="19">
        <v>0</v>
      </c>
      <c r="F10" s="19">
        <v>1.6108538040634772</v>
      </c>
      <c r="G10" s="20">
        <v>0</v>
      </c>
    </row>
    <row r="11" spans="1:10" x14ac:dyDescent="0.25">
      <c r="C11" s="9">
        <v>4</v>
      </c>
      <c r="D11" s="19">
        <v>23.809523809523814</v>
      </c>
      <c r="E11" s="19">
        <v>0</v>
      </c>
      <c r="F11" s="19">
        <v>1.5853166701755028</v>
      </c>
      <c r="G11" s="20">
        <v>0</v>
      </c>
    </row>
    <row r="12" spans="1:10" x14ac:dyDescent="0.25">
      <c r="C12" s="9">
        <v>5</v>
      </c>
      <c r="D12" s="19">
        <v>13.513513513513503</v>
      </c>
      <c r="E12" s="19">
        <v>0</v>
      </c>
      <c r="F12" s="19">
        <v>1.5605765893536234</v>
      </c>
      <c r="G12" s="20">
        <v>0</v>
      </c>
    </row>
    <row r="13" spans="1:10" x14ac:dyDescent="0.25">
      <c r="C13" s="9">
        <v>6</v>
      </c>
      <c r="D13" s="19">
        <v>7.2463768115941889</v>
      </c>
      <c r="E13" s="19">
        <v>0</v>
      </c>
      <c r="F13" s="19">
        <v>1.5365968191216586</v>
      </c>
      <c r="G13" s="20">
        <v>0</v>
      </c>
    </row>
    <row r="14" spans="1:10" x14ac:dyDescent="0.25">
      <c r="C14" s="13">
        <v>7</v>
      </c>
      <c r="D14" s="30">
        <v>3.7593984962406015</v>
      </c>
      <c r="E14" s="19">
        <v>0</v>
      </c>
      <c r="F14" s="19">
        <v>1.5133428411619585</v>
      </c>
      <c r="G14" s="20">
        <v>0</v>
      </c>
    </row>
    <row r="15" spans="1:10" x14ac:dyDescent="0.25">
      <c r="C15" s="46">
        <v>8</v>
      </c>
      <c r="D15" s="56">
        <v>1.9157088122605364</v>
      </c>
      <c r="E15" s="19">
        <v>0</v>
      </c>
      <c r="F15" s="56">
        <v>1.4907821955286091</v>
      </c>
      <c r="G15" s="20">
        <v>0</v>
      </c>
    </row>
    <row r="16" spans="1:10" x14ac:dyDescent="0.25">
      <c r="C16" s="46">
        <v>9</v>
      </c>
      <c r="D16" s="56">
        <v>0.96711798839458407</v>
      </c>
      <c r="E16" s="19">
        <v>0</v>
      </c>
      <c r="F16" s="56">
        <v>1.4688843294719318</v>
      </c>
      <c r="G16" s="20">
        <v>0</v>
      </c>
    </row>
    <row r="17" spans="3:7" x14ac:dyDescent="0.25">
      <c r="C17" s="46">
        <v>10</v>
      </c>
      <c r="D17" s="56">
        <v>0.48590864917395532</v>
      </c>
      <c r="E17" s="19">
        <v>0</v>
      </c>
      <c r="F17" s="56"/>
      <c r="G17" s="20">
        <v>0</v>
      </c>
    </row>
  </sheetData>
  <mergeCells count="1">
    <mergeCell ref="A2:J4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1</vt:lpstr>
      <vt:lpstr>Parte 2</vt:lpstr>
      <vt:lpstr>Parte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Rojas</dc:creator>
  <cp:lastModifiedBy>JOHAN</cp:lastModifiedBy>
  <dcterms:created xsi:type="dcterms:W3CDTF">2019-03-12T03:10:57Z</dcterms:created>
  <dcterms:modified xsi:type="dcterms:W3CDTF">2020-10-08T03:07:34Z</dcterms:modified>
</cp:coreProperties>
</file>