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enovo\Documents\Isaac\framlegðarútreikningar\"/>
    </mc:Choice>
  </mc:AlternateContent>
  <xr:revisionPtr revIDLastSave="0" documentId="13_ncr:1_{FE3DA61A-FAD2-487E-A9B1-CF1FADB42398}" xr6:coauthVersionLast="46" xr6:coauthVersionMax="46" xr10:uidLastSave="{00000000-0000-0000-0000-000000000000}"/>
  <bookViews>
    <workbookView xWindow="3120" yWindow="3120" windowWidth="7500" windowHeight="7890" firstSheet="3" activeTab="6" xr2:uid="{00000000-000D-0000-FFFF-FFFF00000000}"/>
  </bookViews>
  <sheets>
    <sheet name="Sheet1" sheetId="1" r:id="rId1"/>
    <sheet name="Framlegðarútreikningar - sn (2)" sheetId="2" r:id="rId2"/>
    <sheet name="Sala" sheetId="3" r:id="rId3"/>
    <sheet name="Sala%" sheetId="4" r:id="rId4"/>
    <sheet name="Framlegð" sheetId="5" r:id="rId5"/>
    <sheet name="Framlegð%" sheetId="6" r:id="rId6"/>
    <sheet name="Endurkaupaáætlun" sheetId="7" r:id="rId7"/>
    <sheet name="Sala_spá" sheetId="8" r:id="rId8"/>
    <sheet name="Framlegð_spá" sheetId="9" r:id="rId9"/>
  </sheets>
  <calcPr calcId="181029"/>
</workbook>
</file>

<file path=xl/calcChain.xml><?xml version="1.0" encoding="utf-8"?>
<calcChain xmlns="http://schemas.openxmlformats.org/spreadsheetml/2006/main">
  <c r="R21" i="6" l="1"/>
  <c r="R21" i="4"/>
  <c r="I21" i="4"/>
  <c r="I21" i="6"/>
  <c r="H25" i="5"/>
  <c r="G24" i="5"/>
  <c r="G25" i="5"/>
  <c r="T21" i="4"/>
  <c r="T25" i="3"/>
  <c r="T21" i="6"/>
  <c r="G21" i="4"/>
  <c r="L21" i="6"/>
  <c r="L21" i="4"/>
  <c r="B21" i="4"/>
  <c r="B21" i="6"/>
  <c r="M21" i="4"/>
  <c r="M21" i="6"/>
  <c r="O21" i="6" l="1"/>
  <c r="O21" i="4"/>
  <c r="K21" i="6"/>
  <c r="K21" i="4"/>
  <c r="N21" i="6"/>
  <c r="N21" i="4"/>
  <c r="S21" i="6"/>
  <c r="S21" i="4"/>
  <c r="E21" i="4"/>
  <c r="E21" i="6"/>
  <c r="H21" i="6" l="1"/>
  <c r="F25" i="5"/>
  <c r="F21" i="6" s="1"/>
  <c r="H21" i="4"/>
  <c r="F25" i="3"/>
  <c r="F21" i="4"/>
  <c r="T20" i="6"/>
  <c r="S20" i="6"/>
  <c r="R20" i="6"/>
  <c r="Q20" i="6"/>
  <c r="P20" i="6"/>
  <c r="O20" i="6"/>
  <c r="N20" i="6"/>
  <c r="M20" i="6"/>
  <c r="L20" i="6"/>
  <c r="K20" i="6"/>
  <c r="J20" i="6"/>
  <c r="I20" i="6"/>
  <c r="G20" i="6"/>
  <c r="F20" i="6"/>
  <c r="E20" i="6"/>
  <c r="D20" i="6"/>
  <c r="C20" i="6"/>
  <c r="B20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E19" i="6"/>
  <c r="D19" i="6"/>
  <c r="C19" i="6"/>
  <c r="B19" i="6"/>
  <c r="T18" i="6"/>
  <c r="S18" i="6"/>
  <c r="R18" i="6"/>
  <c r="Q18" i="6"/>
  <c r="P18" i="6"/>
  <c r="O18" i="6"/>
  <c r="N18" i="6"/>
  <c r="M18" i="6"/>
  <c r="L18" i="6"/>
  <c r="K18" i="6"/>
  <c r="J18" i="6"/>
  <c r="I18" i="6"/>
  <c r="E18" i="6"/>
  <c r="D18" i="6"/>
  <c r="C18" i="6"/>
  <c r="B18" i="6"/>
  <c r="T17" i="6"/>
  <c r="S17" i="6"/>
  <c r="R17" i="6"/>
  <c r="Q17" i="6"/>
  <c r="P17" i="6"/>
  <c r="O17" i="6"/>
  <c r="N17" i="6"/>
  <c r="M17" i="6"/>
  <c r="L17" i="6"/>
  <c r="K17" i="6"/>
  <c r="J17" i="6"/>
  <c r="I17" i="6"/>
  <c r="F17" i="6"/>
  <c r="E17" i="6"/>
  <c r="D17" i="6"/>
  <c r="C17" i="6"/>
  <c r="B17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T13" i="6"/>
  <c r="S13" i="6"/>
  <c r="R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T12" i="6"/>
  <c r="S12" i="6"/>
  <c r="R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T11" i="6"/>
  <c r="S11" i="6"/>
  <c r="R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T10" i="6"/>
  <c r="S10" i="6"/>
  <c r="R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E2" i="6"/>
  <c r="D2" i="6"/>
  <c r="C2" i="6"/>
  <c r="B2" i="6"/>
  <c r="F24" i="5"/>
  <c r="H23" i="5"/>
  <c r="G23" i="5"/>
  <c r="G19" i="6" s="1"/>
  <c r="F23" i="5"/>
  <c r="F19" i="6" s="1"/>
  <c r="H22" i="5"/>
  <c r="H18" i="6" s="1"/>
  <c r="G22" i="5"/>
  <c r="G18" i="6" s="1"/>
  <c r="F22" i="5"/>
  <c r="F18" i="6" s="1"/>
  <c r="H21" i="5"/>
  <c r="H17" i="6" s="1"/>
  <c r="G21" i="5"/>
  <c r="G17" i="6" s="1"/>
  <c r="F21" i="5"/>
  <c r="B21" i="5"/>
  <c r="H5" i="5"/>
  <c r="G5" i="5"/>
  <c r="F5" i="5"/>
  <c r="H4" i="5"/>
  <c r="G4" i="5"/>
  <c r="F4" i="5"/>
  <c r="H3" i="5"/>
  <c r="G3" i="5"/>
  <c r="F3" i="5"/>
  <c r="H2" i="5"/>
  <c r="G2" i="5"/>
  <c r="F2" i="5"/>
  <c r="F2" i="6" s="1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C19" i="4"/>
  <c r="B19" i="4"/>
  <c r="S18" i="4"/>
  <c r="R18" i="4"/>
  <c r="Q18" i="4"/>
  <c r="P18" i="4"/>
  <c r="O18" i="4"/>
  <c r="N18" i="4"/>
  <c r="M18" i="4"/>
  <c r="L18" i="4"/>
  <c r="K18" i="4"/>
  <c r="J18" i="4"/>
  <c r="I18" i="4"/>
  <c r="H18" i="4"/>
  <c r="F18" i="4"/>
  <c r="E18" i="4"/>
  <c r="D18" i="4"/>
  <c r="C18" i="4"/>
  <c r="B18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T15" i="4"/>
  <c r="S15" i="4"/>
  <c r="R15" i="4"/>
  <c r="Q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T14" i="4"/>
  <c r="S14" i="4"/>
  <c r="R14" i="4"/>
  <c r="Q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S13" i="4"/>
  <c r="R13" i="4"/>
  <c r="Q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S12" i="4"/>
  <c r="R12" i="4"/>
  <c r="Q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T24" i="3"/>
  <c r="T23" i="3"/>
  <c r="T19" i="4" s="1"/>
  <c r="H23" i="3"/>
  <c r="H24" i="5" s="1"/>
  <c r="H20" i="6" s="1"/>
  <c r="D23" i="3"/>
  <c r="D19" i="4" s="1"/>
  <c r="T22" i="3"/>
  <c r="T18" i="4" s="1"/>
  <c r="G22" i="3"/>
  <c r="G18" i="4" s="1"/>
  <c r="T21" i="3"/>
  <c r="T17" i="4" s="1"/>
  <c r="B21" i="3"/>
  <c r="B17" i="4" s="1"/>
  <c r="T20" i="3"/>
  <c r="T16" i="4" s="1"/>
  <c r="T19" i="3"/>
  <c r="T18" i="3"/>
  <c r="T17" i="3"/>
  <c r="T13" i="4" s="1"/>
  <c r="T16" i="3"/>
  <c r="T12" i="4" s="1"/>
  <c r="T15" i="3"/>
  <c r="T11" i="4" s="1"/>
  <c r="T14" i="3"/>
  <c r="E18" i="2"/>
</calcChain>
</file>

<file path=xl/sharedStrings.xml><?xml version="1.0" encoding="utf-8"?>
<sst xmlns="http://schemas.openxmlformats.org/spreadsheetml/2006/main" count="373" uniqueCount="49">
  <si>
    <t>eik.ic</t>
  </si>
  <si>
    <t>eim.ic</t>
  </si>
  <si>
    <t>brim.ic</t>
  </si>
  <si>
    <t>haga.ic</t>
  </si>
  <si>
    <t>vis.ic</t>
  </si>
  <si>
    <t>tm.ic</t>
  </si>
  <si>
    <t>sjova.ic</t>
  </si>
  <si>
    <t>siminn.ic</t>
  </si>
  <si>
    <t>siminn .ic</t>
  </si>
  <si>
    <t>syn.ic</t>
  </si>
  <si>
    <t>skel.ic</t>
  </si>
  <si>
    <t>reitir.ic</t>
  </si>
  <si>
    <t>reginn.ic</t>
  </si>
  <si>
    <t>marel.ic</t>
  </si>
  <si>
    <t>iceair.ic</t>
  </si>
  <si>
    <t>festi.ic</t>
  </si>
  <si>
    <t>Sala</t>
  </si>
  <si>
    <t>Framlegð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</si>
  <si>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</si>
  <si>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</si>
  <si>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</si>
  <si>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</si>
  <si>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</si>
  <si>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</si>
  <si>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</si>
  <si>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</si>
  <si>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</si>
  <si>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</si>
  <si>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</si>
  <si>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</si>
  <si>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</si>
  <si>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</si>
  <si>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</si>
  <si>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</si>
  <si>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Quarter</t>
  </si>
  <si>
    <t>icesea.ic</t>
  </si>
  <si>
    <t>origo.ic</t>
  </si>
  <si>
    <t>arion.ic</t>
  </si>
  <si>
    <t>kvika.ic</t>
  </si>
  <si>
    <t>2015Q1</t>
  </si>
  <si>
    <t>2015Q2</t>
  </si>
  <si>
    <t>2015Q3</t>
  </si>
  <si>
    <t>2015Q4</t>
  </si>
  <si>
    <t>2020Q1</t>
  </si>
  <si>
    <t>2020Q2</t>
  </si>
  <si>
    <t>2020Q3</t>
  </si>
  <si>
    <t>2020Q4</t>
  </si>
  <si>
    <t>2014Q4</t>
  </si>
  <si>
    <t>2021Q1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</si>
</sst>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64" formatCode="0.0%"/>
    <numFmt numFmtId="165" formatCode="&quot; &quot;#,##0&quot; &quot;;&quot;-&quot;#,##0&quot; &quot;;&quot; - &quot;;&quot; &quot;@&quot; &quot;"/>
    <numFmt numFmtId="166" formatCode="_-* #,##0_-;\-* #,##0_-;_-* &quot;-&quot;_-;_-@"/>
    <numFmt numFmtId="167" formatCode="0.0"/>
  </numFmts>
  <fonts count="7" x14ac:knownFonts="1">
    <font>
      <sz val="11"/>
      <color rgb="FF000000"/>
      <name val="Calibri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2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/>
      <bottom/>
      <diagonal/>
    </border>
    <border>
      <left style="thin">
        <color rgb="FF8EAADB"/>
      </left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67">
    <xf numFmtId="0" fontId="0" fillId="0" borderId="0" xfId="0" applyFont="1" applyAlignment="1"/>
    <xf numFmtId="3" fontId="0" fillId="0" borderId="0" xfId="0" applyNumberFormat="1" applyFont="1"/>
    <xf numFmtId="3" fontId="0" fillId="0" borderId="0" xfId="0" applyNumberFormat="1" applyFont="1" applyAlignment="1">
      <alignment wrapText="1"/>
    </xf>
    <xf numFmtId="3" fontId="0" fillId="0" borderId="0" xfId="0" applyNumberFormat="1" applyFont="1" applyAlignment="1">
      <alignment horizontal="center" wrapText="1"/>
    </xf>
    <xf numFmtId="164" fontId="0" fillId="0" borderId="0" xfId="0" applyNumberFormat="1" applyFont="1"/>
    <xf numFmtId="165" fontId="0" fillId="0" borderId="0" xfId="0" applyNumberFormat="1" applyFont="1"/>
    <xf numFmtId="49" fontId="0" fillId="0" borderId="0" xfId="0" applyNumberFormat="1" applyFont="1"/>
    <xf numFmtId="3" fontId="2" fillId="3" borderId="1" xfId="0" applyNumberFormat="1" applyFont="1" applyFill="1" applyBorder="1" applyAlignment="1">
      <alignment wrapText="1"/>
    </xf>
    <xf numFmtId="3" fontId="2" fillId="3" borderId="2" xfId="0" applyNumberFormat="1" applyFont="1" applyFill="1" applyBorder="1"/>
    <xf numFmtId="166" fontId="2" fillId="3" borderId="2" xfId="0" applyNumberFormat="1" applyFont="1" applyFill="1" applyBorder="1"/>
    <xf numFmtId="3" fontId="2" fillId="3" borderId="2" xfId="0" applyNumberFormat="1" applyFont="1" applyFill="1" applyBorder="1" applyAlignment="1">
      <alignment wrapText="1"/>
    </xf>
    <xf numFmtId="166" fontId="2" fillId="3" borderId="2" xfId="0" applyNumberFormat="1" applyFont="1" applyFill="1" applyBorder="1" applyAlignment="1">
      <alignment wrapText="1"/>
    </xf>
    <xf numFmtId="3" fontId="2" fillId="3" borderId="3" xfId="0" applyNumberFormat="1" applyFont="1" applyFill="1" applyBorder="1" applyAlignment="1">
      <alignment wrapText="1"/>
    </xf>
    <xf numFmtId="3" fontId="2" fillId="0" borderId="4" xfId="0" applyNumberFormat="1" applyFont="1" applyBorder="1" applyAlignment="1">
      <alignment wrapText="1"/>
    </xf>
    <xf numFmtId="3" fontId="2" fillId="0" borderId="5" xfId="0" applyNumberFormat="1" applyFont="1" applyBorder="1"/>
    <xf numFmtId="166" fontId="2" fillId="0" borderId="5" xfId="0" applyNumberFormat="1" applyFont="1" applyBorder="1"/>
    <xf numFmtId="3" fontId="2" fillId="0" borderId="5" xfId="0" applyNumberFormat="1" applyFont="1" applyBorder="1" applyAlignment="1">
      <alignment wrapText="1"/>
    </xf>
    <xf numFmtId="166" fontId="2" fillId="0" borderId="5" xfId="0" applyNumberFormat="1" applyFont="1" applyBorder="1" applyAlignment="1">
      <alignment wrapText="1"/>
    </xf>
    <xf numFmtId="3" fontId="2" fillId="0" borderId="6" xfId="0" applyNumberFormat="1" applyFont="1" applyBorder="1" applyAlignment="1">
      <alignment wrapText="1"/>
    </xf>
    <xf numFmtId="49" fontId="2" fillId="3" borderId="1" xfId="0" applyNumberFormat="1" applyFont="1" applyFill="1" applyBorder="1"/>
    <xf numFmtId="3" fontId="2" fillId="3" borderId="3" xfId="0" applyNumberFormat="1" applyFont="1" applyFill="1" applyBorder="1"/>
    <xf numFmtId="49" fontId="2" fillId="0" borderId="4" xfId="0" applyNumberFormat="1" applyFont="1" applyBorder="1"/>
    <xf numFmtId="3" fontId="2" fillId="0" borderId="6" xfId="0" applyNumberFormat="1" applyFont="1" applyBorder="1"/>
    <xf numFmtId="49" fontId="2" fillId="3" borderId="7" xfId="0" applyNumberFormat="1" applyFont="1" applyFill="1" applyBorder="1"/>
    <xf numFmtId="3" fontId="2" fillId="3" borderId="8" xfId="0" applyNumberFormat="1" applyFont="1" applyFill="1" applyBorder="1"/>
    <xf numFmtId="166" fontId="2" fillId="3" borderId="8" xfId="0" applyNumberFormat="1" applyFont="1" applyFill="1" applyBorder="1"/>
    <xf numFmtId="3" fontId="2" fillId="3" borderId="9" xfId="0" applyNumberFormat="1" applyFont="1" applyFill="1" applyBorder="1"/>
    <xf numFmtId="0" fontId="3" fillId="0" borderId="0" xfId="0" applyFont="1"/>
    <xf numFmtId="3" fontId="2" fillId="0" borderId="0" xfId="0" applyNumberFormat="1" applyFont="1"/>
    <xf numFmtId="166" fontId="0" fillId="0" borderId="0" xfId="0" applyNumberFormat="1" applyFont="1"/>
    <xf numFmtId="3" fontId="2" fillId="0" borderId="10" xfId="0" applyNumberFormat="1" applyFont="1" applyBorder="1"/>
    <xf numFmtId="0" fontId="2" fillId="0" borderId="0" xfId="0" applyFont="1"/>
    <xf numFmtId="167" fontId="2" fillId="3" borderId="2" xfId="0" applyNumberFormat="1" applyFont="1" applyFill="1" applyBorder="1" applyAlignment="1">
      <alignment wrapText="1"/>
    </xf>
    <xf numFmtId="167" fontId="2" fillId="0" borderId="5" xfId="0" applyNumberFormat="1" applyFont="1" applyBorder="1" applyAlignment="1">
      <alignment wrapText="1"/>
    </xf>
    <xf numFmtId="167" fontId="2" fillId="3" borderId="2" xfId="0" applyNumberFormat="1" applyFont="1" applyFill="1" applyBorder="1"/>
    <xf numFmtId="167" fontId="2" fillId="0" borderId="5" xfId="0" applyNumberFormat="1" applyFont="1" applyBorder="1"/>
    <xf numFmtId="167" fontId="2" fillId="3" borderId="8" xfId="0" applyNumberFormat="1" applyFont="1" applyFill="1" applyBorder="1"/>
    <xf numFmtId="166" fontId="2" fillId="0" borderId="0" xfId="0" applyNumberFormat="1" applyFont="1"/>
    <xf numFmtId="167" fontId="0" fillId="0" borderId="0" xfId="0" applyNumberFormat="1" applyFont="1"/>
    <xf numFmtId="0" fontId="4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>
      <alignment wrapText="1"/>
    </xf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3" fontId="0" fillId="0" borderId="0" xfId="0" applyNumberFormat="1" applyFont="1" applyAlignment="1">
      <alignment wrapText="1"/>
    </xf>
    <xf numFmtId="3" fontId="0" fillId="0" borderId="0" xfId="0" applyNumberFormat="1" applyFont="1"/>
    <xf numFmtId="3" fontId="0" fillId="0" borderId="0" xfId="0" applyNumberFormat="1" applyFont="1" applyAlignment="1"/>
    <xf numFmtId="49" fontId="0" fillId="0" borderId="0" xfId="0" applyNumberFormat="1" applyFont="1" applyAlignment="1"/>
    <xf numFmtId="0" fontId="2" fillId="0" borderId="0" xfId="0" applyFont="1" applyAlignment="1"/>
    <xf numFmtId="9" fontId="0" fillId="0" borderId="0" xfId="1" applyFont="1"/>
    <xf numFmtId="3" fontId="3" fillId="0" borderId="0" xfId="0" applyNumberFormat="1" applyFont="1"/>
    <xf numFmtId="49" fontId="1" fillId="2" borderId="11" xfId="0" applyNumberFormat="1" applyFont="1" applyFill="1" applyBorder="1" applyAlignment="1">
      <alignment wrapText="1"/>
    </xf>
    <xf numFmtId="49" fontId="1" fillId="2" borderId="0" xfId="0" applyNumberFormat="1" applyFont="1" applyFill="1" applyBorder="1"/>
    <xf numFmtId="166" fontId="1" fillId="2" borderId="0" xfId="0" applyNumberFormat="1" applyFont="1" applyFill="1" applyBorder="1"/>
    <xf numFmtId="49" fontId="1" fillId="2" borderId="0" xfId="0" applyNumberFormat="1" applyFont="1" applyFill="1" applyBorder="1" applyAlignment="1">
      <alignment wrapText="1"/>
    </xf>
    <xf numFmtId="167" fontId="1" fillId="2" borderId="0" xfId="0" applyNumberFormat="1" applyFont="1" applyFill="1" applyBorder="1" applyAlignment="1">
      <alignment wrapText="1"/>
    </xf>
    <xf numFmtId="49" fontId="1" fillId="2" borderId="10" xfId="0" applyNumberFormat="1" applyFont="1" applyFill="1" applyBorder="1" applyAlignment="1">
      <alignment wrapText="1"/>
    </xf>
    <xf numFmtId="166" fontId="1" fillId="2" borderId="0" xfId="0" applyNumberFormat="1" applyFont="1" applyFill="1" applyBorder="1" applyAlignment="1">
      <alignment wrapText="1"/>
    </xf>
    <xf numFmtId="3" fontId="1" fillId="2" borderId="10" xfId="0" applyNumberFormat="1" applyFont="1" applyFill="1" applyBorder="1" applyAlignment="1">
      <alignment wrapText="1"/>
    </xf>
    <xf numFmtId="41" fontId="1" fillId="2" borderId="10" xfId="2" applyFont="1" applyFill="1" applyBorder="1" applyAlignment="1">
      <alignment wrapText="1"/>
    </xf>
    <xf numFmtId="41" fontId="2" fillId="3" borderId="3" xfId="2" applyFont="1" applyFill="1" applyBorder="1" applyAlignment="1">
      <alignment wrapText="1"/>
    </xf>
    <xf numFmtId="41" fontId="2" fillId="0" borderId="6" xfId="2" applyFont="1" applyBorder="1" applyAlignment="1">
      <alignment wrapText="1"/>
    </xf>
    <xf numFmtId="41" fontId="2" fillId="3" borderId="3" xfId="2" applyFont="1" applyFill="1" applyBorder="1"/>
    <xf numFmtId="41" fontId="2" fillId="0" borderId="6" xfId="2" applyFont="1" applyBorder="1"/>
    <xf numFmtId="41" fontId="2" fillId="3" borderId="9" xfId="2" applyFont="1" applyFill="1" applyBorder="1"/>
    <xf numFmtId="41" fontId="3" fillId="0" borderId="0" xfId="2" applyFont="1"/>
    <xf numFmtId="41" fontId="0" fillId="0" borderId="0" xfId="2" applyFont="1" applyAlignment="1"/>
  </cellXfs>
  <cellStyles count="3">
    <cellStyle name="Comma [0]" xfId="2" builtinId="6"/>
    <cellStyle name="Normal" xfId="0" builtinId="0"/>
    <cellStyle name="Percent" xfId="1" builtinId="5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_-* #,##0_-;\-* #,##0_-;_-* &quot;-&quot;_-;_-@"/>
    </dxf>
    <dxf>
      <border outline="0">
        <top style="thin">
          <color rgb="FF8EAA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7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_-* #,##0_-;\-* #,##0_-;_-* &quot;-&quot;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_-* #,##0_-;\-* #,##0_-;_-* &quot;-&quot;_-;_-@"/>
    </dxf>
    <dxf>
      <border outline="0">
        <top style="thin">
          <color rgb="FF8EAADB"/>
        </top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ala_spá-style" pivot="0" count="3" xr9:uid="{00000000-0011-0000-FFFF-FFFF00000000}">
      <tableStyleElement type="headerRow" dxfId="37"/>
      <tableStyleElement type="firstRowStripe" dxfId="36"/>
      <tableStyleElement type="secondRowStripe" dxfId="35"/>
    </tableStyle>
    <tableStyle name="Framlegð_spá-style" pivot="0" count="3" xr9:uid="{00000000-0011-0000-FFFF-FFFF01000000}">
      <tableStyleElement type="headerRow" dxfId="34"/>
      <tableStyleElement type="firstRowStripe" dxfId="33"/>
      <tableStyleElement type="secondRow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6A3DED-796D-4361-9698-11C0EF24EE36}" name="Table4" displayName="Table4" ref="A1:T25" totalsRowShown="0" headerRowDxfId="22" tableBorderDxfId="26">
  <autoFilter ref="A1:T25" xr:uid="{ADF92BA9-FDA5-49B4-9329-B65BE508B970}"/>
  <tableColumns count="20">
    <tableColumn id="1" xr3:uid="{CB434AD8-5BE4-42C5-9B15-8B41E5D31006}" name="Quarter"/>
    <tableColumn id="2" xr3:uid="{CDC5CF16-7AA3-480C-83A4-37824851E1C7}" name="eik.ic"/>
    <tableColumn id="3" xr3:uid="{FBF247C9-23C1-4755-9BBE-B40105190026}" name="eim.ic"/>
    <tableColumn id="4" xr3:uid="{740D076C-3064-4709-AA75-544153D02627}" name="brim.ic"/>
    <tableColumn id="5" xr3:uid="{5F800F8C-43ED-45B4-958B-11BCC8D0D9F5}" name="haga.ic"/>
    <tableColumn id="6" xr3:uid="{332DA24F-7399-4791-9D1C-CFFF0CEE68D1}" name="vis.ic" dataDxfId="25"/>
    <tableColumn id="7" xr3:uid="{00C0E408-53E6-4DDB-B627-17E860C1D8A3}" name="tm.ic"/>
    <tableColumn id="8" xr3:uid="{E742A39A-B727-4B40-813D-849C61B85593}" name="sjova.ic"/>
    <tableColumn id="9" xr3:uid="{68C69BE3-4787-4907-A35F-1E3AF7A0F32C}" name="siminn.ic"/>
    <tableColumn id="10" xr3:uid="{51899511-B9B3-4EC7-B989-D815D381B181}" name="syn.ic"/>
    <tableColumn id="11" xr3:uid="{D81494AF-CA62-4B34-B6E5-2C8000ADE38B}" name="skel.ic"/>
    <tableColumn id="12" xr3:uid="{3EB05F19-5EBC-4AEA-AA03-70C1C64B29C0}" name="reitir.ic"/>
    <tableColumn id="13" xr3:uid="{CE043C21-0B2F-476B-81D1-5B4CE982F0A1}" name="reginn.ic" dataDxfId="24"/>
    <tableColumn id="14" xr3:uid="{428E99D8-E824-4656-A256-BD95927F60F4}" name="marel.ic"/>
    <tableColumn id="15" xr3:uid="{8F21360A-9DF1-43EB-9C32-1E16D3137F16}" name="iceair.ic"/>
    <tableColumn id="16" xr3:uid="{647B28C6-BE4B-4F73-BBFE-F6F3B644AC6D}" name="festi.ic" dataDxfId="23"/>
    <tableColumn id="17" xr3:uid="{2BD64F87-5A02-40B1-AE8B-CBB0D9053B04}" name="icesea.ic"/>
    <tableColumn id="18" xr3:uid="{F0A85395-BC3E-4846-A82B-37D51244C620}" name="origo.ic" dataCellStyle="Comma [0]"/>
    <tableColumn id="19" xr3:uid="{5FAF5DA1-E779-44F2-8E8B-BAE26CFBDCF8}" name="arion.ic"/>
    <tableColumn id="20" xr3:uid="{D304464F-3F5D-43A2-8280-DA5359DDE49F}" name="kvika.i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79AC2E-56DE-45FD-B605-E96748E5A583}" name="Table5" displayName="Table5" ref="A1:T21" totalsRowShown="0" headerRowDxfId="0" dataDxfId="1">
  <autoFilter ref="A1:T21" xr:uid="{5E8C7C95-E073-4A2D-8B90-E6314D479073}"/>
  <tableColumns count="20">
    <tableColumn id="1" xr3:uid="{FA656656-775F-4565-9034-7B07FE7508AC}" name="Quarter" dataDxfId="21"/>
    <tableColumn id="2" xr3:uid="{70831077-E651-44B3-B42C-96EFCB532229}" name="eik.ic" dataDxfId="20">
      <calculatedColumnFormula>Sala!B6/Sala!B2-1</calculatedColumnFormula>
    </tableColumn>
    <tableColumn id="3" xr3:uid="{776514BC-472F-476C-A551-C184D261B233}" name="eim.ic" dataDxfId="19"/>
    <tableColumn id="4" xr3:uid="{8B788EDB-E090-4B1D-9692-D20716F65DA1}" name="brim.ic" dataDxfId="18"/>
    <tableColumn id="5" xr3:uid="{E2A249DD-BC07-4FB6-9B03-EF92BB6F4E09}" name="haga.ic" dataDxfId="17">
      <calculatedColumnFormula>Sala!E6/Sala!E2-1</calculatedColumnFormula>
    </tableColumn>
    <tableColumn id="6" xr3:uid="{C8278A02-04AB-4231-87C7-ABC2FD411A98}" name="vis.ic" dataDxfId="16">
      <calculatedColumnFormula>Sala!F6/Sala!F2-1</calculatedColumnFormula>
    </tableColumn>
    <tableColumn id="7" xr3:uid="{E8FCC3F5-2CE2-4921-8B1D-BFFEFEB0EDF5}" name="tm.ic" dataDxfId="15">
      <calculatedColumnFormula>Sala!G6/Sala!G2-1</calculatedColumnFormula>
    </tableColumn>
    <tableColumn id="8" xr3:uid="{BA8FF79E-7608-4F66-998C-53BE42BF4FE8}" name="sjova.ic" dataDxfId="14">
      <calculatedColumnFormula>Sala!H6/Sala!H2-1</calculatedColumnFormula>
    </tableColumn>
    <tableColumn id="9" xr3:uid="{89775B64-4A6A-4883-A832-A55F1476825B}" name="siminn.ic" dataDxfId="13">
      <calculatedColumnFormula>Sala!I6/Sala!I2-1</calculatedColumnFormula>
    </tableColumn>
    <tableColumn id="10" xr3:uid="{823C82B0-40CA-40B5-B139-3D86C985E81D}" name="syn.ic" dataDxfId="12"/>
    <tableColumn id="11" xr3:uid="{0193739E-DE26-439F-9C99-5E44B7C2862B}" name="skel.ic" dataDxfId="11">
      <calculatedColumnFormula>Sala!K6/Sala!K2-1</calculatedColumnFormula>
    </tableColumn>
    <tableColumn id="12" xr3:uid="{7D6EA599-7B01-4833-90D7-96050363FCE3}" name="reitir.ic" dataDxfId="10">
      <calculatedColumnFormula>Sala!L6/Sala!L2-1</calculatedColumnFormula>
    </tableColumn>
    <tableColumn id="13" xr3:uid="{92D9E396-9260-4007-9F2D-54ED163DB930}" name="reginn.ic" dataDxfId="9">
      <calculatedColumnFormula>Sala!M6/Sala!M2-1</calculatedColumnFormula>
    </tableColumn>
    <tableColumn id="14" xr3:uid="{52F9AE97-E924-492F-9C75-72F4F3BBF9B4}" name="marel.ic" dataDxfId="8">
      <calculatedColumnFormula>Sala!N6/Sala!N2-1</calculatedColumnFormula>
    </tableColumn>
    <tableColumn id="15" xr3:uid="{D9278C2C-58D0-4E39-BAFD-5612F0FF3E54}" name="iceair.ic" dataDxfId="7">
      <calculatedColumnFormula>Sala!O6/Sala!O2-1</calculatedColumnFormula>
    </tableColumn>
    <tableColumn id="16" xr3:uid="{C417D00B-2423-48F2-A941-E63B2402DC50}" name="festi.ic" dataDxfId="6"/>
    <tableColumn id="17" xr3:uid="{DAF0DC0A-BFB2-4F0F-884F-3551410E94B1}" name="icesea.ic" dataDxfId="5"/>
    <tableColumn id="18" xr3:uid="{D6290523-E833-44AC-8896-BC96F23CE3DB}" name="origo.ic" dataDxfId="4"/>
    <tableColumn id="19" xr3:uid="{CE83C708-6875-475D-946D-4C9EE7032340}" name="arion.ic" dataDxfId="3">
      <calculatedColumnFormula>Sala!S6/Sala!S2-1</calculatedColumnFormula>
    </tableColumn>
    <tableColumn id="20" xr3:uid="{7D799651-D590-468C-87D3-E0396ADDDD7E}" name="kvika.ic" dataDxfId="2">
      <calculatedColumnFormula>Sala!T6/Sala!T2-1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8FE1CD-C903-4083-BB3B-FDA9B20918DC}" name="Table3" displayName="Table3" ref="A1:T25" totalsRowShown="0" headerRowDxfId="27" tableBorderDxfId="31">
  <autoFilter ref="A1:T25" xr:uid="{77E54CF5-7654-4B84-9165-29865563251D}"/>
  <tableColumns count="20">
    <tableColumn id="1" xr3:uid="{5E9779F8-3C63-4535-ADD2-7F8677B1E858}" name="Quarter"/>
    <tableColumn id="2" xr3:uid="{CDD36259-0035-4809-9D91-DBDA94658EC9}" name="eik.ic"/>
    <tableColumn id="3" xr3:uid="{C35EA996-4841-4268-9AD3-EC8B5DF9FBD6}" name="eim.ic"/>
    <tableColumn id="4" xr3:uid="{EF38515F-3B59-458A-9CB3-8C5DC586C690}" name="brim.ic"/>
    <tableColumn id="5" xr3:uid="{0DB4D48A-8F69-4336-B3A1-0961BD50F17E}" name="haga.ic"/>
    <tableColumn id="6" xr3:uid="{90220E95-EBE8-48B7-9A43-CC5498FC6499}" name="vis.ic" dataDxfId="30"/>
    <tableColumn id="7" xr3:uid="{193F3E8B-F627-4377-85CB-49195FB4802D}" name="tm.ic" dataDxfId="29"/>
    <tableColumn id="8" xr3:uid="{79F1BABA-724C-4DE2-A224-7E421D2EF596}" name="sjova.ic"/>
    <tableColumn id="9" xr3:uid="{3173661D-3B9D-402B-BAAD-1C7435140B31}" name="siminn.ic"/>
    <tableColumn id="10" xr3:uid="{4BD0552D-1B07-4BAA-97A4-8742C9BB922B}" name="syn.ic"/>
    <tableColumn id="11" xr3:uid="{38D96CBC-4C95-4B07-864F-03CA0C91BDF3}" name="skel.ic"/>
    <tableColumn id="12" xr3:uid="{0A82BA4B-F14D-4244-AEA0-F759E08A6772}" name="reitir.ic"/>
    <tableColumn id="13" xr3:uid="{596F5A28-803A-42EF-BC5F-81AA4ED9064A}" name="reginn.ic"/>
    <tableColumn id="14" xr3:uid="{0CBA3927-97E1-4724-83BE-BAA7B32F7A63}" name="marel.ic"/>
    <tableColumn id="15" xr3:uid="{87B10ACB-693E-4AC7-ADDC-04C85275398D}" name="iceair.ic"/>
    <tableColumn id="16" xr3:uid="{91F9FA8A-22C5-4D1F-AB56-EF206C7B6A88}" name="icesea.ic" dataDxfId="28"/>
    <tableColumn id="17" xr3:uid="{DB0A0890-3668-4C53-B917-A4E6D7DA6F54}" name="festi.ic"/>
    <tableColumn id="18" xr3:uid="{3CFCC75A-4117-4AFF-92F4-EFDFEE36F7D9}" name="origo.ic" dataCellStyle="Comma [0]"/>
    <tableColumn id="19" xr3:uid="{124CF8CE-D492-42F8-9ED9-C73CCE30F98F}" name="arion.ic"/>
    <tableColumn id="20" xr3:uid="{7F65D69E-557B-4BA4-BF0D-B6BFD723D566}" name="kvika.ic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P21">
  <tableColumns count="16">
    <tableColumn id="1" xr3:uid="{00000000-0010-0000-0000-000001000000}" name="Quarter"/>
    <tableColumn id="2" xr3:uid="{00000000-0010-0000-0000-000002000000}" name="eik.ic"/>
    <tableColumn id="3" xr3:uid="{00000000-0010-0000-0000-000003000000}" name="eim.ic"/>
    <tableColumn id="4" xr3:uid="{00000000-0010-0000-0000-000004000000}" name="brim.ic"/>
    <tableColumn id="5" xr3:uid="{00000000-0010-0000-0000-000005000000}" name="haga.ic"/>
    <tableColumn id="6" xr3:uid="{00000000-0010-0000-0000-000006000000}" name="vis.ic"/>
    <tableColumn id="7" xr3:uid="{00000000-0010-0000-0000-000007000000}" name="tm.ic"/>
    <tableColumn id="8" xr3:uid="{00000000-0010-0000-0000-000008000000}" name="sjova.ic"/>
    <tableColumn id="9" xr3:uid="{00000000-0010-0000-0000-000009000000}" name="siminn.ic"/>
    <tableColumn id="10" xr3:uid="{00000000-0010-0000-0000-00000A000000}" name="syn.ic"/>
    <tableColumn id="11" xr3:uid="{00000000-0010-0000-0000-00000B000000}" name="skel.ic"/>
    <tableColumn id="12" xr3:uid="{00000000-0010-0000-0000-00000C000000}" name="reitir.ic"/>
    <tableColumn id="13" xr3:uid="{00000000-0010-0000-0000-00000D000000}" name="reginn.ic"/>
    <tableColumn id="14" xr3:uid="{00000000-0010-0000-0000-00000E000000}" name="marel.ic"/>
    <tableColumn id="15" xr3:uid="{00000000-0010-0000-0000-00000F000000}" name="iceair.ic"/>
    <tableColumn id="16" xr3:uid="{00000000-0010-0000-0000-000010000000}" name="festi.ic"/>
  </tableColumns>
  <tableStyleInfo name="Sala_spá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P22">
  <tableColumns count="16">
    <tableColumn id="1" xr3:uid="{00000000-0010-0000-0100-000001000000}" name="Quarter"/>
    <tableColumn id="2" xr3:uid="{00000000-0010-0000-0100-000002000000}" name="eik.ic"/>
    <tableColumn id="3" xr3:uid="{00000000-0010-0000-0100-000003000000}" name="eim.ic"/>
    <tableColumn id="4" xr3:uid="{00000000-0010-0000-0100-000004000000}" name="brim.ic"/>
    <tableColumn id="5" xr3:uid="{00000000-0010-0000-0100-000005000000}" name="haga.ic"/>
    <tableColumn id="6" xr3:uid="{00000000-0010-0000-0100-000006000000}" name="vis.ic"/>
    <tableColumn id="7" xr3:uid="{00000000-0010-0000-0100-000007000000}" name="tm.ic"/>
    <tableColumn id="8" xr3:uid="{00000000-0010-0000-0100-000008000000}" name="sjova.ic"/>
    <tableColumn id="9" xr3:uid="{00000000-0010-0000-0100-000009000000}" name="siminn.ic"/>
    <tableColumn id="10" xr3:uid="{00000000-0010-0000-0100-00000A000000}" name="syn.ic"/>
    <tableColumn id="11" xr3:uid="{00000000-0010-0000-0100-00000B000000}" name="skel.ic"/>
    <tableColumn id="12" xr3:uid="{00000000-0010-0000-0100-00000C000000}" name="reitir.ic"/>
    <tableColumn id="13" xr3:uid="{00000000-0010-0000-0100-00000D000000}" name="reginn.ic"/>
    <tableColumn id="14" xr3:uid="{00000000-0010-0000-0100-00000E000000}" name="marel.ic"/>
    <tableColumn id="15" xr3:uid="{00000000-0010-0000-0100-00000F000000}" name="iceair.ic"/>
    <tableColumn id="16" xr3:uid="{00000000-0010-0000-0100-000010000000}" name="festi.ic"/>
  </tableColumns>
  <tableStyleInfo name="Framlegð_spá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workbookViewId="0"/>
  </sheetViews>
  <sheetFormatPr defaultColWidth="14.42578125" defaultRowHeight="15" customHeight="1" x14ac:dyDescent="0.25"/>
  <cols>
    <col min="1" max="1" width="8.85546875" customWidth="1"/>
    <col min="2" max="2" width="7.42578125" customWidth="1"/>
    <col min="3" max="3" width="5.7109375" customWidth="1"/>
    <col min="4" max="4" width="10" customWidth="1"/>
    <col min="5" max="5" width="7.5703125" customWidth="1"/>
    <col min="6" max="6" width="9.7109375" customWidth="1"/>
    <col min="7" max="7" width="7.140625" customWidth="1"/>
    <col min="8" max="8" width="10.28515625" customWidth="1"/>
    <col min="9" max="9" width="7.140625" customWidth="1"/>
    <col min="10" max="10" width="9.42578125" customWidth="1"/>
    <col min="11" max="11" width="9.140625" customWidth="1"/>
    <col min="12" max="12" width="13.7109375" customWidth="1"/>
    <col min="13" max="13" width="9.140625" customWidth="1"/>
    <col min="14" max="14" width="12.85546875" customWidth="1"/>
    <col min="15" max="15" width="7.42578125" customWidth="1"/>
    <col min="16" max="16" width="12.85546875" customWidth="1"/>
    <col min="17" max="17" width="10.140625" customWidth="1"/>
    <col min="18" max="18" width="9.28515625" customWidth="1"/>
    <col min="19" max="19" width="7.140625" customWidth="1"/>
    <col min="20" max="20" width="9.28515625" customWidth="1"/>
    <col min="21" max="21" width="6.5703125" customWidth="1"/>
    <col min="22" max="22" width="9.28515625" customWidth="1"/>
    <col min="23" max="23" width="7.42578125" customWidth="1"/>
    <col min="24" max="24" width="9.7109375" customWidth="1"/>
    <col min="25" max="25" width="8.42578125" customWidth="1"/>
    <col min="26" max="26" width="10" customWidth="1"/>
    <col min="27" max="27" width="9.42578125" customWidth="1"/>
    <col min="28" max="28" width="9" customWidth="1"/>
    <col min="29" max="29" width="9.140625" customWidth="1"/>
    <col min="30" max="30" width="10.28515625" customWidth="1"/>
    <col min="31" max="31" width="9" customWidth="1"/>
    <col min="32" max="32" width="10.28515625" customWidth="1"/>
  </cols>
  <sheetData>
    <row r="1" spans="1:32" ht="30" x14ac:dyDescent="0.25">
      <c r="A1" s="1"/>
      <c r="B1" s="1"/>
      <c r="C1" s="1" t="s">
        <v>0</v>
      </c>
      <c r="D1" s="1" t="s">
        <v>0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5</v>
      </c>
      <c r="N1" s="1" t="s">
        <v>5</v>
      </c>
      <c r="O1" s="2" t="s">
        <v>6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9</v>
      </c>
      <c r="U1" s="2" t="s">
        <v>10</v>
      </c>
      <c r="V1" s="2" t="s">
        <v>10</v>
      </c>
      <c r="W1" s="2" t="s">
        <v>11</v>
      </c>
      <c r="X1" s="2" t="s">
        <v>11</v>
      </c>
      <c r="Y1" s="2" t="s">
        <v>12</v>
      </c>
      <c r="Z1" s="2" t="s">
        <v>12</v>
      </c>
      <c r="AA1" s="2" t="s">
        <v>13</v>
      </c>
      <c r="AB1" s="2" t="s">
        <v>13</v>
      </c>
      <c r="AC1" s="2" t="s">
        <v>14</v>
      </c>
      <c r="AD1" s="2" t="s">
        <v>14</v>
      </c>
      <c r="AE1" s="2" t="s">
        <v>15</v>
      </c>
      <c r="AF1" s="2" t="s">
        <v>15</v>
      </c>
    </row>
    <row r="2" spans="1:32" ht="57" customHeight="1" x14ac:dyDescent="0.25">
      <c r="A2" s="2"/>
      <c r="B2" s="2"/>
      <c r="C2" s="3" t="s">
        <v>16</v>
      </c>
      <c r="D2" s="3" t="s">
        <v>17</v>
      </c>
      <c r="E2" s="3" t="s">
        <v>16</v>
      </c>
      <c r="F2" s="3" t="s">
        <v>17</v>
      </c>
      <c r="G2" s="3" t="s">
        <v>16</v>
      </c>
      <c r="H2" s="3" t="s">
        <v>17</v>
      </c>
      <c r="I2" s="3" t="s">
        <v>16</v>
      </c>
      <c r="J2" s="3" t="s">
        <v>17</v>
      </c>
      <c r="K2" s="3" t="s">
        <v>16</v>
      </c>
      <c r="L2" s="3" t="s">
        <v>17</v>
      </c>
      <c r="M2" s="3" t="s">
        <v>16</v>
      </c>
      <c r="N2" s="3" t="s">
        <v>17</v>
      </c>
      <c r="O2" s="3" t="s">
        <v>16</v>
      </c>
      <c r="P2" s="3" t="s">
        <v>17</v>
      </c>
      <c r="Q2" s="3" t="s">
        <v>16</v>
      </c>
      <c r="R2" s="3" t="s">
        <v>17</v>
      </c>
      <c r="S2" s="3" t="s">
        <v>16</v>
      </c>
      <c r="T2" s="3" t="s">
        <v>17</v>
      </c>
      <c r="U2" s="3" t="s">
        <v>16</v>
      </c>
      <c r="V2" s="3" t="s">
        <v>17</v>
      </c>
      <c r="W2" s="3" t="s">
        <v>16</v>
      </c>
      <c r="X2" s="3" t="s">
        <v>17</v>
      </c>
      <c r="Y2" s="3" t="s">
        <v>16</v>
      </c>
      <c r="Z2" s="3" t="s">
        <v>17</v>
      </c>
      <c r="AA2" s="3" t="s">
        <v>16</v>
      </c>
      <c r="AB2" s="3" t="s">
        <v>17</v>
      </c>
      <c r="AC2" s="3" t="s">
        <v>16</v>
      </c>
      <c r="AD2" s="3" t="s">
        <v>17</v>
      </c>
      <c r="AE2" s="3" t="s">
        <v>16</v>
      </c>
      <c r="AF2" s="3" t="s">
        <v>17</v>
      </c>
    </row>
    <row r="3" spans="1:32" x14ac:dyDescent="0.25">
      <c r="A3" s="1"/>
      <c r="B3" s="1" t="s">
        <v>18</v>
      </c>
      <c r="C3" s="1">
        <v>1473</v>
      </c>
      <c r="D3" s="1">
        <v>1094</v>
      </c>
      <c r="E3" s="1">
        <v>113253</v>
      </c>
      <c r="F3" s="1">
        <v>9632</v>
      </c>
      <c r="G3" s="1">
        <v>43951</v>
      </c>
      <c r="H3" s="1">
        <v>13765</v>
      </c>
      <c r="I3" s="1">
        <v>21189</v>
      </c>
      <c r="J3" s="1">
        <v>1518</v>
      </c>
      <c r="K3" s="1">
        <v>4307012</v>
      </c>
      <c r="L3" s="1">
        <v>-193815.54000000004</v>
      </c>
      <c r="M3" s="1">
        <v>3328216</v>
      </c>
      <c r="N3" s="1">
        <v>-248251</v>
      </c>
      <c r="O3" s="1">
        <v>3403</v>
      </c>
      <c r="P3" s="1">
        <v>-252</v>
      </c>
      <c r="Q3" s="1">
        <v>6784</v>
      </c>
      <c r="R3" s="1">
        <v>1605</v>
      </c>
      <c r="S3" s="1">
        <v>3295</v>
      </c>
      <c r="T3" s="1">
        <v>668</v>
      </c>
      <c r="U3" s="1">
        <v>8666</v>
      </c>
      <c r="V3" s="1">
        <v>590</v>
      </c>
      <c r="W3" s="1">
        <v>2243</v>
      </c>
      <c r="X3" s="1">
        <v>1544</v>
      </c>
      <c r="Y3" s="1">
        <v>1530</v>
      </c>
      <c r="Z3" s="1">
        <v>1003</v>
      </c>
      <c r="AA3" s="1">
        <v>221</v>
      </c>
      <c r="AB3" s="1">
        <v>31</v>
      </c>
      <c r="AC3" s="1">
        <v>212</v>
      </c>
      <c r="AD3" s="1">
        <v>-20</v>
      </c>
      <c r="AE3" s="1">
        <v>6443</v>
      </c>
      <c r="AF3" s="1">
        <v>374</v>
      </c>
    </row>
    <row r="4" spans="1:32" x14ac:dyDescent="0.25">
      <c r="A4" s="1"/>
      <c r="B4" s="1" t="s">
        <v>19</v>
      </c>
      <c r="C4" s="1">
        <v>1687</v>
      </c>
      <c r="D4" s="1">
        <v>1195</v>
      </c>
      <c r="E4" s="1">
        <v>126102</v>
      </c>
      <c r="F4" s="1">
        <v>16178</v>
      </c>
      <c r="G4" s="1">
        <v>51285</v>
      </c>
      <c r="H4" s="1">
        <v>9927</v>
      </c>
      <c r="I4" s="1">
        <v>19981</v>
      </c>
      <c r="J4" s="1">
        <v>1373</v>
      </c>
      <c r="K4" s="1">
        <v>4460170</v>
      </c>
      <c r="L4" s="1">
        <v>-214088.16000000015</v>
      </c>
      <c r="M4" s="1">
        <v>3512007</v>
      </c>
      <c r="N4" s="1">
        <v>445446</v>
      </c>
      <c r="O4" s="1">
        <v>3482</v>
      </c>
      <c r="P4" s="1">
        <v>-57</v>
      </c>
      <c r="Q4" s="1">
        <v>7351</v>
      </c>
      <c r="R4" s="1">
        <v>1954</v>
      </c>
      <c r="S4" s="1">
        <v>3467</v>
      </c>
      <c r="T4" s="1">
        <v>751</v>
      </c>
      <c r="U4" s="1">
        <v>12696</v>
      </c>
      <c r="V4" s="1">
        <v>837</v>
      </c>
      <c r="W4" s="1">
        <v>2560</v>
      </c>
      <c r="X4" s="1">
        <v>1782</v>
      </c>
      <c r="Y4" s="1">
        <v>1692</v>
      </c>
      <c r="Z4" s="1">
        <v>1123</v>
      </c>
      <c r="AA4" s="1">
        <v>264</v>
      </c>
      <c r="AB4" s="1">
        <v>40</v>
      </c>
      <c r="AC4" s="1">
        <v>331</v>
      </c>
      <c r="AD4" s="1">
        <v>31</v>
      </c>
      <c r="AE4" s="1">
        <v>8848</v>
      </c>
      <c r="AF4" s="1">
        <v>1104</v>
      </c>
    </row>
    <row r="5" spans="1:32" x14ac:dyDescent="0.25">
      <c r="A5" s="1"/>
      <c r="B5" s="1" t="s">
        <v>20</v>
      </c>
      <c r="C5" s="1">
        <v>1822</v>
      </c>
      <c r="D5" s="1">
        <v>1306</v>
      </c>
      <c r="E5" s="1">
        <v>134102</v>
      </c>
      <c r="F5" s="1">
        <v>17760</v>
      </c>
      <c r="G5" s="1">
        <v>57215</v>
      </c>
      <c r="H5" s="1">
        <v>21244</v>
      </c>
      <c r="I5" s="1">
        <v>20731</v>
      </c>
      <c r="J5" s="1">
        <v>1807</v>
      </c>
      <c r="K5" s="1">
        <v>4307012</v>
      </c>
      <c r="L5" s="1">
        <v>-193815.54000000004</v>
      </c>
      <c r="M5" s="1">
        <v>3815083</v>
      </c>
      <c r="N5" s="1">
        <v>544611</v>
      </c>
      <c r="O5" s="1">
        <v>3761</v>
      </c>
      <c r="P5" s="1">
        <v>129</v>
      </c>
      <c r="Q5" s="1">
        <v>7129</v>
      </c>
      <c r="R5" s="1">
        <v>2583</v>
      </c>
      <c r="S5" s="1">
        <v>3443</v>
      </c>
      <c r="T5" s="1">
        <v>927</v>
      </c>
      <c r="U5" s="1">
        <v>15498</v>
      </c>
      <c r="V5" s="1">
        <v>875</v>
      </c>
      <c r="W5" s="1">
        <v>2632</v>
      </c>
      <c r="X5" s="1">
        <v>1829</v>
      </c>
      <c r="Y5" s="1">
        <v>1717</v>
      </c>
      <c r="Z5" s="1">
        <v>1509</v>
      </c>
      <c r="AA5" s="1">
        <v>235</v>
      </c>
      <c r="AB5" s="1">
        <v>33</v>
      </c>
      <c r="AC5" s="1">
        <v>486</v>
      </c>
      <c r="AD5" s="1">
        <v>132</v>
      </c>
      <c r="AE5" s="1">
        <v>10623</v>
      </c>
      <c r="AF5" s="1">
        <v>1472</v>
      </c>
    </row>
    <row r="6" spans="1:32" x14ac:dyDescent="0.25">
      <c r="A6" s="1"/>
      <c r="B6" s="1" t="s">
        <v>21</v>
      </c>
      <c r="C6" s="1">
        <v>1763</v>
      </c>
      <c r="D6" s="1">
        <v>1225</v>
      </c>
      <c r="E6" s="1">
        <v>140497</v>
      </c>
      <c r="F6" s="1">
        <v>9905</v>
      </c>
      <c r="G6" s="1">
        <v>48699</v>
      </c>
      <c r="H6" s="1">
        <v>6874</v>
      </c>
      <c r="I6" s="1">
        <v>18951</v>
      </c>
      <c r="J6" s="1">
        <v>1398</v>
      </c>
      <c r="K6" s="1">
        <v>4763779</v>
      </c>
      <c r="L6" s="1">
        <v>-19055.116000000387</v>
      </c>
      <c r="M6" s="1">
        <v>3404365</v>
      </c>
      <c r="N6" s="1">
        <v>-323256</v>
      </c>
      <c r="O6" s="1">
        <v>3841</v>
      </c>
      <c r="P6" s="1">
        <v>-41</v>
      </c>
      <c r="Q6" s="1">
        <v>7773</v>
      </c>
      <c r="R6" s="1">
        <v>2103</v>
      </c>
      <c r="S6" s="1">
        <v>3450</v>
      </c>
      <c r="T6" s="1">
        <v>694</v>
      </c>
      <c r="U6" s="1">
        <v>9051</v>
      </c>
      <c r="V6" s="1">
        <v>462</v>
      </c>
      <c r="W6" s="1">
        <v>2600</v>
      </c>
      <c r="X6" s="1">
        <v>1770</v>
      </c>
      <c r="Y6" s="1">
        <v>1704</v>
      </c>
      <c r="Z6" s="1">
        <v>1080</v>
      </c>
      <c r="AA6" s="1">
        <v>250</v>
      </c>
      <c r="AB6" s="1">
        <v>35</v>
      </c>
      <c r="AC6" s="1">
        <v>256</v>
      </c>
      <c r="AD6" s="1">
        <v>-24</v>
      </c>
      <c r="AE6" s="1">
        <v>7854</v>
      </c>
      <c r="AF6" s="1">
        <v>675</v>
      </c>
    </row>
    <row r="7" spans="1:32" x14ac:dyDescent="0.25">
      <c r="A7" s="1"/>
      <c r="B7" s="1" t="s">
        <v>22</v>
      </c>
      <c r="C7" s="1">
        <v>1752</v>
      </c>
      <c r="D7" s="1">
        <v>1206</v>
      </c>
      <c r="E7" s="1">
        <v>143499</v>
      </c>
      <c r="F7" s="1">
        <v>9319</v>
      </c>
      <c r="G7" s="1">
        <v>41996</v>
      </c>
      <c r="H7" s="1">
        <v>8855</v>
      </c>
      <c r="I7" s="1">
        <v>20858</v>
      </c>
      <c r="J7" s="1">
        <v>1446</v>
      </c>
      <c r="K7" s="1">
        <v>4819620</v>
      </c>
      <c r="L7" s="1">
        <v>-347012.6400000006</v>
      </c>
      <c r="M7" s="1">
        <v>3473947</v>
      </c>
      <c r="N7" s="1">
        <v>-249521</v>
      </c>
      <c r="O7" s="1">
        <v>3669</v>
      </c>
      <c r="P7" s="1">
        <v>-157</v>
      </c>
      <c r="Q7" s="1">
        <v>6602</v>
      </c>
      <c r="R7" s="1">
        <v>2099</v>
      </c>
      <c r="S7" s="1">
        <v>3141</v>
      </c>
      <c r="T7" s="1">
        <v>719</v>
      </c>
      <c r="U7" s="1">
        <v>11236</v>
      </c>
      <c r="V7" s="1">
        <v>627</v>
      </c>
      <c r="W7" s="1">
        <v>2637</v>
      </c>
      <c r="X7" s="1">
        <v>1792</v>
      </c>
      <c r="Y7" s="1">
        <v>1643</v>
      </c>
      <c r="Z7" s="1">
        <v>1020</v>
      </c>
      <c r="AA7" s="1">
        <v>253</v>
      </c>
      <c r="AB7" s="1">
        <v>37.700000000000003</v>
      </c>
      <c r="AC7" s="1">
        <v>222</v>
      </c>
      <c r="AD7" s="1">
        <v>-9.99</v>
      </c>
      <c r="AE7" s="1">
        <v>6978</v>
      </c>
      <c r="AF7" s="1">
        <v>278</v>
      </c>
    </row>
    <row r="8" spans="1:32" x14ac:dyDescent="0.25">
      <c r="A8" s="1"/>
      <c r="B8" s="1" t="s">
        <v>23</v>
      </c>
      <c r="C8" s="1">
        <v>1875</v>
      </c>
      <c r="D8" s="1">
        <v>1322</v>
      </c>
      <c r="E8" s="1">
        <v>170722</v>
      </c>
      <c r="F8" s="1">
        <v>16703</v>
      </c>
      <c r="G8" s="1">
        <v>54817</v>
      </c>
      <c r="H8" s="1">
        <v>8676</v>
      </c>
      <c r="I8" s="1">
        <v>19048</v>
      </c>
      <c r="J8" s="1">
        <v>1277</v>
      </c>
      <c r="K8" s="1">
        <v>5140689</v>
      </c>
      <c r="L8" s="1">
        <v>812228.86199999973</v>
      </c>
      <c r="M8" s="1">
        <v>3754274</v>
      </c>
      <c r="N8" s="1">
        <v>-209269</v>
      </c>
      <c r="O8" s="1">
        <v>3815</v>
      </c>
      <c r="P8" s="1">
        <v>-16</v>
      </c>
      <c r="Q8" s="1">
        <v>7145</v>
      </c>
      <c r="R8" s="1">
        <v>2191</v>
      </c>
      <c r="S8" s="1">
        <v>3386</v>
      </c>
      <c r="T8" s="1">
        <v>761</v>
      </c>
      <c r="U8" s="1">
        <v>13496</v>
      </c>
      <c r="V8" s="1">
        <v>876</v>
      </c>
      <c r="W8" s="1">
        <v>2645</v>
      </c>
      <c r="X8" s="1">
        <v>1811</v>
      </c>
      <c r="Y8" s="1">
        <v>1689</v>
      </c>
      <c r="Z8" s="1">
        <v>1063</v>
      </c>
      <c r="AA8" s="1">
        <v>244</v>
      </c>
      <c r="AB8" s="1">
        <v>35.9</v>
      </c>
      <c r="AC8" s="1">
        <v>367</v>
      </c>
      <c r="AD8" s="1">
        <v>40.6</v>
      </c>
      <c r="AE8" s="1">
        <v>8897</v>
      </c>
      <c r="AF8" s="1">
        <v>526</v>
      </c>
    </row>
    <row r="9" spans="1:32" x14ac:dyDescent="0.25">
      <c r="A9" s="1"/>
      <c r="B9" s="1" t="s">
        <v>24</v>
      </c>
      <c r="C9" s="1">
        <v>2016</v>
      </c>
      <c r="D9" s="1">
        <v>1410</v>
      </c>
      <c r="E9" s="1">
        <v>173868</v>
      </c>
      <c r="F9" s="1">
        <v>19287</v>
      </c>
      <c r="G9" s="1">
        <v>62019</v>
      </c>
      <c r="H9" s="1">
        <v>18799</v>
      </c>
      <c r="I9" s="1">
        <v>18121</v>
      </c>
      <c r="J9" s="1">
        <v>1101</v>
      </c>
      <c r="K9" s="1">
        <v>5349950</v>
      </c>
      <c r="L9" s="1">
        <v>288897.29999999981</v>
      </c>
      <c r="M9" s="1">
        <v>4049439</v>
      </c>
      <c r="N9" s="1">
        <v>336061</v>
      </c>
      <c r="O9" s="1">
        <v>4058</v>
      </c>
      <c r="P9" s="1">
        <v>226</v>
      </c>
      <c r="Q9" s="1">
        <v>6856</v>
      </c>
      <c r="R9" s="1">
        <v>2387</v>
      </c>
      <c r="S9" s="1">
        <v>3437</v>
      </c>
      <c r="T9" s="1">
        <v>854</v>
      </c>
      <c r="U9" s="1">
        <v>17100</v>
      </c>
      <c r="V9" s="1">
        <v>854</v>
      </c>
      <c r="W9" s="1">
        <v>2660</v>
      </c>
      <c r="X9" s="1">
        <v>1817</v>
      </c>
      <c r="Y9" s="1">
        <v>1833</v>
      </c>
      <c r="Z9" s="1">
        <v>1205</v>
      </c>
      <c r="AA9" s="1">
        <v>247</v>
      </c>
      <c r="AB9" s="1">
        <v>37.5</v>
      </c>
      <c r="AC9" s="1">
        <v>537</v>
      </c>
      <c r="AD9" s="1">
        <v>155.9</v>
      </c>
      <c r="AE9" s="1">
        <v>10592</v>
      </c>
      <c r="AF9" s="1">
        <v>1161</v>
      </c>
    </row>
    <row r="10" spans="1:32" x14ac:dyDescent="0.25">
      <c r="A10" s="1"/>
      <c r="B10" s="1" t="s">
        <v>25</v>
      </c>
      <c r="C10" s="1">
        <v>1973</v>
      </c>
      <c r="D10" s="1">
        <v>1366</v>
      </c>
      <c r="E10" s="1">
        <v>175884</v>
      </c>
      <c r="F10" s="1">
        <v>11898</v>
      </c>
      <c r="G10" s="1">
        <v>58423</v>
      </c>
      <c r="H10" s="1">
        <v>4513</v>
      </c>
      <c r="I10" s="1">
        <v>16915</v>
      </c>
      <c r="J10" s="1">
        <v>894</v>
      </c>
      <c r="K10" s="1">
        <v>5217344</v>
      </c>
      <c r="L10" s="1">
        <v>203476.4160000002</v>
      </c>
      <c r="M10" s="1">
        <v>3702121</v>
      </c>
      <c r="N10" s="1">
        <v>205027</v>
      </c>
      <c r="O10" s="1">
        <v>3997</v>
      </c>
      <c r="P10" s="1">
        <v>-29</v>
      </c>
      <c r="Q10" s="1">
        <v>7389</v>
      </c>
      <c r="R10" s="1">
        <v>1930</v>
      </c>
      <c r="S10" s="1">
        <v>4304</v>
      </c>
      <c r="T10" s="1">
        <v>703</v>
      </c>
      <c r="U10" s="1">
        <v>13732</v>
      </c>
      <c r="V10" s="1">
        <v>261</v>
      </c>
      <c r="W10" s="1">
        <v>2839</v>
      </c>
      <c r="X10" s="1">
        <v>1881</v>
      </c>
      <c r="Y10" s="1">
        <v>1959</v>
      </c>
      <c r="Z10" s="1">
        <v>1243</v>
      </c>
      <c r="AA10" s="1">
        <v>295</v>
      </c>
      <c r="AB10" s="1">
        <v>46.3</v>
      </c>
      <c r="AC10" s="1">
        <v>292</v>
      </c>
      <c r="AD10" s="1">
        <v>-16.399999999999999</v>
      </c>
      <c r="AE10" s="1">
        <v>8141</v>
      </c>
      <c r="AF10" s="1">
        <v>536</v>
      </c>
    </row>
    <row r="11" spans="1:32" x14ac:dyDescent="0.25">
      <c r="A11" s="1"/>
      <c r="B11" s="1" t="s">
        <v>26</v>
      </c>
      <c r="C11" s="1">
        <v>1946</v>
      </c>
      <c r="D11" s="1">
        <v>1235</v>
      </c>
      <c r="E11" s="1">
        <v>155532</v>
      </c>
      <c r="F11" s="1">
        <v>7251</v>
      </c>
      <c r="G11" s="1">
        <v>50152</v>
      </c>
      <c r="H11" s="1">
        <v>9839</v>
      </c>
      <c r="I11" s="1">
        <v>19811</v>
      </c>
      <c r="J11" s="1">
        <v>867</v>
      </c>
      <c r="K11" s="1">
        <v>5302765</v>
      </c>
      <c r="L11" s="1">
        <v>143174.65500000026</v>
      </c>
      <c r="M11" s="1">
        <v>3945887</v>
      </c>
      <c r="N11" s="1">
        <v>-143977</v>
      </c>
      <c r="O11" s="1">
        <v>4039</v>
      </c>
      <c r="P11" s="1">
        <v>12</v>
      </c>
      <c r="Q11" s="1">
        <v>6756</v>
      </c>
      <c r="R11" s="1">
        <v>2231</v>
      </c>
      <c r="S11" s="1">
        <v>3141</v>
      </c>
      <c r="T11" s="1">
        <v>719</v>
      </c>
      <c r="U11" s="1">
        <v>9909</v>
      </c>
      <c r="V11" s="1">
        <v>815</v>
      </c>
      <c r="W11" s="1">
        <v>2754</v>
      </c>
      <c r="X11" s="1">
        <v>1858</v>
      </c>
      <c r="Y11" s="1">
        <v>1871</v>
      </c>
      <c r="Z11" s="1">
        <v>1173</v>
      </c>
      <c r="AA11" s="1">
        <v>288</v>
      </c>
      <c r="AB11" s="1">
        <v>43.8</v>
      </c>
      <c r="AC11" s="1">
        <v>267</v>
      </c>
      <c r="AD11" s="1">
        <v>-18</v>
      </c>
      <c r="AE11" s="1">
        <v>10932</v>
      </c>
      <c r="AF11" s="1">
        <v>1077</v>
      </c>
    </row>
    <row r="12" spans="1:32" x14ac:dyDescent="0.25">
      <c r="A12" s="1"/>
      <c r="B12" s="1" t="s">
        <v>27</v>
      </c>
      <c r="C12" s="1">
        <v>1986</v>
      </c>
      <c r="D12" s="1">
        <v>1300</v>
      </c>
      <c r="E12" s="1">
        <v>172631</v>
      </c>
      <c r="F12" s="1">
        <v>14913</v>
      </c>
      <c r="G12" s="1">
        <v>49805</v>
      </c>
      <c r="H12" s="1">
        <v>5821</v>
      </c>
      <c r="I12" s="1">
        <v>18592</v>
      </c>
      <c r="J12" s="1">
        <v>1193</v>
      </c>
      <c r="K12" s="1">
        <v>5494654</v>
      </c>
      <c r="L12" s="1">
        <v>-500013.5139999995</v>
      </c>
      <c r="M12" s="1">
        <v>4039586</v>
      </c>
      <c r="N12" s="1">
        <v>-198313</v>
      </c>
      <c r="O12" s="1">
        <v>4213</v>
      </c>
      <c r="P12" s="1">
        <v>-239</v>
      </c>
      <c r="Q12" s="1">
        <v>6921</v>
      </c>
      <c r="R12" s="1">
        <v>2216</v>
      </c>
      <c r="S12" s="1">
        <v>3386</v>
      </c>
      <c r="T12" s="1">
        <v>761</v>
      </c>
      <c r="U12" s="1">
        <v>11879</v>
      </c>
      <c r="V12" s="1">
        <v>903</v>
      </c>
      <c r="W12" s="1">
        <v>2824</v>
      </c>
      <c r="X12" s="1">
        <v>1873</v>
      </c>
      <c r="Y12" s="1">
        <v>1917</v>
      </c>
      <c r="Z12" s="1">
        <v>1214</v>
      </c>
      <c r="AA12" s="1">
        <v>298</v>
      </c>
      <c r="AB12" s="1">
        <v>43.2</v>
      </c>
      <c r="AC12" s="1">
        <v>399</v>
      </c>
      <c r="AD12" s="1">
        <v>14.7</v>
      </c>
      <c r="AE12" s="1">
        <v>17486</v>
      </c>
      <c r="AF12" s="1">
        <v>1621</v>
      </c>
    </row>
    <row r="13" spans="1:32" x14ac:dyDescent="0.25">
      <c r="A13" s="1"/>
      <c r="B13" s="1" t="s">
        <v>28</v>
      </c>
      <c r="C13" s="1">
        <v>2122</v>
      </c>
      <c r="D13" s="1">
        <v>1389</v>
      </c>
      <c r="E13" s="1">
        <v>182164</v>
      </c>
      <c r="F13" s="1">
        <v>17634</v>
      </c>
      <c r="G13" s="1">
        <v>49237</v>
      </c>
      <c r="H13" s="1">
        <v>15117</v>
      </c>
      <c r="I13" s="1">
        <v>19142</v>
      </c>
      <c r="J13" s="1">
        <v>1183</v>
      </c>
      <c r="K13" s="1">
        <v>5955973</v>
      </c>
      <c r="L13" s="1">
        <v>869572.05799999926</v>
      </c>
      <c r="M13" s="1">
        <v>4283175</v>
      </c>
      <c r="N13" s="1">
        <v>358796</v>
      </c>
      <c r="O13" s="1">
        <v>4535</v>
      </c>
      <c r="P13" s="1">
        <v>408</v>
      </c>
      <c r="Q13" s="1">
        <v>6828</v>
      </c>
      <c r="R13" s="1">
        <v>2397</v>
      </c>
      <c r="S13" s="1">
        <v>3437</v>
      </c>
      <c r="T13" s="1">
        <v>854</v>
      </c>
      <c r="U13" s="1">
        <v>14504</v>
      </c>
      <c r="V13" s="1">
        <v>1179</v>
      </c>
      <c r="W13" s="1">
        <v>2877</v>
      </c>
      <c r="X13" s="1">
        <v>1846</v>
      </c>
      <c r="Y13" s="1">
        <v>2056</v>
      </c>
      <c r="Z13" s="1">
        <v>1359</v>
      </c>
      <c r="AA13" s="1">
        <v>282</v>
      </c>
      <c r="AB13" s="1">
        <v>40</v>
      </c>
      <c r="AC13" s="1">
        <v>545</v>
      </c>
      <c r="AD13" s="1">
        <v>114.99</v>
      </c>
      <c r="AE13" s="1">
        <v>22530</v>
      </c>
      <c r="AF13" s="1">
        <v>1529</v>
      </c>
    </row>
    <row r="14" spans="1:32" x14ac:dyDescent="0.25">
      <c r="A14" s="1"/>
      <c r="B14" s="1" t="s">
        <v>29</v>
      </c>
      <c r="C14" s="1">
        <v>2063</v>
      </c>
      <c r="D14" s="1">
        <v>1293</v>
      </c>
      <c r="E14" s="1">
        <v>178827</v>
      </c>
      <c r="F14" s="1">
        <v>9440</v>
      </c>
      <c r="G14" s="1">
        <v>61501</v>
      </c>
      <c r="H14" s="1">
        <v>12017</v>
      </c>
      <c r="I14" s="1">
        <v>18521</v>
      </c>
      <c r="J14" s="1">
        <v>734</v>
      </c>
      <c r="K14" s="1">
        <v>5955295</v>
      </c>
      <c r="L14" s="1">
        <v>-220345.91499999911</v>
      </c>
      <c r="M14" s="1">
        <v>4103914</v>
      </c>
      <c r="N14" s="1">
        <v>176507</v>
      </c>
      <c r="O14" s="1">
        <v>4431</v>
      </c>
      <c r="P14" s="1">
        <v>81</v>
      </c>
      <c r="Q14" s="1">
        <v>7420</v>
      </c>
      <c r="R14" s="1">
        <v>1908</v>
      </c>
      <c r="S14" s="1">
        <v>4304</v>
      </c>
      <c r="T14" s="1">
        <v>803</v>
      </c>
      <c r="U14" s="1">
        <v>11998</v>
      </c>
      <c r="V14" s="1">
        <v>360</v>
      </c>
      <c r="W14" s="1">
        <v>2966</v>
      </c>
      <c r="X14" s="1">
        <v>2029</v>
      </c>
      <c r="Y14" s="1">
        <v>2444</v>
      </c>
      <c r="Z14" s="1">
        <v>1644</v>
      </c>
      <c r="AA14" s="1">
        <v>331</v>
      </c>
      <c r="AB14" s="1">
        <v>40.9</v>
      </c>
      <c r="AC14" s="1">
        <v>299</v>
      </c>
      <c r="AD14" s="1">
        <v>-34.996000000000002</v>
      </c>
      <c r="AE14" s="1">
        <v>22530</v>
      </c>
      <c r="AF14" s="1">
        <v>1645</v>
      </c>
    </row>
    <row r="15" spans="1:32" x14ac:dyDescent="0.25">
      <c r="A15" s="1"/>
      <c r="B15" s="1" t="s">
        <v>30</v>
      </c>
      <c r="C15" s="1">
        <v>2084</v>
      </c>
      <c r="D15" s="1">
        <v>1361</v>
      </c>
      <c r="E15" s="1">
        <v>163988</v>
      </c>
      <c r="F15" s="1">
        <v>15522</v>
      </c>
      <c r="G15" s="1">
        <v>58003</v>
      </c>
      <c r="H15" s="1">
        <v>11028</v>
      </c>
      <c r="I15" s="1">
        <v>27924</v>
      </c>
      <c r="J15" s="1">
        <v>1380</v>
      </c>
      <c r="K15" s="1">
        <v>5572369</v>
      </c>
      <c r="L15" s="1">
        <v>-122592.11799999978</v>
      </c>
      <c r="M15" s="1">
        <v>3813822</v>
      </c>
      <c r="N15" s="1">
        <v>-291140</v>
      </c>
      <c r="O15" s="1">
        <v>4563</v>
      </c>
      <c r="P15" s="1">
        <v>-188</v>
      </c>
      <c r="Q15" s="1">
        <v>6773</v>
      </c>
      <c r="R15" s="1">
        <v>2369</v>
      </c>
      <c r="S15" s="1">
        <v>4975</v>
      </c>
      <c r="T15" s="1">
        <v>1260</v>
      </c>
      <c r="U15" s="1">
        <v>11506</v>
      </c>
      <c r="V15" s="1">
        <v>892</v>
      </c>
      <c r="W15" s="1">
        <v>2877</v>
      </c>
      <c r="X15" s="1">
        <v>1916</v>
      </c>
      <c r="Y15" s="1">
        <v>2397</v>
      </c>
      <c r="Z15" s="1">
        <v>1607</v>
      </c>
      <c r="AA15" s="1">
        <v>325</v>
      </c>
      <c r="AB15" s="1">
        <v>44.9</v>
      </c>
      <c r="AC15" s="1">
        <v>249</v>
      </c>
      <c r="AD15" s="1">
        <v>-59.579000000000001</v>
      </c>
      <c r="AE15" s="1">
        <v>18229</v>
      </c>
      <c r="AF15" s="1">
        <v>1329</v>
      </c>
    </row>
    <row r="16" spans="1:32" x14ac:dyDescent="0.25">
      <c r="A16" s="1"/>
      <c r="B16" s="1" t="s">
        <v>31</v>
      </c>
      <c r="C16" s="1">
        <v>2156</v>
      </c>
      <c r="D16" s="1">
        <v>1378</v>
      </c>
      <c r="E16" s="1">
        <v>167535</v>
      </c>
      <c r="F16" s="1">
        <v>18492</v>
      </c>
      <c r="G16" s="1">
        <v>52064</v>
      </c>
      <c r="H16" s="1">
        <v>15745</v>
      </c>
      <c r="I16" s="1">
        <v>28698</v>
      </c>
      <c r="J16" s="1">
        <v>2034</v>
      </c>
      <c r="K16" s="1">
        <v>5660945</v>
      </c>
      <c r="L16" s="1">
        <v>226437.79999999981</v>
      </c>
      <c r="M16" s="1">
        <v>3992160</v>
      </c>
      <c r="N16" s="1">
        <v>-147189</v>
      </c>
      <c r="O16" s="1">
        <v>4970</v>
      </c>
      <c r="P16" s="1">
        <v>226</v>
      </c>
      <c r="Q16" s="1">
        <v>6808</v>
      </c>
      <c r="R16" s="1">
        <v>2602</v>
      </c>
      <c r="S16" s="1">
        <v>5012</v>
      </c>
      <c r="T16" s="1">
        <v>1216</v>
      </c>
      <c r="U16" s="1">
        <v>13356</v>
      </c>
      <c r="V16" s="1">
        <v>780</v>
      </c>
      <c r="W16" s="1">
        <v>2928</v>
      </c>
      <c r="X16" s="1">
        <v>1952</v>
      </c>
      <c r="Y16" s="1">
        <v>2435</v>
      </c>
      <c r="Z16" s="1">
        <v>1633</v>
      </c>
      <c r="AA16" s="1">
        <v>327</v>
      </c>
      <c r="AB16" s="1">
        <v>46.9</v>
      </c>
      <c r="AC16" s="1">
        <v>402</v>
      </c>
      <c r="AD16" s="1">
        <v>-24</v>
      </c>
      <c r="AE16" s="1">
        <v>21391</v>
      </c>
      <c r="AF16" s="1">
        <v>1892</v>
      </c>
    </row>
    <row r="17" spans="1:32" x14ac:dyDescent="0.25">
      <c r="A17" s="1"/>
      <c r="B17" s="1" t="s">
        <v>32</v>
      </c>
      <c r="C17" s="1">
        <v>2231</v>
      </c>
      <c r="D17" s="1">
        <v>1508</v>
      </c>
      <c r="E17" s="1">
        <v>172522</v>
      </c>
      <c r="F17" s="1">
        <v>22718</v>
      </c>
      <c r="G17" s="1">
        <v>67699</v>
      </c>
      <c r="H17" s="1">
        <v>31352</v>
      </c>
      <c r="I17" s="1">
        <v>30914</v>
      </c>
      <c r="J17" s="1">
        <v>2489</v>
      </c>
      <c r="K17" s="1">
        <v>6068185</v>
      </c>
      <c r="L17" s="1">
        <v>685704.90500000026</v>
      </c>
      <c r="M17" s="1">
        <v>4221568</v>
      </c>
      <c r="N17" s="1">
        <v>228670</v>
      </c>
      <c r="O17" s="1">
        <v>5163</v>
      </c>
      <c r="P17" s="1">
        <v>589</v>
      </c>
      <c r="Q17" s="1">
        <v>6958</v>
      </c>
      <c r="R17" s="1">
        <v>2817</v>
      </c>
      <c r="S17" s="1">
        <v>4878</v>
      </c>
      <c r="T17" s="1">
        <v>1623</v>
      </c>
      <c r="U17" s="1">
        <v>15143</v>
      </c>
      <c r="V17" s="1">
        <v>1238</v>
      </c>
      <c r="W17" s="1">
        <v>2962</v>
      </c>
      <c r="X17" s="1">
        <v>1903</v>
      </c>
      <c r="Y17" s="1">
        <v>2450</v>
      </c>
      <c r="Z17" s="1">
        <v>1459</v>
      </c>
      <c r="AA17" s="1">
        <v>313</v>
      </c>
      <c r="AB17" s="1">
        <v>41.6</v>
      </c>
      <c r="AC17" s="1">
        <v>534</v>
      </c>
      <c r="AD17" s="1">
        <v>81</v>
      </c>
      <c r="AE17" s="1">
        <v>24092</v>
      </c>
      <c r="AF17" s="1">
        <v>2617</v>
      </c>
    </row>
    <row r="18" spans="1:32" x14ac:dyDescent="0.25">
      <c r="A18" s="1"/>
      <c r="B18" s="1" t="s">
        <v>33</v>
      </c>
      <c r="C18" s="1"/>
      <c r="D18" s="1"/>
      <c r="E18" s="1"/>
      <c r="F18" s="1"/>
      <c r="G18" s="1"/>
      <c r="H18" s="1"/>
      <c r="I18" s="1">
        <v>28240</v>
      </c>
      <c r="J18" s="1">
        <v>2213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>
        <v>320</v>
      </c>
      <c r="AB18" s="1">
        <v>32</v>
      </c>
      <c r="AC18" s="1"/>
      <c r="AD18" s="1"/>
      <c r="AE18" s="1"/>
      <c r="AF18" s="1"/>
    </row>
    <row r="19" spans="1:3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4"/>
      <c r="AB21" s="4"/>
      <c r="AC21" s="1"/>
      <c r="AD21" s="1"/>
      <c r="AE21" s="1"/>
      <c r="AF21" s="1"/>
    </row>
    <row r="22" spans="1:32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4"/>
      <c r="AB22" s="4"/>
      <c r="AC22" s="1"/>
      <c r="AD22" s="1"/>
      <c r="AE22" s="1"/>
      <c r="AF22" s="1"/>
    </row>
    <row r="23" spans="1:32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4"/>
      <c r="AB23" s="4"/>
      <c r="AC23" s="1"/>
      <c r="AD23" s="1"/>
      <c r="AE23" s="1"/>
      <c r="AF23" s="1"/>
    </row>
    <row r="24" spans="1:32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4"/>
      <c r="AB24" s="4"/>
      <c r="AC24" s="1"/>
      <c r="AD24" s="1"/>
      <c r="AE24" s="1"/>
      <c r="AF24" s="1"/>
    </row>
    <row r="25" spans="1:32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4"/>
      <c r="AB25" s="4"/>
      <c r="AC25" s="1"/>
      <c r="AD25" s="1"/>
      <c r="AE25" s="1"/>
      <c r="AF25" s="1"/>
    </row>
    <row r="26" spans="1:32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5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5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4"/>
      <c r="X44" s="4"/>
      <c r="Y44" s="1"/>
      <c r="Z44" s="1"/>
      <c r="AA44" s="1"/>
      <c r="AB44" s="1"/>
      <c r="AC44" s="1"/>
      <c r="AD44" s="1"/>
      <c r="AE44" s="1"/>
      <c r="AF44" s="1"/>
    </row>
    <row r="45" spans="1:32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 x14ac:dyDescent="0.25"/>
    <row r="222" spans="1:32" ht="15.75" customHeight="1" x14ac:dyDescent="0.25"/>
    <row r="223" spans="1:32" ht="15.75" customHeight="1" x14ac:dyDescent="0.25"/>
    <row r="224" spans="1:3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0000000000000007" right="0.7000000000000000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AH1000"/>
  <sheetViews>
    <sheetView workbookViewId="0"/>
  </sheetViews>
  <sheetFormatPr defaultColWidth="14.42578125" defaultRowHeight="15" customHeight="1" x14ac:dyDescent="0.25"/>
  <cols>
    <col min="1" max="34" width="8.7109375" customWidth="1"/>
  </cols>
  <sheetData>
    <row r="3" spans="4:34" x14ac:dyDescent="0.25">
      <c r="D3" s="1" t="s">
        <v>18</v>
      </c>
      <c r="E3" s="1">
        <v>1473</v>
      </c>
      <c r="F3" s="1">
        <v>1094</v>
      </c>
      <c r="G3" s="1">
        <v>113253</v>
      </c>
      <c r="H3" s="1">
        <v>9632</v>
      </c>
      <c r="I3" s="1">
        <v>43951</v>
      </c>
      <c r="J3" s="1">
        <v>13765</v>
      </c>
      <c r="K3" s="1">
        <v>21189</v>
      </c>
      <c r="L3" s="1">
        <v>1518</v>
      </c>
      <c r="M3" s="1">
        <v>4307012</v>
      </c>
      <c r="N3" s="1">
        <v>-193815.54000000004</v>
      </c>
      <c r="O3" s="1">
        <v>3328216</v>
      </c>
      <c r="P3" s="1">
        <v>-248251</v>
      </c>
      <c r="Q3" s="1">
        <v>3403</v>
      </c>
      <c r="R3" s="1">
        <v>-252</v>
      </c>
      <c r="S3" s="1">
        <v>6784</v>
      </c>
      <c r="T3" s="1">
        <v>1605</v>
      </c>
      <c r="U3" s="1">
        <v>3295</v>
      </c>
      <c r="V3" s="1">
        <v>668</v>
      </c>
      <c r="W3" s="1">
        <v>8666</v>
      </c>
      <c r="X3" s="1">
        <v>590</v>
      </c>
      <c r="Y3" s="1">
        <v>2243</v>
      </c>
      <c r="Z3" s="1">
        <v>1544</v>
      </c>
      <c r="AA3" s="1">
        <v>1530</v>
      </c>
      <c r="AB3" s="1">
        <v>1003</v>
      </c>
      <c r="AC3" s="1">
        <v>221</v>
      </c>
      <c r="AD3" s="1">
        <v>31</v>
      </c>
      <c r="AE3" s="1">
        <v>212</v>
      </c>
      <c r="AF3" s="1">
        <v>-20</v>
      </c>
      <c r="AG3" s="1">
        <v>6443</v>
      </c>
      <c r="AH3" s="1">
        <v>374</v>
      </c>
    </row>
    <row r="4" spans="4:34" x14ac:dyDescent="0.25">
      <c r="D4" s="1" t="s">
        <v>19</v>
      </c>
      <c r="E4" s="1">
        <v>1687</v>
      </c>
      <c r="F4" s="1">
        <v>1195</v>
      </c>
      <c r="G4" s="1">
        <v>126102</v>
      </c>
      <c r="H4" s="1">
        <v>16178</v>
      </c>
      <c r="I4" s="1">
        <v>51285</v>
      </c>
      <c r="J4" s="1">
        <v>9927</v>
      </c>
      <c r="K4" s="1">
        <v>19981</v>
      </c>
      <c r="L4" s="1">
        <v>1373</v>
      </c>
      <c r="M4" s="1">
        <v>4460170</v>
      </c>
      <c r="N4" s="1">
        <v>-214088.16000000015</v>
      </c>
      <c r="O4" s="1">
        <v>3512007</v>
      </c>
      <c r="P4" s="1">
        <v>445446</v>
      </c>
      <c r="Q4" s="1">
        <v>3482</v>
      </c>
      <c r="R4" s="1">
        <v>-57</v>
      </c>
      <c r="S4" s="1">
        <v>7351</v>
      </c>
      <c r="T4" s="1">
        <v>1954</v>
      </c>
      <c r="U4" s="1">
        <v>3467</v>
      </c>
      <c r="V4" s="1">
        <v>751</v>
      </c>
      <c r="W4" s="1">
        <v>12696</v>
      </c>
      <c r="X4" s="1">
        <v>837</v>
      </c>
      <c r="Y4" s="1">
        <v>2560</v>
      </c>
      <c r="Z4" s="1">
        <v>1782</v>
      </c>
      <c r="AA4" s="1">
        <v>1692</v>
      </c>
      <c r="AB4" s="1">
        <v>1123</v>
      </c>
      <c r="AC4" s="1">
        <v>264</v>
      </c>
      <c r="AD4" s="1">
        <v>40</v>
      </c>
      <c r="AE4" s="1">
        <v>331</v>
      </c>
      <c r="AF4" s="1">
        <v>31</v>
      </c>
      <c r="AG4" s="1">
        <v>8848</v>
      </c>
      <c r="AH4" s="1">
        <v>1104</v>
      </c>
    </row>
    <row r="5" spans="4:34" x14ac:dyDescent="0.25">
      <c r="D5" s="1" t="s">
        <v>20</v>
      </c>
      <c r="E5" s="1">
        <v>1822</v>
      </c>
      <c r="F5" s="1">
        <v>1306</v>
      </c>
      <c r="G5" s="1">
        <v>134102</v>
      </c>
      <c r="H5" s="1">
        <v>17760</v>
      </c>
      <c r="I5" s="1">
        <v>57215</v>
      </c>
      <c r="J5" s="1">
        <v>21244</v>
      </c>
      <c r="K5" s="1">
        <v>20731</v>
      </c>
      <c r="L5" s="1">
        <v>1807</v>
      </c>
      <c r="M5" s="1">
        <v>4307012</v>
      </c>
      <c r="N5" s="1">
        <v>-193815.54000000004</v>
      </c>
      <c r="O5" s="1">
        <v>3815083</v>
      </c>
      <c r="P5" s="1">
        <v>544611</v>
      </c>
      <c r="Q5" s="1">
        <v>3761</v>
      </c>
      <c r="R5" s="1">
        <v>129</v>
      </c>
      <c r="S5" s="1">
        <v>7129</v>
      </c>
      <c r="T5" s="1">
        <v>2583</v>
      </c>
      <c r="U5" s="1">
        <v>3443</v>
      </c>
      <c r="V5" s="1">
        <v>927</v>
      </c>
      <c r="W5" s="1">
        <v>15498</v>
      </c>
      <c r="X5" s="1">
        <v>875</v>
      </c>
      <c r="Y5" s="1">
        <v>2632</v>
      </c>
      <c r="Z5" s="1">
        <v>1829</v>
      </c>
      <c r="AA5" s="1">
        <v>1717</v>
      </c>
      <c r="AB5" s="1">
        <v>1509</v>
      </c>
      <c r="AC5" s="1">
        <v>235</v>
      </c>
      <c r="AD5" s="1">
        <v>33</v>
      </c>
      <c r="AE5" s="1">
        <v>486</v>
      </c>
      <c r="AF5" s="1">
        <v>132</v>
      </c>
      <c r="AG5" s="1">
        <v>10623</v>
      </c>
      <c r="AH5" s="1">
        <v>1472</v>
      </c>
    </row>
    <row r="6" spans="4:34" x14ac:dyDescent="0.25">
      <c r="D6" s="1" t="s">
        <v>21</v>
      </c>
      <c r="E6" s="1">
        <v>1763</v>
      </c>
      <c r="F6" s="1">
        <v>1225</v>
      </c>
      <c r="G6" s="1">
        <v>140497</v>
      </c>
      <c r="H6" s="1">
        <v>9905</v>
      </c>
      <c r="I6" s="1">
        <v>48699</v>
      </c>
      <c r="J6" s="1">
        <v>6874</v>
      </c>
      <c r="K6" s="1">
        <v>18951</v>
      </c>
      <c r="L6" s="1">
        <v>1398</v>
      </c>
      <c r="M6" s="1">
        <v>4763779</v>
      </c>
      <c r="N6" s="1">
        <v>-19055.116000000387</v>
      </c>
      <c r="O6" s="1">
        <v>3404365</v>
      </c>
      <c r="P6" s="1">
        <v>-323256</v>
      </c>
      <c r="Q6" s="1">
        <v>3841</v>
      </c>
      <c r="R6" s="1">
        <v>-41</v>
      </c>
      <c r="S6" s="1">
        <v>7773</v>
      </c>
      <c r="T6" s="1">
        <v>2103</v>
      </c>
      <c r="U6" s="1">
        <v>3450</v>
      </c>
      <c r="V6" s="1">
        <v>694</v>
      </c>
      <c r="W6" s="1">
        <v>9051</v>
      </c>
      <c r="X6" s="1">
        <v>462</v>
      </c>
      <c r="Y6" s="1">
        <v>2600</v>
      </c>
      <c r="Z6" s="1">
        <v>1770</v>
      </c>
      <c r="AA6" s="1">
        <v>1704</v>
      </c>
      <c r="AB6" s="1">
        <v>1080</v>
      </c>
      <c r="AC6" s="1">
        <v>250</v>
      </c>
      <c r="AD6" s="1">
        <v>35</v>
      </c>
      <c r="AE6" s="1">
        <v>256</v>
      </c>
      <c r="AF6" s="1">
        <v>-24</v>
      </c>
      <c r="AG6" s="1">
        <v>7854</v>
      </c>
      <c r="AH6" s="1">
        <v>675</v>
      </c>
    </row>
    <row r="7" spans="4:34" x14ac:dyDescent="0.25">
      <c r="D7" s="1" t="s">
        <v>22</v>
      </c>
      <c r="E7" s="1">
        <v>1752</v>
      </c>
      <c r="F7" s="1">
        <v>1206</v>
      </c>
      <c r="G7" s="1">
        <v>143499</v>
      </c>
      <c r="H7" s="1">
        <v>9319</v>
      </c>
      <c r="I7" s="1">
        <v>41996</v>
      </c>
      <c r="J7" s="1">
        <v>8855</v>
      </c>
      <c r="K7" s="1">
        <v>20858</v>
      </c>
      <c r="L7" s="1">
        <v>1446</v>
      </c>
      <c r="M7" s="1">
        <v>4819620</v>
      </c>
      <c r="N7" s="1">
        <v>-347012.6400000006</v>
      </c>
      <c r="O7" s="1">
        <v>3473947</v>
      </c>
      <c r="P7" s="1">
        <v>-249521</v>
      </c>
      <c r="Q7" s="1">
        <v>3669</v>
      </c>
      <c r="R7" s="1">
        <v>-157</v>
      </c>
      <c r="S7" s="1">
        <v>6602</v>
      </c>
      <c r="T7" s="1">
        <v>2099</v>
      </c>
      <c r="U7" s="1">
        <v>3141</v>
      </c>
      <c r="V7" s="1">
        <v>719</v>
      </c>
      <c r="W7" s="1">
        <v>11236</v>
      </c>
      <c r="X7" s="1">
        <v>627</v>
      </c>
      <c r="Y7" s="1">
        <v>2637</v>
      </c>
      <c r="Z7" s="1">
        <v>1792</v>
      </c>
      <c r="AA7" s="1">
        <v>1643</v>
      </c>
      <c r="AB7" s="1">
        <v>1020</v>
      </c>
      <c r="AC7" s="1">
        <v>253</v>
      </c>
      <c r="AD7" s="1">
        <v>37.700000000000003</v>
      </c>
      <c r="AE7" s="1">
        <v>222</v>
      </c>
      <c r="AF7" s="1">
        <v>-9.99</v>
      </c>
      <c r="AG7" s="1">
        <v>6978</v>
      </c>
      <c r="AH7" s="1">
        <v>278</v>
      </c>
    </row>
    <row r="8" spans="4:34" x14ac:dyDescent="0.25">
      <c r="D8" s="1" t="s">
        <v>23</v>
      </c>
      <c r="E8" s="1">
        <v>1875</v>
      </c>
      <c r="F8" s="1">
        <v>1322</v>
      </c>
      <c r="G8" s="1">
        <v>170722</v>
      </c>
      <c r="H8" s="1">
        <v>16703</v>
      </c>
      <c r="I8" s="1">
        <v>54817</v>
      </c>
      <c r="J8" s="1">
        <v>8676</v>
      </c>
      <c r="K8" s="1">
        <v>19048</v>
      </c>
      <c r="L8" s="1">
        <v>1277</v>
      </c>
      <c r="M8" s="1">
        <v>5140689</v>
      </c>
      <c r="N8" s="1">
        <v>812228.86199999973</v>
      </c>
      <c r="O8" s="1">
        <v>3754274</v>
      </c>
      <c r="P8" s="1">
        <v>-209269</v>
      </c>
      <c r="Q8" s="1">
        <v>3815</v>
      </c>
      <c r="R8" s="1">
        <v>-16</v>
      </c>
      <c r="S8" s="1">
        <v>7145</v>
      </c>
      <c r="T8" s="1">
        <v>2191</v>
      </c>
      <c r="U8" s="1">
        <v>3386</v>
      </c>
      <c r="V8" s="1">
        <v>761</v>
      </c>
      <c r="W8" s="1">
        <v>13496</v>
      </c>
      <c r="X8" s="1">
        <v>876</v>
      </c>
      <c r="Y8" s="1">
        <v>2645</v>
      </c>
      <c r="Z8" s="1">
        <v>1811</v>
      </c>
      <c r="AA8" s="1">
        <v>1689</v>
      </c>
      <c r="AB8" s="1">
        <v>1063</v>
      </c>
      <c r="AC8" s="1">
        <v>244</v>
      </c>
      <c r="AD8" s="1">
        <v>35.9</v>
      </c>
      <c r="AE8" s="1">
        <v>367</v>
      </c>
      <c r="AF8" s="1">
        <v>40.6</v>
      </c>
      <c r="AG8" s="1">
        <v>8897</v>
      </c>
      <c r="AH8" s="1">
        <v>526</v>
      </c>
    </row>
    <row r="9" spans="4:34" x14ac:dyDescent="0.25">
      <c r="D9" s="1" t="s">
        <v>24</v>
      </c>
      <c r="E9" s="1">
        <v>2016</v>
      </c>
      <c r="F9" s="1">
        <v>1410</v>
      </c>
      <c r="G9" s="1">
        <v>173868</v>
      </c>
      <c r="H9" s="1">
        <v>19287</v>
      </c>
      <c r="I9" s="1">
        <v>62019</v>
      </c>
      <c r="J9" s="1">
        <v>18799</v>
      </c>
      <c r="K9" s="1">
        <v>18121</v>
      </c>
      <c r="L9" s="1">
        <v>1101</v>
      </c>
      <c r="M9" s="1">
        <v>5349950</v>
      </c>
      <c r="N9" s="1">
        <v>288897.29999999981</v>
      </c>
      <c r="O9" s="1">
        <v>4049439</v>
      </c>
      <c r="P9" s="1">
        <v>336061</v>
      </c>
      <c r="Q9" s="1">
        <v>4058</v>
      </c>
      <c r="R9" s="1">
        <v>226</v>
      </c>
      <c r="S9" s="1">
        <v>6856</v>
      </c>
      <c r="T9" s="1">
        <v>2387</v>
      </c>
      <c r="U9" s="1">
        <v>3437</v>
      </c>
      <c r="V9" s="1">
        <v>854</v>
      </c>
      <c r="W9" s="1">
        <v>17100</v>
      </c>
      <c r="X9" s="1">
        <v>854</v>
      </c>
      <c r="Y9" s="1">
        <v>2660</v>
      </c>
      <c r="Z9" s="1">
        <v>1817</v>
      </c>
      <c r="AA9" s="1">
        <v>1833</v>
      </c>
      <c r="AB9" s="1">
        <v>1205</v>
      </c>
      <c r="AC9" s="1">
        <v>247</v>
      </c>
      <c r="AD9" s="1">
        <v>37.5</v>
      </c>
      <c r="AE9" s="1">
        <v>537</v>
      </c>
      <c r="AF9" s="1">
        <v>155.9</v>
      </c>
      <c r="AG9" s="1">
        <v>10592</v>
      </c>
      <c r="AH9" s="1">
        <v>1161</v>
      </c>
    </row>
    <row r="10" spans="4:34" x14ac:dyDescent="0.25">
      <c r="D10" s="1" t="s">
        <v>25</v>
      </c>
      <c r="E10" s="1">
        <v>1973</v>
      </c>
      <c r="F10" s="1">
        <v>1366</v>
      </c>
      <c r="G10" s="1">
        <v>175884</v>
      </c>
      <c r="H10" s="1">
        <v>11898</v>
      </c>
      <c r="I10" s="1">
        <v>58423</v>
      </c>
      <c r="J10" s="1">
        <v>4513</v>
      </c>
      <c r="K10" s="1">
        <v>16915</v>
      </c>
      <c r="L10" s="1">
        <v>894</v>
      </c>
      <c r="M10" s="1">
        <v>5217344</v>
      </c>
      <c r="N10" s="1">
        <v>203476.4160000002</v>
      </c>
      <c r="O10" s="1">
        <v>3702121</v>
      </c>
      <c r="P10" s="1">
        <v>205027</v>
      </c>
      <c r="Q10" s="1">
        <v>3997</v>
      </c>
      <c r="R10" s="1">
        <v>-29</v>
      </c>
      <c r="S10" s="1">
        <v>7389</v>
      </c>
      <c r="T10" s="1">
        <v>1930</v>
      </c>
      <c r="U10" s="1">
        <v>4304</v>
      </c>
      <c r="V10" s="1">
        <v>703</v>
      </c>
      <c r="W10" s="1">
        <v>13732</v>
      </c>
      <c r="X10" s="1">
        <v>261</v>
      </c>
      <c r="Y10" s="1">
        <v>2839</v>
      </c>
      <c r="Z10" s="1">
        <v>1881</v>
      </c>
      <c r="AA10" s="1">
        <v>1959</v>
      </c>
      <c r="AB10" s="1">
        <v>1243</v>
      </c>
      <c r="AC10" s="1">
        <v>295</v>
      </c>
      <c r="AD10" s="1">
        <v>46.3</v>
      </c>
      <c r="AE10" s="1">
        <v>292</v>
      </c>
      <c r="AF10" s="1">
        <v>-16.399999999999999</v>
      </c>
      <c r="AG10" s="1">
        <v>8141</v>
      </c>
      <c r="AH10" s="1">
        <v>536</v>
      </c>
    </row>
    <row r="11" spans="4:34" x14ac:dyDescent="0.25">
      <c r="D11" s="1" t="s">
        <v>26</v>
      </c>
      <c r="E11" s="1">
        <v>1946</v>
      </c>
      <c r="F11" s="1">
        <v>1235</v>
      </c>
      <c r="G11" s="1">
        <v>155532</v>
      </c>
      <c r="H11" s="1">
        <v>7251</v>
      </c>
      <c r="I11" s="1">
        <v>50152</v>
      </c>
      <c r="J11" s="1">
        <v>9839</v>
      </c>
      <c r="K11" s="1">
        <v>19811</v>
      </c>
      <c r="L11" s="1">
        <v>867</v>
      </c>
      <c r="M11" s="1">
        <v>5302765</v>
      </c>
      <c r="N11" s="1">
        <v>143174.65500000026</v>
      </c>
      <c r="O11" s="1">
        <v>3945887</v>
      </c>
      <c r="P11" s="1">
        <v>-143977</v>
      </c>
      <c r="Q11" s="1">
        <v>4039</v>
      </c>
      <c r="R11" s="1">
        <v>12</v>
      </c>
      <c r="S11" s="1">
        <v>6756</v>
      </c>
      <c r="T11" s="1">
        <v>2231</v>
      </c>
      <c r="U11" s="1">
        <v>3141</v>
      </c>
      <c r="V11" s="1">
        <v>719</v>
      </c>
      <c r="W11" s="1">
        <v>9909</v>
      </c>
      <c r="X11" s="1">
        <v>815</v>
      </c>
      <c r="Y11" s="1">
        <v>2754</v>
      </c>
      <c r="Z11" s="1">
        <v>1858</v>
      </c>
      <c r="AA11" s="1">
        <v>1871</v>
      </c>
      <c r="AB11" s="1">
        <v>1173</v>
      </c>
      <c r="AC11" s="1">
        <v>288</v>
      </c>
      <c r="AD11" s="1">
        <v>43.8</v>
      </c>
      <c r="AE11" s="1">
        <v>267</v>
      </c>
      <c r="AF11" s="1">
        <v>-18</v>
      </c>
      <c r="AG11" s="1">
        <v>10932</v>
      </c>
      <c r="AH11" s="1">
        <v>1077</v>
      </c>
    </row>
    <row r="12" spans="4:34" x14ac:dyDescent="0.25">
      <c r="D12" s="1" t="s">
        <v>27</v>
      </c>
      <c r="E12" s="1">
        <v>1986</v>
      </c>
      <c r="F12" s="1">
        <v>1300</v>
      </c>
      <c r="G12" s="1">
        <v>172631</v>
      </c>
      <c r="H12" s="1">
        <v>14913</v>
      </c>
      <c r="I12" s="1">
        <v>49805</v>
      </c>
      <c r="J12" s="1">
        <v>5821</v>
      </c>
      <c r="K12" s="1">
        <v>18592</v>
      </c>
      <c r="L12" s="1">
        <v>1193</v>
      </c>
      <c r="M12" s="1">
        <v>5494654</v>
      </c>
      <c r="N12" s="1">
        <v>-500013.5139999995</v>
      </c>
      <c r="O12" s="1">
        <v>4039586</v>
      </c>
      <c r="P12" s="1">
        <v>-198313</v>
      </c>
      <c r="Q12" s="1">
        <v>4213</v>
      </c>
      <c r="R12" s="1">
        <v>-239</v>
      </c>
      <c r="S12" s="1">
        <v>6921</v>
      </c>
      <c r="T12" s="1">
        <v>2216</v>
      </c>
      <c r="U12" s="1">
        <v>3386</v>
      </c>
      <c r="V12" s="1">
        <v>761</v>
      </c>
      <c r="W12" s="1">
        <v>11879</v>
      </c>
      <c r="X12" s="1">
        <v>903</v>
      </c>
      <c r="Y12" s="1">
        <v>2824</v>
      </c>
      <c r="Z12" s="1">
        <v>1873</v>
      </c>
      <c r="AA12" s="1">
        <v>1917</v>
      </c>
      <c r="AB12" s="1">
        <v>1214</v>
      </c>
      <c r="AC12" s="1">
        <v>298</v>
      </c>
      <c r="AD12" s="1">
        <v>43.2</v>
      </c>
      <c r="AE12" s="1">
        <v>399</v>
      </c>
      <c r="AF12" s="1">
        <v>14.7</v>
      </c>
      <c r="AG12" s="1">
        <v>17486</v>
      </c>
      <c r="AH12" s="1">
        <v>1621</v>
      </c>
    </row>
    <row r="13" spans="4:34" x14ac:dyDescent="0.25">
      <c r="D13" s="1" t="s">
        <v>28</v>
      </c>
      <c r="E13" s="1">
        <v>2122</v>
      </c>
      <c r="F13" s="1">
        <v>1389</v>
      </c>
      <c r="G13" s="1">
        <v>182164</v>
      </c>
      <c r="H13" s="1">
        <v>17634</v>
      </c>
      <c r="I13" s="1">
        <v>49237</v>
      </c>
      <c r="J13" s="1">
        <v>15117</v>
      </c>
      <c r="K13" s="1">
        <v>19142</v>
      </c>
      <c r="L13" s="1">
        <v>1183</v>
      </c>
      <c r="M13" s="1">
        <v>5955973</v>
      </c>
      <c r="N13" s="1">
        <v>869572.05799999926</v>
      </c>
      <c r="O13" s="1">
        <v>4283175</v>
      </c>
      <c r="P13" s="1">
        <v>358796</v>
      </c>
      <c r="Q13" s="1">
        <v>4535</v>
      </c>
      <c r="R13" s="1">
        <v>408</v>
      </c>
      <c r="S13" s="1">
        <v>6828</v>
      </c>
      <c r="T13" s="1">
        <v>2397</v>
      </c>
      <c r="U13" s="1">
        <v>3437</v>
      </c>
      <c r="V13" s="1">
        <v>854</v>
      </c>
      <c r="W13" s="1">
        <v>14504</v>
      </c>
      <c r="X13" s="1">
        <v>1179</v>
      </c>
      <c r="Y13" s="1">
        <v>2877</v>
      </c>
      <c r="Z13" s="1">
        <v>1846</v>
      </c>
      <c r="AA13" s="1">
        <v>2056</v>
      </c>
      <c r="AB13" s="1">
        <v>1359</v>
      </c>
      <c r="AC13" s="1">
        <v>282</v>
      </c>
      <c r="AD13" s="1">
        <v>40</v>
      </c>
      <c r="AE13" s="1">
        <v>545</v>
      </c>
      <c r="AF13" s="1">
        <v>114.99</v>
      </c>
      <c r="AG13" s="1">
        <v>22530</v>
      </c>
      <c r="AH13" s="1">
        <v>1529</v>
      </c>
    </row>
    <row r="14" spans="4:34" x14ac:dyDescent="0.25">
      <c r="D14" s="1" t="s">
        <v>29</v>
      </c>
      <c r="E14" s="1">
        <v>2063</v>
      </c>
      <c r="F14" s="1">
        <v>1293</v>
      </c>
      <c r="G14" s="1">
        <v>178827</v>
      </c>
      <c r="H14" s="1">
        <v>9440</v>
      </c>
      <c r="I14" s="1">
        <v>61501</v>
      </c>
      <c r="J14" s="1">
        <v>12017</v>
      </c>
      <c r="K14" s="1">
        <v>18521</v>
      </c>
      <c r="L14" s="1">
        <v>734</v>
      </c>
      <c r="M14" s="1">
        <v>5955295</v>
      </c>
      <c r="N14" s="1">
        <v>-220345.91499999911</v>
      </c>
      <c r="O14" s="1">
        <v>4103914</v>
      </c>
      <c r="P14" s="1">
        <v>176507</v>
      </c>
      <c r="Q14" s="1">
        <v>4431</v>
      </c>
      <c r="R14" s="1">
        <v>81</v>
      </c>
      <c r="S14" s="1">
        <v>7420</v>
      </c>
      <c r="T14" s="1">
        <v>1908</v>
      </c>
      <c r="U14" s="1">
        <v>4304</v>
      </c>
      <c r="V14" s="1">
        <v>803</v>
      </c>
      <c r="W14" s="1">
        <v>11998</v>
      </c>
      <c r="X14" s="1">
        <v>360</v>
      </c>
      <c r="Y14" s="1">
        <v>2966</v>
      </c>
      <c r="Z14" s="1">
        <v>2029</v>
      </c>
      <c r="AA14" s="1">
        <v>2444</v>
      </c>
      <c r="AB14" s="1">
        <v>1644</v>
      </c>
      <c r="AC14" s="1">
        <v>331</v>
      </c>
      <c r="AD14" s="1">
        <v>40.9</v>
      </c>
      <c r="AE14" s="1">
        <v>299</v>
      </c>
      <c r="AF14" s="1">
        <v>-34.996000000000002</v>
      </c>
      <c r="AG14" s="1">
        <v>22530</v>
      </c>
      <c r="AH14" s="1">
        <v>1645</v>
      </c>
    </row>
    <row r="15" spans="4:34" x14ac:dyDescent="0.25">
      <c r="D15" s="1" t="s">
        <v>30</v>
      </c>
      <c r="E15" s="1">
        <v>2084</v>
      </c>
      <c r="F15" s="1">
        <v>1361</v>
      </c>
      <c r="G15" s="1">
        <v>163988</v>
      </c>
      <c r="H15" s="1">
        <v>15522</v>
      </c>
      <c r="I15" s="1">
        <v>58003</v>
      </c>
      <c r="J15" s="1">
        <v>11028</v>
      </c>
      <c r="K15" s="1">
        <v>27924</v>
      </c>
      <c r="L15" s="1">
        <v>1380</v>
      </c>
      <c r="M15" s="1">
        <v>5572369</v>
      </c>
      <c r="N15" s="1">
        <v>-122592.11799999978</v>
      </c>
      <c r="O15" s="1">
        <v>3813822</v>
      </c>
      <c r="P15" s="1">
        <v>-291140</v>
      </c>
      <c r="Q15" s="1">
        <v>4563</v>
      </c>
      <c r="R15" s="1">
        <v>-188</v>
      </c>
      <c r="S15" s="1">
        <v>6773</v>
      </c>
      <c r="T15" s="1">
        <v>2369</v>
      </c>
      <c r="U15" s="1">
        <v>4975</v>
      </c>
      <c r="V15" s="1">
        <v>1260</v>
      </c>
      <c r="W15" s="1">
        <v>11506</v>
      </c>
      <c r="X15" s="1">
        <v>892</v>
      </c>
      <c r="Y15" s="1">
        <v>2877</v>
      </c>
      <c r="Z15" s="1">
        <v>1916</v>
      </c>
      <c r="AA15" s="1">
        <v>2397</v>
      </c>
      <c r="AB15" s="1">
        <v>1607</v>
      </c>
      <c r="AC15" s="1">
        <v>325</v>
      </c>
      <c r="AD15" s="1">
        <v>44.9</v>
      </c>
      <c r="AE15" s="1">
        <v>249</v>
      </c>
      <c r="AF15" s="1">
        <v>-59.579000000000001</v>
      </c>
      <c r="AG15" s="1">
        <v>18229</v>
      </c>
      <c r="AH15" s="1">
        <v>1329</v>
      </c>
    </row>
    <row r="16" spans="4:34" x14ac:dyDescent="0.25">
      <c r="D16" s="1" t="s">
        <v>31</v>
      </c>
      <c r="E16" s="1">
        <v>2156</v>
      </c>
      <c r="F16" s="1">
        <v>1378</v>
      </c>
      <c r="G16" s="1">
        <v>167535</v>
      </c>
      <c r="H16" s="1">
        <v>18492</v>
      </c>
      <c r="I16" s="1">
        <v>52064</v>
      </c>
      <c r="J16" s="1">
        <v>15745</v>
      </c>
      <c r="K16" s="1">
        <v>28698</v>
      </c>
      <c r="L16" s="1">
        <v>2034</v>
      </c>
      <c r="M16" s="1">
        <v>5660945</v>
      </c>
      <c r="N16" s="1">
        <v>226437.79999999981</v>
      </c>
      <c r="O16" s="1">
        <v>3992160</v>
      </c>
      <c r="P16" s="1">
        <v>-147189</v>
      </c>
      <c r="Q16" s="1">
        <v>4970</v>
      </c>
      <c r="R16" s="1">
        <v>226</v>
      </c>
      <c r="S16" s="1">
        <v>6808</v>
      </c>
      <c r="T16" s="1">
        <v>2602</v>
      </c>
      <c r="U16" s="1">
        <v>5012</v>
      </c>
      <c r="V16" s="1">
        <v>1216</v>
      </c>
      <c r="W16" s="1">
        <v>13356</v>
      </c>
      <c r="X16" s="1">
        <v>780</v>
      </c>
      <c r="Y16" s="1">
        <v>2928</v>
      </c>
      <c r="Z16" s="1">
        <v>1952</v>
      </c>
      <c r="AA16" s="1">
        <v>2435</v>
      </c>
      <c r="AB16" s="1">
        <v>1633</v>
      </c>
      <c r="AC16" s="1">
        <v>327</v>
      </c>
      <c r="AD16" s="1">
        <v>46.9</v>
      </c>
      <c r="AE16" s="1">
        <v>402</v>
      </c>
      <c r="AF16" s="1">
        <v>-24</v>
      </c>
      <c r="AG16" s="1">
        <v>21391</v>
      </c>
      <c r="AH16" s="1">
        <v>1892</v>
      </c>
    </row>
    <row r="17" spans="4:34" x14ac:dyDescent="0.25">
      <c r="D17" s="1" t="s">
        <v>32</v>
      </c>
      <c r="E17" s="1">
        <v>2231</v>
      </c>
      <c r="F17" s="1">
        <v>1508</v>
      </c>
      <c r="G17" s="1">
        <v>172522</v>
      </c>
      <c r="H17" s="1">
        <v>22718</v>
      </c>
      <c r="I17" s="1">
        <v>67699</v>
      </c>
      <c r="J17" s="1">
        <v>31352</v>
      </c>
      <c r="K17" s="1">
        <v>30914</v>
      </c>
      <c r="L17" s="1">
        <v>2489</v>
      </c>
      <c r="M17" s="1">
        <v>6068185</v>
      </c>
      <c r="N17" s="1">
        <v>685704.90500000026</v>
      </c>
      <c r="O17" s="1">
        <v>4221568</v>
      </c>
      <c r="P17" s="1">
        <v>228670</v>
      </c>
      <c r="Q17" s="1">
        <v>5163</v>
      </c>
      <c r="R17" s="1">
        <v>589</v>
      </c>
      <c r="S17" s="1">
        <v>6958</v>
      </c>
      <c r="T17" s="1">
        <v>2817</v>
      </c>
      <c r="U17" s="1">
        <v>4878</v>
      </c>
      <c r="V17" s="1">
        <v>1623</v>
      </c>
      <c r="W17" s="1">
        <v>15143</v>
      </c>
      <c r="X17" s="1">
        <v>1238</v>
      </c>
      <c r="Y17" s="1">
        <v>2962</v>
      </c>
      <c r="Z17" s="1">
        <v>1903</v>
      </c>
      <c r="AA17" s="1">
        <v>2450</v>
      </c>
      <c r="AB17" s="1">
        <v>1459</v>
      </c>
      <c r="AC17" s="1">
        <v>313</v>
      </c>
      <c r="AD17" s="1">
        <v>41.6</v>
      </c>
      <c r="AE17" s="1">
        <v>534</v>
      </c>
      <c r="AF17" s="1">
        <v>81</v>
      </c>
      <c r="AG17" s="1">
        <v>24092</v>
      </c>
      <c r="AH17" s="1">
        <v>2617</v>
      </c>
    </row>
    <row r="18" spans="4:34" x14ac:dyDescent="0.25">
      <c r="D18" s="1" t="s">
        <v>33</v>
      </c>
      <c r="E18" s="1">
        <f>7564-E15-E16-E17</f>
        <v>1093</v>
      </c>
      <c r="F18" s="1"/>
      <c r="G18" s="1"/>
      <c r="H18" s="1"/>
      <c r="I18" s="1"/>
      <c r="J18" s="1"/>
      <c r="K18" s="1">
        <v>28240</v>
      </c>
      <c r="L18" s="1">
        <v>2213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>
        <v>320</v>
      </c>
      <c r="AD18" s="1">
        <v>32</v>
      </c>
      <c r="AE18" s="1"/>
      <c r="AF18" s="1"/>
      <c r="AG18" s="1"/>
      <c r="AH18" s="1"/>
    </row>
    <row r="21" spans="4:34" ht="15.75" customHeight="1" x14ac:dyDescent="0.25"/>
    <row r="22" spans="4:34" ht="15.75" customHeight="1" x14ac:dyDescent="0.25"/>
    <row r="23" spans="4:34" ht="15.75" customHeight="1" x14ac:dyDescent="0.25"/>
    <row r="24" spans="4:34" ht="15.75" customHeight="1" x14ac:dyDescent="0.25"/>
    <row r="25" spans="4:34" ht="15.75" customHeight="1" x14ac:dyDescent="0.25"/>
    <row r="26" spans="4:34" ht="15.75" customHeight="1" x14ac:dyDescent="0.25"/>
    <row r="27" spans="4:34" ht="15.75" customHeight="1" x14ac:dyDescent="0.25"/>
    <row r="28" spans="4:34" ht="15.75" customHeight="1" x14ac:dyDescent="0.25"/>
    <row r="29" spans="4:34" ht="15.75" customHeight="1" x14ac:dyDescent="0.25"/>
    <row r="30" spans="4:34" ht="15.75" customHeight="1" x14ac:dyDescent="0.25"/>
    <row r="31" spans="4:34" ht="15.75" customHeight="1" x14ac:dyDescent="0.25"/>
    <row r="32" spans="4:3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I1" workbookViewId="0">
      <selection activeCell="R26" sqref="R26"/>
    </sheetView>
  </sheetViews>
  <sheetFormatPr defaultColWidth="14.42578125" defaultRowHeight="15" customHeight="1" x14ac:dyDescent="0.25"/>
  <cols>
    <col min="1" max="1" width="10" customWidth="1"/>
    <col min="2" max="8" width="11" customWidth="1"/>
    <col min="9" max="9" width="11.140625" customWidth="1"/>
    <col min="10" max="12" width="11" customWidth="1"/>
    <col min="13" max="13" width="11.28515625" customWidth="1"/>
    <col min="14" max="15" width="11" customWidth="1"/>
    <col min="16" max="16" width="11.5703125" customWidth="1"/>
    <col min="17" max="17" width="11" customWidth="1"/>
    <col min="18" max="18" width="11" style="66" customWidth="1"/>
    <col min="19" max="19" width="11" customWidth="1"/>
    <col min="20" max="20" width="11" style="46" customWidth="1"/>
    <col min="21" max="27" width="8.7109375" customWidth="1"/>
  </cols>
  <sheetData>
    <row r="1" spans="1:27" x14ac:dyDescent="0.25">
      <c r="A1" s="51" t="s">
        <v>34</v>
      </c>
      <c r="B1" s="52" t="s">
        <v>0</v>
      </c>
      <c r="C1" s="52" t="s">
        <v>1</v>
      </c>
      <c r="D1" s="52" t="s">
        <v>2</v>
      </c>
      <c r="E1" s="52" t="s">
        <v>3</v>
      </c>
      <c r="F1" s="53" t="s">
        <v>4</v>
      </c>
      <c r="G1" s="52" t="s">
        <v>5</v>
      </c>
      <c r="H1" s="54" t="s">
        <v>6</v>
      </c>
      <c r="I1" s="54" t="s">
        <v>7</v>
      </c>
      <c r="J1" s="54" t="s">
        <v>9</v>
      </c>
      <c r="K1" s="54" t="s">
        <v>10</v>
      </c>
      <c r="L1" s="54" t="s">
        <v>11</v>
      </c>
      <c r="M1" s="57" t="s">
        <v>12</v>
      </c>
      <c r="N1" s="54" t="s">
        <v>13</v>
      </c>
      <c r="O1" s="54" t="s">
        <v>14</v>
      </c>
      <c r="P1" s="57" t="s">
        <v>15</v>
      </c>
      <c r="Q1" s="54" t="s">
        <v>35</v>
      </c>
      <c r="R1" s="59" t="s">
        <v>36</v>
      </c>
      <c r="S1" s="56" t="s">
        <v>37</v>
      </c>
      <c r="T1" s="58" t="s">
        <v>38</v>
      </c>
      <c r="U1" s="6"/>
      <c r="V1" s="6"/>
      <c r="W1" s="6"/>
      <c r="X1" s="6"/>
      <c r="Y1" s="6"/>
      <c r="Z1" s="6"/>
      <c r="AA1" s="6"/>
    </row>
    <row r="2" spans="1:27" x14ac:dyDescent="0.25">
      <c r="A2" s="7" t="s">
        <v>39</v>
      </c>
      <c r="B2" s="8">
        <v>1429</v>
      </c>
      <c r="C2" s="8">
        <v>112663</v>
      </c>
      <c r="D2" s="8">
        <v>53298</v>
      </c>
      <c r="E2" s="8">
        <v>20180</v>
      </c>
      <c r="F2" s="9">
        <v>3800000</v>
      </c>
      <c r="G2" s="8">
        <v>2938000</v>
      </c>
      <c r="H2" s="10">
        <v>3291</v>
      </c>
      <c r="I2" s="10">
        <v>7014</v>
      </c>
      <c r="J2" s="10">
        <v>3251</v>
      </c>
      <c r="K2" s="10"/>
      <c r="L2" s="10">
        <v>2112</v>
      </c>
      <c r="M2" s="11">
        <v>1242</v>
      </c>
      <c r="N2" s="10">
        <v>309</v>
      </c>
      <c r="O2" s="10">
        <v>186</v>
      </c>
      <c r="P2" s="11">
        <v>9877310</v>
      </c>
      <c r="Q2" s="10"/>
      <c r="R2" s="60">
        <v>3332407</v>
      </c>
      <c r="S2" s="12"/>
      <c r="T2" s="12"/>
    </row>
    <row r="3" spans="1:27" x14ac:dyDescent="0.25">
      <c r="A3" s="13" t="s">
        <v>40</v>
      </c>
      <c r="B3" s="14">
        <v>1451</v>
      </c>
      <c r="C3" s="14">
        <v>126587</v>
      </c>
      <c r="D3" s="14">
        <v>57076</v>
      </c>
      <c r="E3" s="14">
        <v>18668</v>
      </c>
      <c r="F3" s="15">
        <v>3999000</v>
      </c>
      <c r="G3" s="14">
        <v>3114000</v>
      </c>
      <c r="H3" s="16">
        <v>3312</v>
      </c>
      <c r="I3" s="16">
        <v>7373</v>
      </c>
      <c r="J3" s="16">
        <v>3408</v>
      </c>
      <c r="K3" s="16"/>
      <c r="L3" s="16">
        <v>2210</v>
      </c>
      <c r="M3" s="17">
        <v>1369</v>
      </c>
      <c r="N3" s="16">
        <v>218</v>
      </c>
      <c r="O3" s="16">
        <v>294</v>
      </c>
      <c r="P3" s="17">
        <v>13543378</v>
      </c>
      <c r="Q3" s="16"/>
      <c r="R3" s="61">
        <v>3793599</v>
      </c>
      <c r="S3" s="18"/>
      <c r="T3" s="18"/>
    </row>
    <row r="4" spans="1:27" x14ac:dyDescent="0.25">
      <c r="A4" s="7" t="s">
        <v>41</v>
      </c>
      <c r="B4" s="8">
        <v>1486</v>
      </c>
      <c r="C4" s="8">
        <v>129721</v>
      </c>
      <c r="D4" s="8">
        <v>56235</v>
      </c>
      <c r="E4" s="8">
        <v>19722</v>
      </c>
      <c r="F4" s="9">
        <v>4156000</v>
      </c>
      <c r="G4" s="8">
        <v>3380000</v>
      </c>
      <c r="H4" s="10">
        <v>3451</v>
      </c>
      <c r="I4" s="10">
        <v>7517</v>
      </c>
      <c r="J4" s="10">
        <v>3433</v>
      </c>
      <c r="K4" s="10"/>
      <c r="L4" s="10">
        <v>2298</v>
      </c>
      <c r="M4" s="11">
        <v>1417</v>
      </c>
      <c r="N4" s="10">
        <v>189</v>
      </c>
      <c r="O4" s="10">
        <v>429</v>
      </c>
      <c r="P4" s="11">
        <v>15884465</v>
      </c>
      <c r="Q4" s="10"/>
      <c r="R4" s="60">
        <v>3428972</v>
      </c>
      <c r="S4" s="12"/>
      <c r="T4" s="12"/>
    </row>
    <row r="5" spans="1:27" x14ac:dyDescent="0.25">
      <c r="A5" s="13" t="s">
        <v>42</v>
      </c>
      <c r="B5" s="14">
        <v>1538</v>
      </c>
      <c r="C5" s="14">
        <v>130610</v>
      </c>
      <c r="D5" s="14">
        <v>58901</v>
      </c>
      <c r="E5" s="14">
        <v>18787</v>
      </c>
      <c r="F5" s="15">
        <v>4060000</v>
      </c>
      <c r="G5" s="14">
        <v>3203000</v>
      </c>
      <c r="H5" s="16">
        <v>3263</v>
      </c>
      <c r="I5" s="16">
        <v>7964</v>
      </c>
      <c r="J5" s="16">
        <v>3632</v>
      </c>
      <c r="K5" s="16"/>
      <c r="L5" s="16">
        <v>2307</v>
      </c>
      <c r="M5" s="17">
        <v>1517</v>
      </c>
      <c r="N5" s="16">
        <v>202</v>
      </c>
      <c r="O5" s="16">
        <v>230</v>
      </c>
      <c r="P5" s="17">
        <v>9713280</v>
      </c>
      <c r="Q5" s="16"/>
      <c r="R5" s="61">
        <v>4232548</v>
      </c>
      <c r="S5" s="18"/>
      <c r="T5" s="18"/>
    </row>
    <row r="6" spans="1:27" x14ac:dyDescent="0.25">
      <c r="A6" s="19" t="s">
        <v>18</v>
      </c>
      <c r="B6" s="8">
        <v>1473</v>
      </c>
      <c r="C6" s="8">
        <v>113253</v>
      </c>
      <c r="D6" s="8">
        <v>43951</v>
      </c>
      <c r="E6" s="8">
        <v>21189</v>
      </c>
      <c r="F6" s="9">
        <v>4307012</v>
      </c>
      <c r="G6" s="8">
        <v>3328216</v>
      </c>
      <c r="H6" s="8">
        <v>3403</v>
      </c>
      <c r="I6" s="8">
        <v>6784</v>
      </c>
      <c r="J6" s="8">
        <v>3295</v>
      </c>
      <c r="K6" s="8">
        <v>8666</v>
      </c>
      <c r="L6" s="8">
        <v>2243</v>
      </c>
      <c r="M6" s="9">
        <v>1530</v>
      </c>
      <c r="N6" s="8">
        <v>221</v>
      </c>
      <c r="O6" s="8">
        <v>212</v>
      </c>
      <c r="P6" s="9">
        <v>6442818</v>
      </c>
      <c r="Q6" s="8"/>
      <c r="R6" s="62">
        <v>3332407</v>
      </c>
      <c r="S6" s="20"/>
      <c r="T6" s="20"/>
    </row>
    <row r="7" spans="1:27" x14ac:dyDescent="0.25">
      <c r="A7" s="21" t="s">
        <v>19</v>
      </c>
      <c r="B7" s="14">
        <v>1687</v>
      </c>
      <c r="C7" s="14">
        <v>126102</v>
      </c>
      <c r="D7" s="14">
        <v>51285</v>
      </c>
      <c r="E7" s="14">
        <v>19981</v>
      </c>
      <c r="F7" s="15">
        <v>4460170</v>
      </c>
      <c r="G7" s="14">
        <v>3512007</v>
      </c>
      <c r="H7" s="14">
        <v>3482</v>
      </c>
      <c r="I7" s="14">
        <v>7351</v>
      </c>
      <c r="J7" s="14">
        <v>3467</v>
      </c>
      <c r="K7" s="14">
        <v>12696</v>
      </c>
      <c r="L7" s="14">
        <v>2560</v>
      </c>
      <c r="M7" s="15">
        <v>1692</v>
      </c>
      <c r="N7" s="14">
        <v>264</v>
      </c>
      <c r="O7" s="14">
        <v>331</v>
      </c>
      <c r="P7" s="15">
        <v>8848278</v>
      </c>
      <c r="Q7" s="14"/>
      <c r="R7" s="63">
        <v>3793599</v>
      </c>
      <c r="S7" s="22"/>
      <c r="T7" s="22"/>
    </row>
    <row r="8" spans="1:27" x14ac:dyDescent="0.25">
      <c r="A8" s="19" t="s">
        <v>20</v>
      </c>
      <c r="B8" s="8">
        <v>1822</v>
      </c>
      <c r="C8" s="8">
        <v>134102</v>
      </c>
      <c r="D8" s="8">
        <v>57215</v>
      </c>
      <c r="E8" s="8">
        <v>20731</v>
      </c>
      <c r="F8" s="9">
        <v>4307012</v>
      </c>
      <c r="G8" s="8">
        <v>3815083</v>
      </c>
      <c r="H8" s="8">
        <v>3761</v>
      </c>
      <c r="I8" s="8">
        <v>7129</v>
      </c>
      <c r="J8" s="8">
        <v>3443</v>
      </c>
      <c r="K8" s="8">
        <v>15498</v>
      </c>
      <c r="L8" s="8">
        <v>2632</v>
      </c>
      <c r="M8" s="9">
        <v>1717</v>
      </c>
      <c r="N8" s="8">
        <v>235</v>
      </c>
      <c r="O8" s="8">
        <v>486</v>
      </c>
      <c r="P8" s="9">
        <v>10622848</v>
      </c>
      <c r="Q8" s="8"/>
      <c r="R8" s="62">
        <v>3428972</v>
      </c>
      <c r="S8" s="20"/>
      <c r="T8" s="20"/>
    </row>
    <row r="9" spans="1:27" x14ac:dyDescent="0.25">
      <c r="A9" s="21" t="s">
        <v>21</v>
      </c>
      <c r="B9" s="14">
        <v>1763</v>
      </c>
      <c r="C9" s="14">
        <v>140497</v>
      </c>
      <c r="D9" s="14">
        <v>48699</v>
      </c>
      <c r="E9" s="14">
        <v>18951</v>
      </c>
      <c r="F9" s="15">
        <v>4763779</v>
      </c>
      <c r="G9" s="14">
        <v>3404365</v>
      </c>
      <c r="H9" s="14">
        <v>3841</v>
      </c>
      <c r="I9" s="14">
        <v>7773</v>
      </c>
      <c r="J9" s="14">
        <v>3450</v>
      </c>
      <c r="K9" s="14">
        <v>9051</v>
      </c>
      <c r="L9" s="14">
        <v>2600</v>
      </c>
      <c r="M9" s="15">
        <v>1704</v>
      </c>
      <c r="N9" s="14">
        <v>250</v>
      </c>
      <c r="O9" s="14">
        <v>256</v>
      </c>
      <c r="P9" s="15">
        <v>7853952</v>
      </c>
      <c r="Q9" s="14"/>
      <c r="R9" s="63">
        <v>4232548</v>
      </c>
      <c r="S9" s="22"/>
      <c r="T9" s="22"/>
    </row>
    <row r="10" spans="1:27" x14ac:dyDescent="0.25">
      <c r="A10" s="19" t="s">
        <v>22</v>
      </c>
      <c r="B10" s="8">
        <v>1752</v>
      </c>
      <c r="C10" s="8">
        <v>143499</v>
      </c>
      <c r="D10" s="8">
        <v>41996</v>
      </c>
      <c r="E10" s="8">
        <v>20858</v>
      </c>
      <c r="F10" s="9">
        <v>4819620</v>
      </c>
      <c r="G10" s="8">
        <v>3473947</v>
      </c>
      <c r="H10" s="8">
        <v>3669</v>
      </c>
      <c r="I10" s="8">
        <v>6602</v>
      </c>
      <c r="J10" s="8">
        <v>3141</v>
      </c>
      <c r="K10" s="8">
        <v>11236</v>
      </c>
      <c r="L10" s="8">
        <v>2637</v>
      </c>
      <c r="M10" s="9">
        <v>1643</v>
      </c>
      <c r="N10" s="8">
        <v>253</v>
      </c>
      <c r="O10" s="8">
        <v>222</v>
      </c>
      <c r="P10" s="9">
        <v>6977970</v>
      </c>
      <c r="Q10" s="8"/>
      <c r="R10" s="62">
        <v>3996246</v>
      </c>
      <c r="S10" s="20"/>
      <c r="T10" s="20"/>
    </row>
    <row r="11" spans="1:27" x14ac:dyDescent="0.25">
      <c r="A11" s="21" t="s">
        <v>23</v>
      </c>
      <c r="B11" s="14">
        <v>1875</v>
      </c>
      <c r="C11" s="14">
        <v>170722</v>
      </c>
      <c r="D11" s="14">
        <v>54817</v>
      </c>
      <c r="E11" s="14">
        <v>19048</v>
      </c>
      <c r="F11" s="15">
        <v>5140689</v>
      </c>
      <c r="G11" s="14">
        <v>3754274</v>
      </c>
      <c r="H11" s="14">
        <v>3815</v>
      </c>
      <c r="I11" s="14">
        <v>7145</v>
      </c>
      <c r="J11" s="14">
        <v>3386</v>
      </c>
      <c r="K11" s="14">
        <v>13496</v>
      </c>
      <c r="L11" s="14">
        <v>2645</v>
      </c>
      <c r="M11" s="15">
        <v>1689</v>
      </c>
      <c r="N11" s="14">
        <v>244</v>
      </c>
      <c r="O11" s="14">
        <v>367</v>
      </c>
      <c r="P11" s="15">
        <v>8897383</v>
      </c>
      <c r="Q11" s="14"/>
      <c r="R11" s="63">
        <v>3608297</v>
      </c>
      <c r="S11" s="22"/>
      <c r="T11" s="22"/>
    </row>
    <row r="12" spans="1:27" x14ac:dyDescent="0.25">
      <c r="A12" s="19" t="s">
        <v>24</v>
      </c>
      <c r="B12" s="8">
        <v>2016</v>
      </c>
      <c r="C12" s="8">
        <v>173868</v>
      </c>
      <c r="D12" s="8">
        <v>62019</v>
      </c>
      <c r="E12" s="8">
        <v>18121</v>
      </c>
      <c r="F12" s="9">
        <v>5349950</v>
      </c>
      <c r="G12" s="8">
        <v>4049439</v>
      </c>
      <c r="H12" s="8">
        <v>4058</v>
      </c>
      <c r="I12" s="8">
        <v>6856</v>
      </c>
      <c r="J12" s="8">
        <v>3437</v>
      </c>
      <c r="K12" s="8">
        <v>17100</v>
      </c>
      <c r="L12" s="8">
        <v>2660</v>
      </c>
      <c r="M12" s="9">
        <v>1833</v>
      </c>
      <c r="N12" s="8">
        <v>247</v>
      </c>
      <c r="O12" s="8">
        <v>537</v>
      </c>
      <c r="P12" s="9">
        <v>10591794</v>
      </c>
      <c r="Q12" s="8"/>
      <c r="R12" s="62">
        <v>3515353</v>
      </c>
      <c r="S12" s="20"/>
      <c r="T12" s="20"/>
    </row>
    <row r="13" spans="1:27" x14ac:dyDescent="0.25">
      <c r="A13" s="21" t="s">
        <v>25</v>
      </c>
      <c r="B13" s="14">
        <v>1973</v>
      </c>
      <c r="C13" s="14">
        <v>175884</v>
      </c>
      <c r="D13" s="14">
        <v>58423</v>
      </c>
      <c r="E13" s="14">
        <v>16915</v>
      </c>
      <c r="F13" s="15">
        <v>5217344</v>
      </c>
      <c r="G13" s="14">
        <v>3702121</v>
      </c>
      <c r="H13" s="14">
        <v>3997</v>
      </c>
      <c r="I13" s="14">
        <v>7389</v>
      </c>
      <c r="J13" s="14">
        <v>4304</v>
      </c>
      <c r="K13" s="14">
        <v>13732</v>
      </c>
      <c r="L13" s="14">
        <v>2839</v>
      </c>
      <c r="M13" s="15">
        <v>1959</v>
      </c>
      <c r="N13" s="14">
        <v>295</v>
      </c>
      <c r="O13" s="14">
        <v>292</v>
      </c>
      <c r="P13" s="15">
        <v>8141294</v>
      </c>
      <c r="Q13" s="14"/>
      <c r="R13" s="63">
        <v>3944256</v>
      </c>
      <c r="S13" s="22"/>
      <c r="T13" s="22"/>
    </row>
    <row r="14" spans="1:27" x14ac:dyDescent="0.25">
      <c r="A14" s="19" t="s">
        <v>26</v>
      </c>
      <c r="B14" s="8">
        <v>1946</v>
      </c>
      <c r="C14" s="8">
        <v>155532</v>
      </c>
      <c r="D14" s="8">
        <v>50152</v>
      </c>
      <c r="E14" s="8">
        <v>19811</v>
      </c>
      <c r="F14" s="9">
        <v>5302765</v>
      </c>
      <c r="G14" s="8">
        <v>3945887</v>
      </c>
      <c r="H14" s="8">
        <v>4039</v>
      </c>
      <c r="I14" s="8">
        <v>6756</v>
      </c>
      <c r="J14" s="8">
        <v>5304</v>
      </c>
      <c r="K14" s="8">
        <v>9909</v>
      </c>
      <c r="L14" s="8">
        <v>2754</v>
      </c>
      <c r="M14" s="9">
        <v>1871</v>
      </c>
      <c r="N14" s="8">
        <v>288</v>
      </c>
      <c r="O14" s="8">
        <v>267</v>
      </c>
      <c r="P14" s="9">
        <v>7983187</v>
      </c>
      <c r="Q14" s="8"/>
      <c r="R14" s="62">
        <v>3996246</v>
      </c>
      <c r="S14" s="20"/>
      <c r="T14" s="20">
        <f>412+1012+196+1018</f>
        <v>2638</v>
      </c>
    </row>
    <row r="15" spans="1:27" x14ac:dyDescent="0.25">
      <c r="A15" s="21" t="s">
        <v>27</v>
      </c>
      <c r="B15" s="14">
        <v>1986</v>
      </c>
      <c r="C15" s="14">
        <v>172631</v>
      </c>
      <c r="D15" s="14">
        <v>49805</v>
      </c>
      <c r="E15" s="14">
        <v>18592</v>
      </c>
      <c r="F15" s="15">
        <v>5494654</v>
      </c>
      <c r="G15" s="14">
        <v>4039586</v>
      </c>
      <c r="H15" s="14">
        <v>4213</v>
      </c>
      <c r="I15" s="14">
        <v>6921</v>
      </c>
      <c r="J15" s="14">
        <v>5444</v>
      </c>
      <c r="K15" s="14">
        <v>11879</v>
      </c>
      <c r="L15" s="14">
        <v>2824</v>
      </c>
      <c r="M15" s="15">
        <v>1917</v>
      </c>
      <c r="N15" s="14">
        <v>298</v>
      </c>
      <c r="O15" s="14">
        <v>399</v>
      </c>
      <c r="P15" s="15">
        <v>10931549</v>
      </c>
      <c r="Q15" s="14"/>
      <c r="R15" s="63">
        <v>3608297</v>
      </c>
      <c r="S15" s="22"/>
      <c r="T15" s="22">
        <f>382+904+99+969</f>
        <v>2354</v>
      </c>
    </row>
    <row r="16" spans="1:27" x14ac:dyDescent="0.25">
      <c r="A16" s="19" t="s">
        <v>28</v>
      </c>
      <c r="B16" s="8">
        <v>2122</v>
      </c>
      <c r="C16" s="8">
        <v>182164</v>
      </c>
      <c r="D16" s="8">
        <v>49237</v>
      </c>
      <c r="E16" s="8">
        <v>19142</v>
      </c>
      <c r="F16" s="9">
        <v>5955973</v>
      </c>
      <c r="G16" s="8">
        <v>4283175</v>
      </c>
      <c r="H16" s="8">
        <v>4535</v>
      </c>
      <c r="I16" s="8">
        <v>6828</v>
      </c>
      <c r="J16" s="8">
        <v>5449</v>
      </c>
      <c r="K16" s="8">
        <v>14504</v>
      </c>
      <c r="L16" s="8">
        <v>2877</v>
      </c>
      <c r="M16" s="9">
        <v>2056</v>
      </c>
      <c r="N16" s="8">
        <v>282</v>
      </c>
      <c r="O16" s="8">
        <v>545</v>
      </c>
      <c r="P16" s="9">
        <v>17486413</v>
      </c>
      <c r="Q16" s="8"/>
      <c r="R16" s="62">
        <v>3515353</v>
      </c>
      <c r="S16" s="20"/>
      <c r="T16" s="20">
        <f>441+858-7+922</f>
        <v>2214</v>
      </c>
    </row>
    <row r="17" spans="1:20" x14ac:dyDescent="0.25">
      <c r="A17" s="21" t="s">
        <v>29</v>
      </c>
      <c r="B17" s="14">
        <v>2063</v>
      </c>
      <c r="C17" s="14">
        <v>178827</v>
      </c>
      <c r="D17" s="14">
        <v>61501</v>
      </c>
      <c r="E17" s="14">
        <v>18521</v>
      </c>
      <c r="F17" s="15">
        <v>5955295</v>
      </c>
      <c r="G17" s="14">
        <v>4103914</v>
      </c>
      <c r="H17" s="14">
        <v>4431</v>
      </c>
      <c r="I17" s="14">
        <v>7544</v>
      </c>
      <c r="J17" s="14">
        <v>5754</v>
      </c>
      <c r="K17" s="14">
        <v>11998</v>
      </c>
      <c r="L17" s="14">
        <v>2966</v>
      </c>
      <c r="M17" s="15">
        <v>2444</v>
      </c>
      <c r="N17" s="14">
        <v>331</v>
      </c>
      <c r="O17" s="14">
        <v>299</v>
      </c>
      <c r="P17" s="15">
        <v>22530405</v>
      </c>
      <c r="Q17" s="14"/>
      <c r="R17" s="63">
        <v>3844256</v>
      </c>
      <c r="S17" s="22">
        <v>10950</v>
      </c>
      <c r="T17" s="22">
        <f>466+924+233+1100</f>
        <v>2723</v>
      </c>
    </row>
    <row r="18" spans="1:20" x14ac:dyDescent="0.25">
      <c r="A18" s="19" t="s">
        <v>30</v>
      </c>
      <c r="B18" s="8">
        <v>2084</v>
      </c>
      <c r="C18" s="8">
        <v>163988</v>
      </c>
      <c r="D18" s="8">
        <v>58003</v>
      </c>
      <c r="E18" s="8">
        <v>27924</v>
      </c>
      <c r="F18" s="9">
        <v>5572369</v>
      </c>
      <c r="G18" s="8">
        <v>3813822</v>
      </c>
      <c r="H18" s="8">
        <v>4563</v>
      </c>
      <c r="I18" s="8">
        <v>6773</v>
      </c>
      <c r="J18" s="8">
        <v>4975</v>
      </c>
      <c r="K18" s="8">
        <v>11506</v>
      </c>
      <c r="L18" s="8">
        <v>2877</v>
      </c>
      <c r="M18" s="9">
        <v>2397</v>
      </c>
      <c r="N18" s="8">
        <v>325</v>
      </c>
      <c r="O18" s="8">
        <v>249</v>
      </c>
      <c r="P18" s="9">
        <v>18229601</v>
      </c>
      <c r="Q18" s="8">
        <v>120</v>
      </c>
      <c r="R18" s="62">
        <v>3553869</v>
      </c>
      <c r="S18" s="20">
        <v>11708</v>
      </c>
      <c r="T18" s="20">
        <f>424+1657+209+1301</f>
        <v>3591</v>
      </c>
    </row>
    <row r="19" spans="1:20" x14ac:dyDescent="0.25">
      <c r="A19" s="21" t="s">
        <v>31</v>
      </c>
      <c r="B19" s="14">
        <v>2156</v>
      </c>
      <c r="C19" s="14">
        <v>167535</v>
      </c>
      <c r="D19" s="14">
        <v>52064</v>
      </c>
      <c r="E19" s="14">
        <v>28698</v>
      </c>
      <c r="F19" s="15">
        <v>5655114</v>
      </c>
      <c r="G19" s="14">
        <v>3992160</v>
      </c>
      <c r="H19" s="14">
        <v>4970</v>
      </c>
      <c r="I19" s="14">
        <v>6808</v>
      </c>
      <c r="J19" s="14">
        <v>5012</v>
      </c>
      <c r="K19" s="14">
        <v>13356</v>
      </c>
      <c r="L19" s="14">
        <v>2928</v>
      </c>
      <c r="M19" s="15">
        <v>2435</v>
      </c>
      <c r="N19" s="14">
        <v>327</v>
      </c>
      <c r="O19" s="14">
        <v>402</v>
      </c>
      <c r="P19" s="15">
        <v>21390870</v>
      </c>
      <c r="Q19" s="14">
        <v>111</v>
      </c>
      <c r="R19" s="63">
        <v>3494083</v>
      </c>
      <c r="S19" s="22">
        <v>12220</v>
      </c>
      <c r="T19" s="22">
        <f>421+1256+166+1357</f>
        <v>3200</v>
      </c>
    </row>
    <row r="20" spans="1:20" x14ac:dyDescent="0.25">
      <c r="A20" s="19" t="s">
        <v>32</v>
      </c>
      <c r="B20" s="8">
        <v>2231</v>
      </c>
      <c r="C20" s="8">
        <v>172522</v>
      </c>
      <c r="D20" s="8">
        <v>67699</v>
      </c>
      <c r="E20" s="8">
        <v>30914</v>
      </c>
      <c r="F20" s="9">
        <v>5847000</v>
      </c>
      <c r="G20" s="8">
        <v>4221568</v>
      </c>
      <c r="H20" s="8">
        <v>5163</v>
      </c>
      <c r="I20" s="8">
        <v>6958</v>
      </c>
      <c r="J20" s="8">
        <v>4878</v>
      </c>
      <c r="K20" s="8">
        <v>15143</v>
      </c>
      <c r="L20" s="8">
        <v>2962</v>
      </c>
      <c r="M20" s="9">
        <v>2450</v>
      </c>
      <c r="N20" s="8">
        <v>313</v>
      </c>
      <c r="O20" s="8">
        <v>534</v>
      </c>
      <c r="P20" s="9">
        <v>24091734</v>
      </c>
      <c r="Q20" s="8">
        <v>33.799999999999997</v>
      </c>
      <c r="R20" s="62">
        <v>3463783</v>
      </c>
      <c r="S20" s="20">
        <v>12344</v>
      </c>
      <c r="T20" s="20">
        <f>480+688+62</f>
        <v>1230</v>
      </c>
    </row>
    <row r="21" spans="1:20" ht="15.75" customHeight="1" x14ac:dyDescent="0.25">
      <c r="A21" s="21" t="s">
        <v>33</v>
      </c>
      <c r="B21" s="14">
        <f>8656-B20-B19-B18</f>
        <v>2185</v>
      </c>
      <c r="C21" s="14">
        <v>175549</v>
      </c>
      <c r="D21" s="14">
        <v>93460</v>
      </c>
      <c r="E21" s="14">
        <v>28240</v>
      </c>
      <c r="F21" s="15">
        <v>5660945</v>
      </c>
      <c r="G21" s="14">
        <v>4180044</v>
      </c>
      <c r="H21" s="14">
        <v>5505</v>
      </c>
      <c r="I21" s="14">
        <v>7896</v>
      </c>
      <c r="J21" s="14">
        <v>4975</v>
      </c>
      <c r="K21" s="14">
        <v>11934</v>
      </c>
      <c r="L21" s="14">
        <v>2956</v>
      </c>
      <c r="M21" s="15">
        <v>2566</v>
      </c>
      <c r="N21" s="14">
        <v>302.60000000000002</v>
      </c>
      <c r="O21" s="14">
        <v>319</v>
      </c>
      <c r="P21" s="15">
        <v>21471453</v>
      </c>
      <c r="Q21" s="14">
        <v>116</v>
      </c>
      <c r="R21" s="63">
        <v>4336340</v>
      </c>
      <c r="S21" s="22">
        <v>11670</v>
      </c>
      <c r="T21" s="22">
        <f>450+1204+232+1160</f>
        <v>3046</v>
      </c>
    </row>
    <row r="22" spans="1:20" ht="15.75" customHeight="1" x14ac:dyDescent="0.25">
      <c r="A22" s="23" t="s">
        <v>43</v>
      </c>
      <c r="B22" s="24">
        <v>2135</v>
      </c>
      <c r="C22" s="24">
        <v>161670</v>
      </c>
      <c r="D22" s="24">
        <v>74423</v>
      </c>
      <c r="E22" s="24">
        <v>28613</v>
      </c>
      <c r="F22" s="25">
        <v>5572369</v>
      </c>
      <c r="G22" s="24">
        <f>3909169</f>
        <v>3909169</v>
      </c>
      <c r="H22" s="24">
        <v>5505</v>
      </c>
      <c r="I22" s="24">
        <v>7120</v>
      </c>
      <c r="J22" s="24">
        <v>4995</v>
      </c>
      <c r="K22" s="24">
        <v>10970</v>
      </c>
      <c r="L22" s="24">
        <v>2882</v>
      </c>
      <c r="M22" s="25">
        <v>2390</v>
      </c>
      <c r="N22" s="24">
        <v>302</v>
      </c>
      <c r="O22" s="24">
        <v>209</v>
      </c>
      <c r="P22" s="25">
        <v>18873577</v>
      </c>
      <c r="Q22" s="24">
        <v>107</v>
      </c>
      <c r="R22" s="64">
        <v>4276762</v>
      </c>
      <c r="S22" s="26">
        <v>8976</v>
      </c>
      <c r="T22" s="26">
        <f>483+1664-157+1314</f>
        <v>3304</v>
      </c>
    </row>
    <row r="23" spans="1:20" ht="15.75" customHeight="1" x14ac:dyDescent="0.25">
      <c r="A23" s="23" t="s">
        <v>44</v>
      </c>
      <c r="B23" s="27">
        <v>2049</v>
      </c>
      <c r="C23" s="27">
        <v>160615</v>
      </c>
      <c r="D23" s="27">
        <f>60341</f>
        <v>60341</v>
      </c>
      <c r="E23" s="28">
        <v>28241</v>
      </c>
      <c r="F23" s="29">
        <v>5640751</v>
      </c>
      <c r="G23" s="1">
        <v>3970766</v>
      </c>
      <c r="H23" s="27">
        <f>5000</f>
        <v>5000</v>
      </c>
      <c r="I23" s="27">
        <v>7169</v>
      </c>
      <c r="J23" s="27">
        <v>5352</v>
      </c>
      <c r="K23" s="27">
        <v>9433</v>
      </c>
      <c r="L23" s="1">
        <v>2560</v>
      </c>
      <c r="M23" s="29">
        <v>2346</v>
      </c>
      <c r="N23" s="27">
        <v>305.7</v>
      </c>
      <c r="O23" s="27">
        <v>61</v>
      </c>
      <c r="P23" s="29">
        <v>20640095</v>
      </c>
      <c r="Q23" s="27">
        <v>76</v>
      </c>
      <c r="R23" s="65">
        <v>3896760</v>
      </c>
      <c r="S23" s="30">
        <v>14063</v>
      </c>
      <c r="T23" s="50">
        <f>384+1350+379+1357</f>
        <v>3470</v>
      </c>
    </row>
    <row r="24" spans="1:20" ht="15.75" customHeight="1" x14ac:dyDescent="0.25">
      <c r="A24" s="6" t="s">
        <v>45</v>
      </c>
      <c r="B24" s="27">
        <v>2068</v>
      </c>
      <c r="C24" s="27">
        <v>170378</v>
      </c>
      <c r="D24" s="27">
        <v>80679</v>
      </c>
      <c r="E24" s="27">
        <v>30924</v>
      </c>
      <c r="F24" s="29">
        <v>5587000</v>
      </c>
      <c r="G24" s="27">
        <v>4004875</v>
      </c>
      <c r="H24" s="27">
        <v>5332</v>
      </c>
      <c r="I24" s="27">
        <v>7225</v>
      </c>
      <c r="J24" s="27">
        <v>5026</v>
      </c>
      <c r="K24" s="27">
        <v>11642</v>
      </c>
      <c r="L24" s="27">
        <v>2693</v>
      </c>
      <c r="M24" s="29">
        <v>2299</v>
      </c>
      <c r="N24" s="27">
        <v>287</v>
      </c>
      <c r="O24" s="27">
        <v>56</v>
      </c>
      <c r="P24" s="29">
        <v>23524327</v>
      </c>
      <c r="Q24" s="27">
        <v>33.4</v>
      </c>
      <c r="R24" s="65">
        <v>3982747</v>
      </c>
      <c r="S24" s="27">
        <v>13012</v>
      </c>
      <c r="T24" s="50">
        <f>460+1315+130</f>
        <v>1905</v>
      </c>
    </row>
    <row r="25" spans="1:20" ht="15.75" customHeight="1" x14ac:dyDescent="0.25">
      <c r="A25" s="6" t="s">
        <v>46</v>
      </c>
      <c r="B25">
        <v>2093</v>
      </c>
      <c r="E25">
        <v>28797</v>
      </c>
      <c r="F25" s="29">
        <f>F21</f>
        <v>5660945</v>
      </c>
      <c r="G25" s="46">
        <v>3765046</v>
      </c>
      <c r="H25" s="46">
        <v>5234</v>
      </c>
      <c r="I25">
        <v>7988</v>
      </c>
      <c r="K25">
        <v>9157</v>
      </c>
      <c r="L25">
        <v>2551</v>
      </c>
      <c r="M25" s="29">
        <v>2559</v>
      </c>
      <c r="N25">
        <v>319.7</v>
      </c>
      <c r="O25">
        <v>60</v>
      </c>
      <c r="P25" s="29"/>
      <c r="R25" s="66">
        <v>4906077</v>
      </c>
      <c r="S25" s="46">
        <v>14713</v>
      </c>
      <c r="T25" s="46">
        <f>473+1627+480+1720</f>
        <v>4300</v>
      </c>
    </row>
    <row r="26" spans="1:20" ht="15.75" customHeight="1" x14ac:dyDescent="0.25">
      <c r="A26" s="6"/>
      <c r="F26" s="29"/>
      <c r="M26" s="29"/>
      <c r="P26" s="29"/>
    </row>
    <row r="27" spans="1:20" ht="15.75" customHeight="1" x14ac:dyDescent="0.25">
      <c r="A27" s="6"/>
      <c r="F27" s="29"/>
      <c r="M27" s="29"/>
      <c r="P27" s="29"/>
    </row>
    <row r="28" spans="1:20" ht="15.75" customHeight="1" x14ac:dyDescent="0.25">
      <c r="A28" s="6"/>
      <c r="F28" s="49"/>
      <c r="M28" s="29"/>
      <c r="P28" s="29"/>
    </row>
    <row r="29" spans="1:20" ht="15.75" customHeight="1" x14ac:dyDescent="0.25">
      <c r="A29" s="6"/>
      <c r="F29" s="49"/>
      <c r="M29" s="29"/>
      <c r="P29" s="29"/>
    </row>
    <row r="30" spans="1:20" ht="15.75" customHeight="1" x14ac:dyDescent="0.25">
      <c r="A30" s="6"/>
      <c r="F30" s="49"/>
      <c r="M30" s="29"/>
      <c r="P30" s="29"/>
    </row>
    <row r="31" spans="1:20" ht="15.75" customHeight="1" x14ac:dyDescent="0.25">
      <c r="A31" s="6"/>
      <c r="F31" s="49"/>
      <c r="M31" s="29"/>
      <c r="P31" s="29"/>
    </row>
    <row r="32" spans="1:20" ht="15.75" customHeight="1" x14ac:dyDescent="0.25">
      <c r="A32" s="6"/>
      <c r="F32" s="49"/>
      <c r="M32" s="29"/>
      <c r="P32" s="29"/>
    </row>
    <row r="33" spans="1:16" ht="15.75" customHeight="1" x14ac:dyDescent="0.25">
      <c r="A33" s="6"/>
      <c r="F33" s="29"/>
      <c r="M33" s="29"/>
      <c r="P33" s="29"/>
    </row>
    <row r="34" spans="1:16" ht="15.75" customHeight="1" x14ac:dyDescent="0.25">
      <c r="A34" s="6"/>
      <c r="F34" s="29"/>
      <c r="M34" s="29"/>
      <c r="P34" s="29"/>
    </row>
    <row r="35" spans="1:16" ht="15.75" customHeight="1" x14ac:dyDescent="0.25">
      <c r="A35" s="6"/>
      <c r="F35" s="29"/>
      <c r="M35" s="29"/>
      <c r="P35" s="29"/>
    </row>
    <row r="36" spans="1:16" ht="15.75" customHeight="1" x14ac:dyDescent="0.25">
      <c r="A36" s="6"/>
      <c r="F36" s="29"/>
      <c r="M36" s="29"/>
      <c r="P36" s="29"/>
    </row>
    <row r="37" spans="1:16" ht="15.75" customHeight="1" x14ac:dyDescent="0.25">
      <c r="A37" s="6"/>
      <c r="F37" s="29"/>
      <c r="M37" s="29"/>
      <c r="P37" s="29"/>
    </row>
    <row r="38" spans="1:16" ht="15.75" customHeight="1" x14ac:dyDescent="0.25">
      <c r="A38" s="6"/>
      <c r="F38" s="29"/>
      <c r="M38" s="29"/>
      <c r="P38" s="29"/>
    </row>
    <row r="39" spans="1:16" ht="15.75" customHeight="1" x14ac:dyDescent="0.25">
      <c r="A39" s="6"/>
      <c r="F39" s="29"/>
      <c r="M39" s="29"/>
      <c r="P39" s="29"/>
    </row>
    <row r="40" spans="1:16" ht="15.75" customHeight="1" x14ac:dyDescent="0.25">
      <c r="A40" s="6"/>
      <c r="F40" s="29"/>
      <c r="M40" s="29"/>
      <c r="P40" s="29"/>
    </row>
    <row r="41" spans="1:16" ht="15.75" customHeight="1" x14ac:dyDescent="0.25">
      <c r="A41" s="6"/>
      <c r="F41" s="29"/>
      <c r="M41" s="29"/>
      <c r="P41" s="29"/>
    </row>
    <row r="42" spans="1:16" ht="15.75" customHeight="1" x14ac:dyDescent="0.25">
      <c r="A42" s="6"/>
      <c r="F42" s="29"/>
      <c r="M42" s="29"/>
      <c r="P42" s="29"/>
    </row>
    <row r="43" spans="1:16" ht="15.75" customHeight="1" x14ac:dyDescent="0.25">
      <c r="A43" s="6"/>
      <c r="F43" s="29"/>
      <c r="M43" s="29"/>
      <c r="P43" s="29"/>
    </row>
    <row r="44" spans="1:16" ht="15.75" customHeight="1" x14ac:dyDescent="0.25">
      <c r="A44" s="6"/>
      <c r="F44" s="29"/>
      <c r="M44" s="29"/>
      <c r="P44" s="29"/>
    </row>
    <row r="45" spans="1:16" ht="15.75" customHeight="1" x14ac:dyDescent="0.25">
      <c r="A45" s="6"/>
      <c r="F45" s="29"/>
      <c r="M45" s="29"/>
      <c r="P45" s="29"/>
    </row>
    <row r="46" spans="1:16" ht="15.75" customHeight="1" x14ac:dyDescent="0.25">
      <c r="A46" s="6"/>
      <c r="F46" s="29"/>
      <c r="M46" s="29"/>
      <c r="P46" s="29"/>
    </row>
    <row r="47" spans="1:16" ht="15.75" customHeight="1" x14ac:dyDescent="0.25">
      <c r="A47" s="6"/>
      <c r="F47" s="29"/>
      <c r="M47" s="29"/>
      <c r="P47" s="29"/>
    </row>
    <row r="48" spans="1:16" ht="15.75" customHeight="1" x14ac:dyDescent="0.25">
      <c r="A48" s="6"/>
      <c r="F48" s="29"/>
      <c r="M48" s="29"/>
      <c r="P48" s="29"/>
    </row>
    <row r="49" spans="1:16" ht="15.75" customHeight="1" x14ac:dyDescent="0.25">
      <c r="A49" s="6"/>
      <c r="F49" s="29"/>
      <c r="M49" s="29"/>
      <c r="P49" s="29"/>
    </row>
    <row r="50" spans="1:16" ht="15.75" customHeight="1" x14ac:dyDescent="0.25">
      <c r="A50" s="6"/>
      <c r="F50" s="29"/>
      <c r="M50" s="29"/>
      <c r="P50" s="29"/>
    </row>
    <row r="51" spans="1:16" ht="15.75" customHeight="1" x14ac:dyDescent="0.25">
      <c r="A51" s="6"/>
      <c r="F51" s="29"/>
      <c r="M51" s="29"/>
      <c r="P51" s="29"/>
    </row>
    <row r="52" spans="1:16" ht="15.75" customHeight="1" x14ac:dyDescent="0.25">
      <c r="A52" s="6"/>
      <c r="F52" s="29"/>
      <c r="M52" s="29"/>
      <c r="P52" s="29"/>
    </row>
    <row r="53" spans="1:16" ht="15.75" customHeight="1" x14ac:dyDescent="0.25">
      <c r="A53" s="6"/>
      <c r="F53" s="29"/>
      <c r="M53" s="29"/>
      <c r="P53" s="29"/>
    </row>
    <row r="54" spans="1:16" ht="15.75" customHeight="1" x14ac:dyDescent="0.25">
      <c r="A54" s="6"/>
      <c r="F54" s="29"/>
      <c r="M54" s="29"/>
      <c r="P54" s="29"/>
    </row>
    <row r="55" spans="1:16" ht="15.75" customHeight="1" x14ac:dyDescent="0.25">
      <c r="A55" s="6"/>
      <c r="F55" s="29"/>
      <c r="M55" s="29"/>
      <c r="P55" s="29"/>
    </row>
    <row r="56" spans="1:16" ht="15.75" customHeight="1" x14ac:dyDescent="0.25">
      <c r="A56" s="6"/>
      <c r="F56" s="29"/>
      <c r="M56" s="29"/>
      <c r="P56" s="29"/>
    </row>
    <row r="57" spans="1:16" ht="15.75" customHeight="1" x14ac:dyDescent="0.25">
      <c r="A57" s="6"/>
      <c r="F57" s="29"/>
      <c r="M57" s="29"/>
      <c r="P57" s="29"/>
    </row>
    <row r="58" spans="1:16" ht="15.75" customHeight="1" x14ac:dyDescent="0.25">
      <c r="A58" s="6"/>
      <c r="F58" s="29"/>
      <c r="M58" s="29"/>
      <c r="P58" s="29"/>
    </row>
    <row r="59" spans="1:16" ht="15.75" customHeight="1" x14ac:dyDescent="0.25">
      <c r="A59" s="6"/>
      <c r="F59" s="29"/>
      <c r="M59" s="29"/>
      <c r="P59" s="29"/>
    </row>
    <row r="60" spans="1:16" ht="15.75" customHeight="1" x14ac:dyDescent="0.25">
      <c r="A60" s="6"/>
      <c r="F60" s="29"/>
      <c r="M60" s="29"/>
      <c r="P60" s="29"/>
    </row>
    <row r="61" spans="1:16" ht="15.75" customHeight="1" x14ac:dyDescent="0.25">
      <c r="A61" s="6"/>
      <c r="F61" s="29"/>
      <c r="M61" s="29"/>
      <c r="P61" s="29"/>
    </row>
    <row r="62" spans="1:16" ht="15.75" customHeight="1" x14ac:dyDescent="0.25">
      <c r="A62" s="6"/>
      <c r="F62" s="29"/>
      <c r="M62" s="29"/>
      <c r="P62" s="29"/>
    </row>
    <row r="63" spans="1:16" ht="15.75" customHeight="1" x14ac:dyDescent="0.25">
      <c r="A63" s="6"/>
      <c r="F63" s="29"/>
      <c r="M63" s="29"/>
      <c r="P63" s="29"/>
    </row>
    <row r="64" spans="1:16" ht="15.75" customHeight="1" x14ac:dyDescent="0.25">
      <c r="A64" s="6"/>
      <c r="F64" s="29"/>
      <c r="M64" s="29"/>
      <c r="P64" s="29"/>
    </row>
    <row r="65" spans="1:16" ht="15.75" customHeight="1" x14ac:dyDescent="0.25">
      <c r="A65" s="6"/>
      <c r="F65" s="29"/>
      <c r="M65" s="29"/>
      <c r="P65" s="29"/>
    </row>
    <row r="66" spans="1:16" ht="15.75" customHeight="1" x14ac:dyDescent="0.25">
      <c r="A66" s="6"/>
      <c r="F66" s="29"/>
      <c r="M66" s="29"/>
      <c r="P66" s="29"/>
    </row>
    <row r="67" spans="1:16" ht="15.75" customHeight="1" x14ac:dyDescent="0.25">
      <c r="A67" s="6"/>
      <c r="F67" s="29"/>
      <c r="M67" s="29"/>
      <c r="P67" s="29"/>
    </row>
    <row r="68" spans="1:16" ht="15.75" customHeight="1" x14ac:dyDescent="0.25">
      <c r="A68" s="6"/>
      <c r="F68" s="29"/>
      <c r="M68" s="29"/>
      <c r="P68" s="29"/>
    </row>
    <row r="69" spans="1:16" ht="15.75" customHeight="1" x14ac:dyDescent="0.25">
      <c r="A69" s="6"/>
      <c r="F69" s="29"/>
      <c r="M69" s="29"/>
      <c r="P69" s="29"/>
    </row>
    <row r="70" spans="1:16" ht="15.75" customHeight="1" x14ac:dyDescent="0.25">
      <c r="A70" s="6"/>
      <c r="F70" s="29"/>
      <c r="M70" s="29"/>
      <c r="P70" s="29"/>
    </row>
    <row r="71" spans="1:16" ht="15.75" customHeight="1" x14ac:dyDescent="0.25">
      <c r="A71" s="6"/>
      <c r="F71" s="29"/>
      <c r="M71" s="29"/>
      <c r="P71" s="29"/>
    </row>
    <row r="72" spans="1:16" ht="15.75" customHeight="1" x14ac:dyDescent="0.25">
      <c r="A72" s="6"/>
      <c r="F72" s="29"/>
      <c r="M72" s="29"/>
      <c r="P72" s="29"/>
    </row>
    <row r="73" spans="1:16" ht="15.75" customHeight="1" x14ac:dyDescent="0.25">
      <c r="A73" s="6"/>
      <c r="F73" s="29"/>
      <c r="M73" s="29"/>
      <c r="P73" s="29"/>
    </row>
    <row r="74" spans="1:16" ht="15.75" customHeight="1" x14ac:dyDescent="0.25">
      <c r="A74" s="6"/>
      <c r="F74" s="29"/>
      <c r="M74" s="29"/>
      <c r="P74" s="29"/>
    </row>
    <row r="75" spans="1:16" ht="15.75" customHeight="1" x14ac:dyDescent="0.25">
      <c r="A75" s="6"/>
      <c r="F75" s="29"/>
      <c r="M75" s="29"/>
      <c r="P75" s="29"/>
    </row>
    <row r="76" spans="1:16" ht="15.75" customHeight="1" x14ac:dyDescent="0.25">
      <c r="A76" s="6"/>
      <c r="F76" s="29"/>
      <c r="M76" s="29"/>
      <c r="P76" s="29"/>
    </row>
    <row r="77" spans="1:16" ht="15.75" customHeight="1" x14ac:dyDescent="0.25">
      <c r="A77" s="6"/>
      <c r="F77" s="29"/>
      <c r="M77" s="29"/>
      <c r="P77" s="29"/>
    </row>
    <row r="78" spans="1:16" ht="15.75" customHeight="1" x14ac:dyDescent="0.25">
      <c r="A78" s="6"/>
      <c r="F78" s="29"/>
      <c r="M78" s="29"/>
      <c r="P78" s="29"/>
    </row>
    <row r="79" spans="1:16" ht="15.75" customHeight="1" x14ac:dyDescent="0.25">
      <c r="A79" s="6"/>
      <c r="F79" s="29"/>
      <c r="M79" s="29"/>
      <c r="P79" s="29"/>
    </row>
    <row r="80" spans="1:16" ht="15.75" customHeight="1" x14ac:dyDescent="0.25">
      <c r="A80" s="6"/>
      <c r="F80" s="29"/>
      <c r="M80" s="29"/>
      <c r="P80" s="29"/>
    </row>
    <row r="81" spans="1:16" ht="15.75" customHeight="1" x14ac:dyDescent="0.25">
      <c r="A81" s="6"/>
      <c r="F81" s="29"/>
      <c r="M81" s="29"/>
      <c r="P81" s="29"/>
    </row>
    <row r="82" spans="1:16" ht="15.75" customHeight="1" x14ac:dyDescent="0.25">
      <c r="A82" s="6"/>
      <c r="F82" s="29"/>
      <c r="M82" s="29"/>
      <c r="P82" s="29"/>
    </row>
    <row r="83" spans="1:16" ht="15.75" customHeight="1" x14ac:dyDescent="0.25">
      <c r="A83" s="6"/>
      <c r="F83" s="29"/>
      <c r="M83" s="29"/>
      <c r="P83" s="29"/>
    </row>
    <row r="84" spans="1:16" ht="15.75" customHeight="1" x14ac:dyDescent="0.25">
      <c r="A84" s="6"/>
      <c r="F84" s="29"/>
      <c r="M84" s="29"/>
      <c r="P84" s="29"/>
    </row>
    <row r="85" spans="1:16" ht="15.75" customHeight="1" x14ac:dyDescent="0.25">
      <c r="A85" s="6"/>
      <c r="F85" s="29"/>
      <c r="M85" s="29"/>
      <c r="P85" s="29"/>
    </row>
    <row r="86" spans="1:16" ht="15.75" customHeight="1" x14ac:dyDescent="0.25">
      <c r="A86" s="6"/>
      <c r="F86" s="29"/>
      <c r="M86" s="29"/>
      <c r="P86" s="29"/>
    </row>
    <row r="87" spans="1:16" ht="15.75" customHeight="1" x14ac:dyDescent="0.25">
      <c r="A87" s="6"/>
      <c r="F87" s="29"/>
      <c r="M87" s="29"/>
      <c r="P87" s="29"/>
    </row>
    <row r="88" spans="1:16" ht="15.75" customHeight="1" x14ac:dyDescent="0.25">
      <c r="A88" s="6"/>
      <c r="F88" s="29"/>
      <c r="M88" s="29"/>
      <c r="P88" s="29"/>
    </row>
    <row r="89" spans="1:16" ht="15.75" customHeight="1" x14ac:dyDescent="0.25">
      <c r="A89" s="6"/>
      <c r="F89" s="29"/>
      <c r="M89" s="29"/>
      <c r="P89" s="29"/>
    </row>
    <row r="90" spans="1:16" ht="15.75" customHeight="1" x14ac:dyDescent="0.25">
      <c r="A90" s="6"/>
      <c r="F90" s="29"/>
      <c r="M90" s="29"/>
      <c r="P90" s="29"/>
    </row>
    <row r="91" spans="1:16" ht="15.75" customHeight="1" x14ac:dyDescent="0.25">
      <c r="A91" s="6"/>
      <c r="F91" s="29"/>
      <c r="M91" s="29"/>
      <c r="P91" s="29"/>
    </row>
    <row r="92" spans="1:16" ht="15.75" customHeight="1" x14ac:dyDescent="0.25">
      <c r="A92" s="6"/>
      <c r="F92" s="29"/>
      <c r="M92" s="29"/>
      <c r="P92" s="29"/>
    </row>
    <row r="93" spans="1:16" ht="15.75" customHeight="1" x14ac:dyDescent="0.25">
      <c r="A93" s="6"/>
      <c r="F93" s="29"/>
      <c r="M93" s="29"/>
      <c r="P93" s="29"/>
    </row>
    <row r="94" spans="1:16" ht="15.75" customHeight="1" x14ac:dyDescent="0.25">
      <c r="A94" s="6"/>
      <c r="F94" s="29"/>
      <c r="M94" s="29"/>
      <c r="P94" s="29"/>
    </row>
    <row r="95" spans="1:16" ht="15.75" customHeight="1" x14ac:dyDescent="0.25">
      <c r="A95" s="6"/>
      <c r="F95" s="29"/>
      <c r="M95" s="29"/>
      <c r="P95" s="29"/>
    </row>
    <row r="96" spans="1:16" ht="15.75" customHeight="1" x14ac:dyDescent="0.25">
      <c r="A96" s="6"/>
      <c r="F96" s="29"/>
      <c r="M96" s="29"/>
      <c r="P96" s="29"/>
    </row>
    <row r="97" spans="1:16" ht="15.75" customHeight="1" x14ac:dyDescent="0.25">
      <c r="A97" s="6"/>
      <c r="F97" s="29"/>
      <c r="M97" s="29"/>
      <c r="P97" s="29"/>
    </row>
    <row r="98" spans="1:16" ht="15.75" customHeight="1" x14ac:dyDescent="0.25">
      <c r="A98" s="6"/>
      <c r="F98" s="29"/>
      <c r="M98" s="29"/>
      <c r="P98" s="29"/>
    </row>
    <row r="99" spans="1:16" ht="15.75" customHeight="1" x14ac:dyDescent="0.25">
      <c r="A99" s="6"/>
      <c r="F99" s="29"/>
      <c r="M99" s="29"/>
      <c r="P99" s="29"/>
    </row>
    <row r="100" spans="1:16" ht="15.75" customHeight="1" x14ac:dyDescent="0.25">
      <c r="A100" s="6"/>
      <c r="F100" s="29"/>
      <c r="M100" s="29"/>
      <c r="P100" s="29"/>
    </row>
    <row r="101" spans="1:16" ht="15.75" customHeight="1" x14ac:dyDescent="0.25">
      <c r="A101" s="6"/>
      <c r="F101" s="29"/>
      <c r="M101" s="29"/>
      <c r="P101" s="29"/>
    </row>
    <row r="102" spans="1:16" ht="15.75" customHeight="1" x14ac:dyDescent="0.25">
      <c r="A102" s="6"/>
      <c r="F102" s="29"/>
      <c r="M102" s="29"/>
      <c r="P102" s="29"/>
    </row>
    <row r="103" spans="1:16" ht="15.75" customHeight="1" x14ac:dyDescent="0.25">
      <c r="A103" s="6"/>
      <c r="F103" s="29"/>
      <c r="M103" s="29"/>
      <c r="P103" s="29"/>
    </row>
    <row r="104" spans="1:16" ht="15.75" customHeight="1" x14ac:dyDescent="0.25">
      <c r="A104" s="6"/>
      <c r="F104" s="29"/>
      <c r="M104" s="29"/>
      <c r="P104" s="29"/>
    </row>
    <row r="105" spans="1:16" ht="15.75" customHeight="1" x14ac:dyDescent="0.25">
      <c r="A105" s="6"/>
      <c r="F105" s="29"/>
      <c r="M105" s="29"/>
      <c r="P105" s="29"/>
    </row>
    <row r="106" spans="1:16" ht="15.75" customHeight="1" x14ac:dyDescent="0.25">
      <c r="A106" s="6"/>
      <c r="F106" s="29"/>
      <c r="M106" s="29"/>
      <c r="P106" s="29"/>
    </row>
    <row r="107" spans="1:16" ht="15.75" customHeight="1" x14ac:dyDescent="0.25">
      <c r="A107" s="6"/>
      <c r="F107" s="29"/>
      <c r="M107" s="29"/>
      <c r="P107" s="29"/>
    </row>
    <row r="108" spans="1:16" ht="15.75" customHeight="1" x14ac:dyDescent="0.25">
      <c r="A108" s="6"/>
      <c r="F108" s="29"/>
      <c r="M108" s="29"/>
      <c r="P108" s="29"/>
    </row>
    <row r="109" spans="1:16" ht="15.75" customHeight="1" x14ac:dyDescent="0.25">
      <c r="A109" s="6"/>
      <c r="F109" s="29"/>
      <c r="M109" s="29"/>
      <c r="P109" s="29"/>
    </row>
    <row r="110" spans="1:16" ht="15.75" customHeight="1" x14ac:dyDescent="0.25">
      <c r="A110" s="6"/>
      <c r="F110" s="29"/>
      <c r="M110" s="29"/>
      <c r="P110" s="29"/>
    </row>
    <row r="111" spans="1:16" ht="15.75" customHeight="1" x14ac:dyDescent="0.25">
      <c r="A111" s="6"/>
      <c r="F111" s="29"/>
      <c r="M111" s="29"/>
      <c r="P111" s="29"/>
    </row>
    <row r="112" spans="1:16" ht="15.75" customHeight="1" x14ac:dyDescent="0.25">
      <c r="A112" s="6"/>
      <c r="F112" s="29"/>
      <c r="M112" s="29"/>
      <c r="P112" s="29"/>
    </row>
    <row r="113" spans="1:16" ht="15.75" customHeight="1" x14ac:dyDescent="0.25">
      <c r="A113" s="6"/>
      <c r="F113" s="29"/>
      <c r="M113" s="29"/>
      <c r="P113" s="29"/>
    </row>
    <row r="114" spans="1:16" ht="15.75" customHeight="1" x14ac:dyDescent="0.25">
      <c r="A114" s="6"/>
      <c r="F114" s="29"/>
      <c r="M114" s="29"/>
      <c r="P114" s="29"/>
    </row>
    <row r="115" spans="1:16" ht="15.75" customHeight="1" x14ac:dyDescent="0.25">
      <c r="A115" s="6"/>
      <c r="F115" s="29"/>
      <c r="M115" s="29"/>
      <c r="P115" s="29"/>
    </row>
    <row r="116" spans="1:16" ht="15.75" customHeight="1" x14ac:dyDescent="0.25">
      <c r="A116" s="6"/>
      <c r="F116" s="29"/>
      <c r="M116" s="29"/>
      <c r="P116" s="29"/>
    </row>
    <row r="117" spans="1:16" ht="15.75" customHeight="1" x14ac:dyDescent="0.25">
      <c r="A117" s="6"/>
      <c r="F117" s="29"/>
      <c r="M117" s="29"/>
      <c r="P117" s="29"/>
    </row>
    <row r="118" spans="1:16" ht="15.75" customHeight="1" x14ac:dyDescent="0.25">
      <c r="A118" s="6"/>
      <c r="F118" s="29"/>
      <c r="M118" s="29"/>
      <c r="P118" s="29"/>
    </row>
    <row r="119" spans="1:16" ht="15.75" customHeight="1" x14ac:dyDescent="0.25">
      <c r="A119" s="6"/>
      <c r="F119" s="29"/>
      <c r="M119" s="29"/>
      <c r="P119" s="29"/>
    </row>
    <row r="120" spans="1:16" ht="15.75" customHeight="1" x14ac:dyDescent="0.25">
      <c r="A120" s="6"/>
      <c r="F120" s="29"/>
      <c r="M120" s="29"/>
      <c r="P120" s="29"/>
    </row>
    <row r="121" spans="1:16" ht="15.75" customHeight="1" x14ac:dyDescent="0.25">
      <c r="A121" s="6"/>
      <c r="F121" s="29"/>
      <c r="M121" s="29"/>
      <c r="P121" s="29"/>
    </row>
    <row r="122" spans="1:16" ht="15.75" customHeight="1" x14ac:dyDescent="0.25">
      <c r="A122" s="6"/>
      <c r="F122" s="29"/>
      <c r="M122" s="29"/>
      <c r="P122" s="29"/>
    </row>
    <row r="123" spans="1:16" ht="15.75" customHeight="1" x14ac:dyDescent="0.25">
      <c r="A123" s="6"/>
      <c r="F123" s="29"/>
      <c r="M123" s="29"/>
      <c r="P123" s="29"/>
    </row>
    <row r="124" spans="1:16" ht="15.75" customHeight="1" x14ac:dyDescent="0.25">
      <c r="A124" s="6"/>
      <c r="F124" s="29"/>
      <c r="M124" s="29"/>
      <c r="P124" s="29"/>
    </row>
    <row r="125" spans="1:16" ht="15.75" customHeight="1" x14ac:dyDescent="0.25">
      <c r="A125" s="6"/>
      <c r="F125" s="29"/>
      <c r="M125" s="29"/>
      <c r="P125" s="29"/>
    </row>
    <row r="126" spans="1:16" ht="15.75" customHeight="1" x14ac:dyDescent="0.25">
      <c r="A126" s="6"/>
      <c r="F126" s="29"/>
      <c r="M126" s="29"/>
      <c r="P126" s="29"/>
    </row>
    <row r="127" spans="1:16" ht="15.75" customHeight="1" x14ac:dyDescent="0.25">
      <c r="A127" s="6"/>
      <c r="F127" s="29"/>
      <c r="M127" s="29"/>
      <c r="P127" s="29"/>
    </row>
    <row r="128" spans="1:16" ht="15.75" customHeight="1" x14ac:dyDescent="0.25">
      <c r="A128" s="6"/>
      <c r="F128" s="29"/>
      <c r="M128" s="29"/>
      <c r="P128" s="29"/>
    </row>
    <row r="129" spans="1:16" ht="15.75" customHeight="1" x14ac:dyDescent="0.25">
      <c r="A129" s="6"/>
      <c r="F129" s="29"/>
      <c r="M129" s="29"/>
      <c r="P129" s="29"/>
    </row>
    <row r="130" spans="1:16" ht="15.75" customHeight="1" x14ac:dyDescent="0.25">
      <c r="A130" s="6"/>
      <c r="F130" s="29"/>
      <c r="M130" s="29"/>
      <c r="P130" s="29"/>
    </row>
    <row r="131" spans="1:16" ht="15.75" customHeight="1" x14ac:dyDescent="0.25">
      <c r="A131" s="6"/>
      <c r="F131" s="29"/>
      <c r="M131" s="29"/>
      <c r="P131" s="29"/>
    </row>
    <row r="132" spans="1:16" ht="15.75" customHeight="1" x14ac:dyDescent="0.25">
      <c r="A132" s="6"/>
      <c r="F132" s="29"/>
      <c r="M132" s="29"/>
      <c r="P132" s="29"/>
    </row>
    <row r="133" spans="1:16" ht="15.75" customHeight="1" x14ac:dyDescent="0.25">
      <c r="A133" s="6"/>
      <c r="F133" s="29"/>
      <c r="M133" s="29"/>
      <c r="P133" s="29"/>
    </row>
    <row r="134" spans="1:16" ht="15.75" customHeight="1" x14ac:dyDescent="0.25">
      <c r="A134" s="6"/>
      <c r="F134" s="29"/>
      <c r="M134" s="29"/>
      <c r="P134" s="29"/>
    </row>
    <row r="135" spans="1:16" ht="15.75" customHeight="1" x14ac:dyDescent="0.25">
      <c r="A135" s="6"/>
      <c r="F135" s="29"/>
      <c r="M135" s="29"/>
      <c r="P135" s="29"/>
    </row>
    <row r="136" spans="1:16" ht="15.75" customHeight="1" x14ac:dyDescent="0.25">
      <c r="A136" s="6"/>
      <c r="F136" s="29"/>
      <c r="M136" s="29"/>
      <c r="P136" s="29"/>
    </row>
    <row r="137" spans="1:16" ht="15.75" customHeight="1" x14ac:dyDescent="0.25">
      <c r="A137" s="6"/>
      <c r="F137" s="29"/>
      <c r="M137" s="29"/>
      <c r="P137" s="29"/>
    </row>
    <row r="138" spans="1:16" ht="15.75" customHeight="1" x14ac:dyDescent="0.25">
      <c r="A138" s="6"/>
      <c r="F138" s="29"/>
      <c r="M138" s="29"/>
      <c r="P138" s="29"/>
    </row>
    <row r="139" spans="1:16" ht="15.75" customHeight="1" x14ac:dyDescent="0.25">
      <c r="A139" s="6"/>
      <c r="F139" s="29"/>
      <c r="M139" s="29"/>
      <c r="P139" s="29"/>
    </row>
    <row r="140" spans="1:16" ht="15.75" customHeight="1" x14ac:dyDescent="0.25">
      <c r="A140" s="6"/>
      <c r="F140" s="29"/>
      <c r="M140" s="29"/>
      <c r="P140" s="29"/>
    </row>
    <row r="141" spans="1:16" ht="15.75" customHeight="1" x14ac:dyDescent="0.25">
      <c r="A141" s="6"/>
      <c r="F141" s="29"/>
      <c r="M141" s="29"/>
      <c r="P141" s="29"/>
    </row>
    <row r="142" spans="1:16" ht="15.75" customHeight="1" x14ac:dyDescent="0.25">
      <c r="A142" s="6"/>
      <c r="F142" s="29"/>
      <c r="M142" s="29"/>
      <c r="P142" s="29"/>
    </row>
    <row r="143" spans="1:16" ht="15.75" customHeight="1" x14ac:dyDescent="0.25">
      <c r="A143" s="6"/>
      <c r="F143" s="29"/>
      <c r="M143" s="29"/>
      <c r="P143" s="29"/>
    </row>
    <row r="144" spans="1:16" ht="15.75" customHeight="1" x14ac:dyDescent="0.25">
      <c r="A144" s="6"/>
      <c r="F144" s="29"/>
      <c r="M144" s="29"/>
      <c r="P144" s="29"/>
    </row>
    <row r="145" spans="1:16" ht="15.75" customHeight="1" x14ac:dyDescent="0.25">
      <c r="A145" s="6"/>
      <c r="F145" s="29"/>
      <c r="M145" s="29"/>
      <c r="P145" s="29"/>
    </row>
    <row r="146" spans="1:16" ht="15.75" customHeight="1" x14ac:dyDescent="0.25">
      <c r="A146" s="6"/>
      <c r="F146" s="29"/>
      <c r="M146" s="29"/>
      <c r="P146" s="29"/>
    </row>
    <row r="147" spans="1:16" ht="15.75" customHeight="1" x14ac:dyDescent="0.25">
      <c r="A147" s="6"/>
      <c r="F147" s="29"/>
      <c r="M147" s="29"/>
      <c r="P147" s="29"/>
    </row>
    <row r="148" spans="1:16" ht="15.75" customHeight="1" x14ac:dyDescent="0.25">
      <c r="A148" s="6"/>
      <c r="F148" s="29"/>
      <c r="M148" s="29"/>
      <c r="P148" s="29"/>
    </row>
    <row r="149" spans="1:16" ht="15.75" customHeight="1" x14ac:dyDescent="0.25">
      <c r="A149" s="6"/>
      <c r="F149" s="29"/>
      <c r="M149" s="29"/>
      <c r="P149" s="29"/>
    </row>
    <row r="150" spans="1:16" ht="15.75" customHeight="1" x14ac:dyDescent="0.25">
      <c r="A150" s="6"/>
      <c r="F150" s="29"/>
      <c r="M150" s="29"/>
      <c r="P150" s="29"/>
    </row>
    <row r="151" spans="1:16" ht="15.75" customHeight="1" x14ac:dyDescent="0.25">
      <c r="A151" s="6"/>
      <c r="F151" s="29"/>
      <c r="M151" s="29"/>
      <c r="P151" s="29"/>
    </row>
    <row r="152" spans="1:16" ht="15.75" customHeight="1" x14ac:dyDescent="0.25">
      <c r="A152" s="6"/>
      <c r="F152" s="29"/>
      <c r="M152" s="29"/>
      <c r="P152" s="29"/>
    </row>
    <row r="153" spans="1:16" ht="15.75" customHeight="1" x14ac:dyDescent="0.25">
      <c r="A153" s="6"/>
      <c r="F153" s="29"/>
      <c r="M153" s="29"/>
      <c r="P153" s="29"/>
    </row>
    <row r="154" spans="1:16" ht="15.75" customHeight="1" x14ac:dyDescent="0.25">
      <c r="A154" s="6"/>
      <c r="F154" s="29"/>
      <c r="M154" s="29"/>
      <c r="P154" s="29"/>
    </row>
    <row r="155" spans="1:16" ht="15.75" customHeight="1" x14ac:dyDescent="0.25">
      <c r="A155" s="6"/>
      <c r="F155" s="29"/>
      <c r="M155" s="29"/>
      <c r="P155" s="29"/>
    </row>
    <row r="156" spans="1:16" ht="15.75" customHeight="1" x14ac:dyDescent="0.25">
      <c r="A156" s="6"/>
      <c r="F156" s="29"/>
      <c r="M156" s="29"/>
      <c r="P156" s="29"/>
    </row>
    <row r="157" spans="1:16" ht="15.75" customHeight="1" x14ac:dyDescent="0.25">
      <c r="A157" s="6"/>
      <c r="F157" s="29"/>
      <c r="M157" s="29"/>
      <c r="P157" s="29"/>
    </row>
    <row r="158" spans="1:16" ht="15.75" customHeight="1" x14ac:dyDescent="0.25">
      <c r="A158" s="6"/>
      <c r="F158" s="29"/>
      <c r="M158" s="29"/>
      <c r="P158" s="29"/>
    </row>
    <row r="159" spans="1:16" ht="15.75" customHeight="1" x14ac:dyDescent="0.25">
      <c r="A159" s="6"/>
      <c r="F159" s="29"/>
      <c r="M159" s="29"/>
      <c r="P159" s="29"/>
    </row>
    <row r="160" spans="1:16" ht="15.75" customHeight="1" x14ac:dyDescent="0.25">
      <c r="A160" s="6"/>
      <c r="F160" s="29"/>
      <c r="M160" s="29"/>
      <c r="P160" s="29"/>
    </row>
    <row r="161" spans="1:16" ht="15.75" customHeight="1" x14ac:dyDescent="0.25">
      <c r="A161" s="6"/>
      <c r="F161" s="29"/>
      <c r="M161" s="29"/>
      <c r="P161" s="29"/>
    </row>
    <row r="162" spans="1:16" ht="15.75" customHeight="1" x14ac:dyDescent="0.25">
      <c r="A162" s="6"/>
      <c r="F162" s="29"/>
      <c r="M162" s="29"/>
      <c r="P162" s="29"/>
    </row>
    <row r="163" spans="1:16" ht="15.75" customHeight="1" x14ac:dyDescent="0.25">
      <c r="A163" s="6"/>
      <c r="F163" s="29"/>
      <c r="M163" s="29"/>
      <c r="P163" s="29"/>
    </row>
    <row r="164" spans="1:16" ht="15.75" customHeight="1" x14ac:dyDescent="0.25">
      <c r="A164" s="6"/>
      <c r="F164" s="29"/>
      <c r="M164" s="29"/>
      <c r="P164" s="29"/>
    </row>
    <row r="165" spans="1:16" ht="15.75" customHeight="1" x14ac:dyDescent="0.25">
      <c r="A165" s="6"/>
      <c r="F165" s="29"/>
      <c r="M165" s="29"/>
      <c r="P165" s="29"/>
    </row>
    <row r="166" spans="1:16" ht="15.75" customHeight="1" x14ac:dyDescent="0.25">
      <c r="A166" s="6"/>
      <c r="F166" s="29"/>
      <c r="M166" s="29"/>
      <c r="P166" s="29"/>
    </row>
    <row r="167" spans="1:16" ht="15.75" customHeight="1" x14ac:dyDescent="0.25">
      <c r="A167" s="6"/>
      <c r="F167" s="29"/>
      <c r="M167" s="29"/>
      <c r="P167" s="29"/>
    </row>
    <row r="168" spans="1:16" ht="15.75" customHeight="1" x14ac:dyDescent="0.25">
      <c r="A168" s="6"/>
      <c r="F168" s="29"/>
      <c r="M168" s="29"/>
      <c r="P168" s="29"/>
    </row>
    <row r="169" spans="1:16" ht="15.75" customHeight="1" x14ac:dyDescent="0.25">
      <c r="A169" s="6"/>
      <c r="F169" s="29"/>
      <c r="M169" s="29"/>
      <c r="P169" s="29"/>
    </row>
    <row r="170" spans="1:16" ht="15.75" customHeight="1" x14ac:dyDescent="0.25">
      <c r="A170" s="6"/>
      <c r="F170" s="29"/>
      <c r="M170" s="29"/>
      <c r="P170" s="29"/>
    </row>
    <row r="171" spans="1:16" ht="15.75" customHeight="1" x14ac:dyDescent="0.25">
      <c r="A171" s="6"/>
      <c r="F171" s="29"/>
      <c r="M171" s="29"/>
      <c r="P171" s="29"/>
    </row>
    <row r="172" spans="1:16" ht="15.75" customHeight="1" x14ac:dyDescent="0.25">
      <c r="A172" s="6"/>
      <c r="F172" s="29"/>
      <c r="M172" s="29"/>
      <c r="P172" s="29"/>
    </row>
    <row r="173" spans="1:16" ht="15.75" customHeight="1" x14ac:dyDescent="0.25">
      <c r="A173" s="6"/>
      <c r="F173" s="29"/>
      <c r="M173" s="29"/>
      <c r="P173" s="29"/>
    </row>
    <row r="174" spans="1:16" ht="15.75" customHeight="1" x14ac:dyDescent="0.25">
      <c r="A174" s="6"/>
      <c r="F174" s="29"/>
      <c r="M174" s="29"/>
      <c r="P174" s="29"/>
    </row>
    <row r="175" spans="1:16" ht="15.75" customHeight="1" x14ac:dyDescent="0.25">
      <c r="A175" s="6"/>
      <c r="F175" s="29"/>
      <c r="M175" s="29"/>
      <c r="P175" s="29"/>
    </row>
    <row r="176" spans="1:16" ht="15.75" customHeight="1" x14ac:dyDescent="0.25">
      <c r="A176" s="6"/>
      <c r="F176" s="29"/>
      <c r="M176" s="29"/>
      <c r="P176" s="29"/>
    </row>
    <row r="177" spans="1:16" ht="15.75" customHeight="1" x14ac:dyDescent="0.25">
      <c r="A177" s="6"/>
      <c r="F177" s="29"/>
      <c r="M177" s="29"/>
      <c r="P177" s="29"/>
    </row>
    <row r="178" spans="1:16" ht="15.75" customHeight="1" x14ac:dyDescent="0.25">
      <c r="A178" s="6"/>
      <c r="F178" s="29"/>
      <c r="M178" s="29"/>
      <c r="P178" s="29"/>
    </row>
    <row r="179" spans="1:16" ht="15.75" customHeight="1" x14ac:dyDescent="0.25">
      <c r="A179" s="6"/>
      <c r="F179" s="29"/>
      <c r="M179" s="29"/>
      <c r="P179" s="29"/>
    </row>
    <row r="180" spans="1:16" ht="15.75" customHeight="1" x14ac:dyDescent="0.25">
      <c r="A180" s="6"/>
      <c r="F180" s="29"/>
      <c r="M180" s="29"/>
      <c r="P180" s="29"/>
    </row>
    <row r="181" spans="1:16" ht="15.75" customHeight="1" x14ac:dyDescent="0.25">
      <c r="A181" s="6"/>
      <c r="F181" s="29"/>
      <c r="M181" s="29"/>
      <c r="P181" s="29"/>
    </row>
    <row r="182" spans="1:16" ht="15.75" customHeight="1" x14ac:dyDescent="0.25">
      <c r="A182" s="6"/>
      <c r="F182" s="29"/>
      <c r="M182" s="29"/>
      <c r="P182" s="29"/>
    </row>
    <row r="183" spans="1:16" ht="15.75" customHeight="1" x14ac:dyDescent="0.25">
      <c r="A183" s="6"/>
      <c r="F183" s="29"/>
      <c r="M183" s="29"/>
      <c r="P183" s="29"/>
    </row>
    <row r="184" spans="1:16" ht="15.75" customHeight="1" x14ac:dyDescent="0.25">
      <c r="A184" s="6"/>
      <c r="F184" s="29"/>
      <c r="M184" s="29"/>
      <c r="P184" s="29"/>
    </row>
    <row r="185" spans="1:16" ht="15.75" customHeight="1" x14ac:dyDescent="0.25">
      <c r="A185" s="6"/>
      <c r="F185" s="29"/>
      <c r="M185" s="29"/>
      <c r="P185" s="29"/>
    </row>
    <row r="186" spans="1:16" ht="15.75" customHeight="1" x14ac:dyDescent="0.25">
      <c r="A186" s="6"/>
      <c r="F186" s="29"/>
      <c r="M186" s="29"/>
      <c r="P186" s="29"/>
    </row>
    <row r="187" spans="1:16" ht="15.75" customHeight="1" x14ac:dyDescent="0.25">
      <c r="A187" s="6"/>
      <c r="F187" s="29"/>
      <c r="M187" s="29"/>
      <c r="P187" s="29"/>
    </row>
    <row r="188" spans="1:16" ht="15.75" customHeight="1" x14ac:dyDescent="0.25">
      <c r="A188" s="6"/>
      <c r="F188" s="29"/>
      <c r="M188" s="29"/>
      <c r="P188" s="29"/>
    </row>
    <row r="189" spans="1:16" ht="15.75" customHeight="1" x14ac:dyDescent="0.25">
      <c r="A189" s="6"/>
      <c r="F189" s="29"/>
      <c r="M189" s="29"/>
      <c r="P189" s="29"/>
    </row>
    <row r="190" spans="1:16" ht="15.75" customHeight="1" x14ac:dyDescent="0.25">
      <c r="A190" s="6"/>
      <c r="F190" s="29"/>
      <c r="M190" s="29"/>
      <c r="P190" s="29"/>
    </row>
    <row r="191" spans="1:16" ht="15.75" customHeight="1" x14ac:dyDescent="0.25">
      <c r="A191" s="6"/>
      <c r="F191" s="29"/>
      <c r="M191" s="29"/>
      <c r="P191" s="29"/>
    </row>
    <row r="192" spans="1:16" ht="15.75" customHeight="1" x14ac:dyDescent="0.25">
      <c r="A192" s="6"/>
      <c r="F192" s="29"/>
      <c r="M192" s="29"/>
      <c r="P192" s="29"/>
    </row>
    <row r="193" spans="1:16" ht="15.75" customHeight="1" x14ac:dyDescent="0.25">
      <c r="A193" s="6"/>
      <c r="F193" s="29"/>
      <c r="M193" s="29"/>
      <c r="P193" s="29"/>
    </row>
    <row r="194" spans="1:16" ht="15.75" customHeight="1" x14ac:dyDescent="0.25">
      <c r="A194" s="6"/>
      <c r="F194" s="29"/>
      <c r="M194" s="29"/>
      <c r="P194" s="29"/>
    </row>
    <row r="195" spans="1:16" ht="15.75" customHeight="1" x14ac:dyDescent="0.25">
      <c r="A195" s="6"/>
      <c r="F195" s="29"/>
      <c r="M195" s="29"/>
      <c r="P195" s="29"/>
    </row>
    <row r="196" spans="1:16" ht="15.75" customHeight="1" x14ac:dyDescent="0.25">
      <c r="A196" s="6"/>
      <c r="F196" s="29"/>
      <c r="M196" s="29"/>
      <c r="P196" s="29"/>
    </row>
    <row r="197" spans="1:16" ht="15.75" customHeight="1" x14ac:dyDescent="0.25">
      <c r="A197" s="6"/>
      <c r="F197" s="29"/>
      <c r="M197" s="29"/>
      <c r="P197" s="29"/>
    </row>
    <row r="198" spans="1:16" ht="15.75" customHeight="1" x14ac:dyDescent="0.25">
      <c r="A198" s="6"/>
      <c r="F198" s="29"/>
      <c r="M198" s="29"/>
      <c r="P198" s="29"/>
    </row>
    <row r="199" spans="1:16" ht="15.75" customHeight="1" x14ac:dyDescent="0.25">
      <c r="A199" s="6"/>
      <c r="F199" s="29"/>
      <c r="M199" s="29"/>
      <c r="P199" s="29"/>
    </row>
    <row r="200" spans="1:16" ht="15.75" customHeight="1" x14ac:dyDescent="0.25">
      <c r="A200" s="6"/>
      <c r="F200" s="29"/>
      <c r="M200" s="29"/>
      <c r="P200" s="29"/>
    </row>
    <row r="201" spans="1:16" ht="15.75" customHeight="1" x14ac:dyDescent="0.25">
      <c r="A201" s="6"/>
      <c r="F201" s="29"/>
      <c r="M201" s="29"/>
      <c r="P201" s="29"/>
    </row>
    <row r="202" spans="1:16" ht="15.75" customHeight="1" x14ac:dyDescent="0.25">
      <c r="A202" s="6"/>
      <c r="F202" s="29"/>
      <c r="M202" s="29"/>
      <c r="P202" s="29"/>
    </row>
    <row r="203" spans="1:16" ht="15.75" customHeight="1" x14ac:dyDescent="0.25">
      <c r="A203" s="6"/>
      <c r="F203" s="29"/>
      <c r="M203" s="29"/>
      <c r="P203" s="29"/>
    </row>
    <row r="204" spans="1:16" ht="15.75" customHeight="1" x14ac:dyDescent="0.25">
      <c r="A204" s="6"/>
      <c r="F204" s="29"/>
      <c r="M204" s="29"/>
      <c r="P204" s="29"/>
    </row>
    <row r="205" spans="1:16" ht="15.75" customHeight="1" x14ac:dyDescent="0.25">
      <c r="A205" s="6"/>
      <c r="F205" s="29"/>
      <c r="M205" s="29"/>
      <c r="P205" s="29"/>
    </row>
    <row r="206" spans="1:16" ht="15.75" customHeight="1" x14ac:dyDescent="0.25">
      <c r="A206" s="6"/>
      <c r="F206" s="29"/>
      <c r="M206" s="29"/>
      <c r="P206" s="29"/>
    </row>
    <row r="207" spans="1:16" ht="15.75" customHeight="1" x14ac:dyDescent="0.25">
      <c r="A207" s="6"/>
      <c r="F207" s="29"/>
      <c r="M207" s="29"/>
      <c r="P207" s="29"/>
    </row>
    <row r="208" spans="1:16" ht="15.75" customHeight="1" x14ac:dyDescent="0.25">
      <c r="A208" s="6"/>
      <c r="F208" s="29"/>
      <c r="M208" s="29"/>
      <c r="P208" s="29"/>
    </row>
    <row r="209" spans="1:16" ht="15.75" customHeight="1" x14ac:dyDescent="0.25">
      <c r="A209" s="6"/>
      <c r="F209" s="29"/>
      <c r="M209" s="29"/>
      <c r="P209" s="29"/>
    </row>
    <row r="210" spans="1:16" ht="15.75" customHeight="1" x14ac:dyDescent="0.25">
      <c r="A210" s="6"/>
      <c r="F210" s="29"/>
      <c r="M210" s="29"/>
      <c r="P210" s="29"/>
    </row>
    <row r="211" spans="1:16" ht="15.75" customHeight="1" x14ac:dyDescent="0.25">
      <c r="A211" s="6"/>
      <c r="F211" s="29"/>
      <c r="M211" s="29"/>
      <c r="P211" s="29"/>
    </row>
    <row r="212" spans="1:16" ht="15.75" customHeight="1" x14ac:dyDescent="0.25">
      <c r="A212" s="6"/>
      <c r="F212" s="29"/>
      <c r="M212" s="29"/>
      <c r="P212" s="29"/>
    </row>
    <row r="213" spans="1:16" ht="15.75" customHeight="1" x14ac:dyDescent="0.25">
      <c r="A213" s="6"/>
      <c r="F213" s="29"/>
      <c r="M213" s="29"/>
      <c r="P213" s="29"/>
    </row>
    <row r="214" spans="1:16" ht="15.75" customHeight="1" x14ac:dyDescent="0.25">
      <c r="A214" s="6"/>
      <c r="F214" s="29"/>
      <c r="M214" s="29"/>
      <c r="P214" s="29"/>
    </row>
    <row r="215" spans="1:16" ht="15.75" customHeight="1" x14ac:dyDescent="0.25">
      <c r="A215" s="6"/>
      <c r="F215" s="29"/>
      <c r="M215" s="29"/>
      <c r="P215" s="29"/>
    </row>
    <row r="216" spans="1:16" ht="15.75" customHeight="1" x14ac:dyDescent="0.25">
      <c r="A216" s="6"/>
      <c r="F216" s="29"/>
      <c r="M216" s="29"/>
      <c r="P216" s="29"/>
    </row>
    <row r="217" spans="1:16" ht="15.75" customHeight="1" x14ac:dyDescent="0.25">
      <c r="A217" s="6"/>
      <c r="F217" s="29"/>
      <c r="M217" s="29"/>
      <c r="P217" s="29"/>
    </row>
    <row r="218" spans="1:16" ht="15.75" customHeight="1" x14ac:dyDescent="0.25">
      <c r="A218" s="6"/>
      <c r="F218" s="29"/>
      <c r="M218" s="29"/>
      <c r="P218" s="29"/>
    </row>
    <row r="219" spans="1:16" ht="15.75" customHeight="1" x14ac:dyDescent="0.25">
      <c r="A219" s="6"/>
      <c r="F219" s="29"/>
      <c r="M219" s="29"/>
      <c r="P219" s="29"/>
    </row>
    <row r="220" spans="1:16" ht="15.75" customHeight="1" x14ac:dyDescent="0.25">
      <c r="A220" s="6"/>
      <c r="F220" s="29"/>
      <c r="M220" s="29"/>
      <c r="P220" s="29"/>
    </row>
    <row r="221" spans="1:16" ht="15.75" customHeight="1" x14ac:dyDescent="0.25">
      <c r="A221" s="6"/>
      <c r="F221" s="29"/>
      <c r="M221" s="29"/>
      <c r="P221" s="29"/>
    </row>
    <row r="222" spans="1:16" ht="15.75" customHeight="1" x14ac:dyDescent="0.25">
      <c r="A222" s="6"/>
      <c r="F222" s="29"/>
      <c r="M222" s="29"/>
      <c r="P222" s="29"/>
    </row>
    <row r="223" spans="1:16" ht="15.75" customHeight="1" x14ac:dyDescent="0.25">
      <c r="A223" s="6"/>
      <c r="F223" s="29"/>
      <c r="M223" s="29"/>
      <c r="P223" s="29"/>
    </row>
    <row r="224" spans="1:16" ht="15.75" customHeight="1" x14ac:dyDescent="0.25">
      <c r="A224" s="6"/>
      <c r="F224" s="29"/>
      <c r="M224" s="29"/>
      <c r="P224" s="29"/>
    </row>
    <row r="225" spans="6:16" ht="15.75" customHeight="1" x14ac:dyDescent="0.25">
      <c r="F225" s="29"/>
      <c r="M225" s="29"/>
      <c r="P225" s="29"/>
    </row>
    <row r="226" spans="6:16" ht="15.75" customHeight="1" x14ac:dyDescent="0.25">
      <c r="F226" s="29"/>
      <c r="M226" s="29"/>
      <c r="P226" s="29"/>
    </row>
    <row r="227" spans="6:16" ht="15.75" customHeight="1" x14ac:dyDescent="0.25">
      <c r="F227" s="29"/>
      <c r="M227" s="29"/>
      <c r="P227" s="29"/>
    </row>
    <row r="228" spans="6:16" ht="15.75" customHeight="1" x14ac:dyDescent="0.25">
      <c r="F228" s="29"/>
      <c r="M228" s="29"/>
      <c r="P228" s="29"/>
    </row>
    <row r="229" spans="6:16" ht="15.75" customHeight="1" x14ac:dyDescent="0.25">
      <c r="F229" s="29"/>
      <c r="M229" s="29"/>
      <c r="P229" s="29"/>
    </row>
    <row r="230" spans="6:16" ht="15.75" customHeight="1" x14ac:dyDescent="0.25">
      <c r="F230" s="29"/>
      <c r="M230" s="29"/>
      <c r="P230" s="29"/>
    </row>
    <row r="231" spans="6:16" ht="15.75" customHeight="1" x14ac:dyDescent="0.25">
      <c r="F231" s="29"/>
      <c r="M231" s="29"/>
      <c r="P231" s="29"/>
    </row>
    <row r="232" spans="6:16" ht="15.75" customHeight="1" x14ac:dyDescent="0.25">
      <c r="F232" s="29"/>
      <c r="M232" s="29"/>
      <c r="P232" s="29"/>
    </row>
    <row r="233" spans="6:16" ht="15.75" customHeight="1" x14ac:dyDescent="0.25">
      <c r="F233" s="29"/>
      <c r="M233" s="29"/>
      <c r="P233" s="29"/>
    </row>
    <row r="234" spans="6:16" ht="15.75" customHeight="1" x14ac:dyDescent="0.25">
      <c r="F234" s="29"/>
      <c r="M234" s="29"/>
      <c r="P234" s="29"/>
    </row>
    <row r="235" spans="6:16" ht="15.75" customHeight="1" x14ac:dyDescent="0.25">
      <c r="F235" s="29"/>
      <c r="M235" s="29"/>
      <c r="P235" s="29"/>
    </row>
    <row r="236" spans="6:16" ht="15.75" customHeight="1" x14ac:dyDescent="0.25">
      <c r="F236" s="29"/>
      <c r="M236" s="29"/>
      <c r="P236" s="29"/>
    </row>
    <row r="237" spans="6:16" ht="15.75" customHeight="1" x14ac:dyDescent="0.25">
      <c r="F237" s="29"/>
      <c r="M237" s="29"/>
      <c r="P237" s="29"/>
    </row>
    <row r="238" spans="6:16" ht="15.75" customHeight="1" x14ac:dyDescent="0.25">
      <c r="F238" s="29"/>
      <c r="M238" s="29"/>
      <c r="P238" s="29"/>
    </row>
    <row r="239" spans="6:16" ht="15.75" customHeight="1" x14ac:dyDescent="0.25">
      <c r="F239" s="29"/>
      <c r="M239" s="29"/>
      <c r="P239" s="29"/>
    </row>
    <row r="240" spans="6:16" ht="15.75" customHeight="1" x14ac:dyDescent="0.25">
      <c r="F240" s="29"/>
      <c r="M240" s="29"/>
      <c r="P240" s="29"/>
    </row>
    <row r="241" spans="6:16" ht="15.75" customHeight="1" x14ac:dyDescent="0.25">
      <c r="F241" s="29"/>
      <c r="M241" s="29"/>
      <c r="P241" s="29"/>
    </row>
    <row r="242" spans="6:16" ht="15.75" customHeight="1" x14ac:dyDescent="0.25">
      <c r="F242" s="29"/>
      <c r="M242" s="29"/>
      <c r="P242" s="29"/>
    </row>
    <row r="243" spans="6:16" ht="15.75" customHeight="1" x14ac:dyDescent="0.25">
      <c r="F243" s="29"/>
      <c r="M243" s="29"/>
      <c r="P243" s="29"/>
    </row>
    <row r="244" spans="6:16" ht="15.75" customHeight="1" x14ac:dyDescent="0.25">
      <c r="F244" s="29"/>
      <c r="M244" s="29"/>
      <c r="P244" s="29"/>
    </row>
    <row r="245" spans="6:16" ht="15.75" customHeight="1" x14ac:dyDescent="0.25">
      <c r="F245" s="29"/>
      <c r="M245" s="29"/>
      <c r="P245" s="29"/>
    </row>
    <row r="246" spans="6:16" ht="15.75" customHeight="1" x14ac:dyDescent="0.25">
      <c r="F246" s="29"/>
      <c r="M246" s="29"/>
      <c r="P246" s="29"/>
    </row>
    <row r="247" spans="6:16" ht="15.75" customHeight="1" x14ac:dyDescent="0.25">
      <c r="F247" s="29"/>
      <c r="M247" s="29"/>
      <c r="P247" s="29"/>
    </row>
    <row r="248" spans="6:16" ht="15.75" customHeight="1" x14ac:dyDescent="0.25">
      <c r="F248" s="29"/>
      <c r="M248" s="29"/>
      <c r="P248" s="29"/>
    </row>
    <row r="249" spans="6:16" ht="15.75" customHeight="1" x14ac:dyDescent="0.25">
      <c r="F249" s="29"/>
      <c r="M249" s="29"/>
      <c r="P249" s="29"/>
    </row>
    <row r="250" spans="6:16" ht="15.75" customHeight="1" x14ac:dyDescent="0.25">
      <c r="F250" s="29"/>
      <c r="M250" s="29"/>
      <c r="P250" s="29"/>
    </row>
    <row r="251" spans="6:16" ht="15.75" customHeight="1" x14ac:dyDescent="0.25">
      <c r="F251" s="29"/>
      <c r="M251" s="29"/>
      <c r="P251" s="29"/>
    </row>
    <row r="252" spans="6:16" ht="15.75" customHeight="1" x14ac:dyDescent="0.25">
      <c r="F252" s="29"/>
      <c r="M252" s="29"/>
      <c r="P252" s="29"/>
    </row>
    <row r="253" spans="6:16" ht="15.75" customHeight="1" x14ac:dyDescent="0.25">
      <c r="F253" s="29"/>
      <c r="M253" s="29"/>
      <c r="P253" s="29"/>
    </row>
    <row r="254" spans="6:16" ht="15.75" customHeight="1" x14ac:dyDescent="0.25">
      <c r="F254" s="29"/>
      <c r="M254" s="29"/>
      <c r="P254" s="29"/>
    </row>
    <row r="255" spans="6:16" ht="15.75" customHeight="1" x14ac:dyDescent="0.25">
      <c r="F255" s="29"/>
      <c r="M255" s="29"/>
      <c r="P255" s="29"/>
    </row>
    <row r="256" spans="6:16" ht="15.75" customHeight="1" x14ac:dyDescent="0.25">
      <c r="F256" s="29"/>
      <c r="M256" s="29"/>
      <c r="P256" s="29"/>
    </row>
    <row r="257" spans="6:16" ht="15.75" customHeight="1" x14ac:dyDescent="0.25">
      <c r="F257" s="29"/>
      <c r="M257" s="29"/>
      <c r="P257" s="29"/>
    </row>
    <row r="258" spans="6:16" ht="15.75" customHeight="1" x14ac:dyDescent="0.25">
      <c r="F258" s="29"/>
      <c r="M258" s="29"/>
      <c r="P258" s="29"/>
    </row>
    <row r="259" spans="6:16" ht="15.75" customHeight="1" x14ac:dyDescent="0.25">
      <c r="F259" s="29"/>
      <c r="M259" s="29"/>
      <c r="P259" s="29"/>
    </row>
    <row r="260" spans="6:16" ht="15.75" customHeight="1" x14ac:dyDescent="0.25">
      <c r="F260" s="29"/>
      <c r="M260" s="29"/>
      <c r="P260" s="29"/>
    </row>
    <row r="261" spans="6:16" ht="15.75" customHeight="1" x14ac:dyDescent="0.25">
      <c r="F261" s="29"/>
      <c r="M261" s="29"/>
      <c r="P261" s="29"/>
    </row>
    <row r="262" spans="6:16" ht="15.75" customHeight="1" x14ac:dyDescent="0.25">
      <c r="F262" s="29"/>
      <c r="M262" s="29"/>
      <c r="P262" s="29"/>
    </row>
    <row r="263" spans="6:16" ht="15.75" customHeight="1" x14ac:dyDescent="0.25">
      <c r="F263" s="29"/>
      <c r="M263" s="29"/>
      <c r="P263" s="29"/>
    </row>
    <row r="264" spans="6:16" ht="15.75" customHeight="1" x14ac:dyDescent="0.25">
      <c r="F264" s="29"/>
      <c r="M264" s="29"/>
      <c r="P264" s="29"/>
    </row>
    <row r="265" spans="6:16" ht="15.75" customHeight="1" x14ac:dyDescent="0.25">
      <c r="F265" s="29"/>
      <c r="M265" s="29"/>
      <c r="P265" s="29"/>
    </row>
    <row r="266" spans="6:16" ht="15.75" customHeight="1" x14ac:dyDescent="0.25">
      <c r="F266" s="29"/>
      <c r="M266" s="29"/>
      <c r="P266" s="29"/>
    </row>
    <row r="267" spans="6:16" ht="15.75" customHeight="1" x14ac:dyDescent="0.25">
      <c r="F267" s="29"/>
      <c r="M267" s="29"/>
      <c r="P267" s="29"/>
    </row>
    <row r="268" spans="6:16" ht="15.75" customHeight="1" x14ac:dyDescent="0.25">
      <c r="F268" s="29"/>
      <c r="M268" s="29"/>
      <c r="P268" s="29"/>
    </row>
    <row r="269" spans="6:16" ht="15.75" customHeight="1" x14ac:dyDescent="0.25">
      <c r="F269" s="29"/>
      <c r="M269" s="29"/>
      <c r="P269" s="29"/>
    </row>
    <row r="270" spans="6:16" ht="15.75" customHeight="1" x14ac:dyDescent="0.25">
      <c r="F270" s="29"/>
      <c r="M270" s="29"/>
      <c r="P270" s="29"/>
    </row>
    <row r="271" spans="6:16" ht="15.75" customHeight="1" x14ac:dyDescent="0.25">
      <c r="F271" s="29"/>
      <c r="M271" s="29"/>
      <c r="P271" s="29"/>
    </row>
    <row r="272" spans="6:16" ht="15.75" customHeight="1" x14ac:dyDescent="0.25">
      <c r="F272" s="29"/>
      <c r="M272" s="29"/>
      <c r="P272" s="29"/>
    </row>
    <row r="273" spans="6:16" ht="15.75" customHeight="1" x14ac:dyDescent="0.25">
      <c r="F273" s="29"/>
      <c r="M273" s="29"/>
      <c r="P273" s="29"/>
    </row>
    <row r="274" spans="6:16" ht="15.75" customHeight="1" x14ac:dyDescent="0.25">
      <c r="F274" s="29"/>
      <c r="M274" s="29"/>
      <c r="P274" s="29"/>
    </row>
    <row r="275" spans="6:16" ht="15.75" customHeight="1" x14ac:dyDescent="0.25">
      <c r="F275" s="29"/>
      <c r="M275" s="29"/>
      <c r="P275" s="29"/>
    </row>
    <row r="276" spans="6:16" ht="15.75" customHeight="1" x14ac:dyDescent="0.25">
      <c r="F276" s="29"/>
      <c r="M276" s="29"/>
      <c r="P276" s="29"/>
    </row>
    <row r="277" spans="6:16" ht="15.75" customHeight="1" x14ac:dyDescent="0.25">
      <c r="F277" s="29"/>
      <c r="M277" s="29"/>
      <c r="P277" s="29"/>
    </row>
    <row r="278" spans="6:16" ht="15.75" customHeight="1" x14ac:dyDescent="0.25">
      <c r="F278" s="29"/>
      <c r="M278" s="29"/>
      <c r="P278" s="29"/>
    </row>
    <row r="279" spans="6:16" ht="15.75" customHeight="1" x14ac:dyDescent="0.25">
      <c r="F279" s="29"/>
      <c r="M279" s="29"/>
      <c r="P279" s="29"/>
    </row>
    <row r="280" spans="6:16" ht="15.75" customHeight="1" x14ac:dyDescent="0.25">
      <c r="F280" s="29"/>
      <c r="M280" s="29"/>
      <c r="P280" s="29"/>
    </row>
    <row r="281" spans="6:16" ht="15.75" customHeight="1" x14ac:dyDescent="0.25">
      <c r="F281" s="29"/>
      <c r="M281" s="29"/>
      <c r="P281" s="29"/>
    </row>
    <row r="282" spans="6:16" ht="15.75" customHeight="1" x14ac:dyDescent="0.25">
      <c r="F282" s="29"/>
      <c r="M282" s="29"/>
      <c r="P282" s="29"/>
    </row>
    <row r="283" spans="6:16" ht="15.75" customHeight="1" x14ac:dyDescent="0.25">
      <c r="F283" s="29"/>
      <c r="M283" s="29"/>
      <c r="P283" s="29"/>
    </row>
    <row r="284" spans="6:16" ht="15.75" customHeight="1" x14ac:dyDescent="0.25">
      <c r="F284" s="29"/>
      <c r="M284" s="29"/>
      <c r="P284" s="29"/>
    </row>
    <row r="285" spans="6:16" ht="15.75" customHeight="1" x14ac:dyDescent="0.25">
      <c r="F285" s="29"/>
      <c r="M285" s="29"/>
      <c r="P285" s="29"/>
    </row>
    <row r="286" spans="6:16" ht="15.75" customHeight="1" x14ac:dyDescent="0.25">
      <c r="F286" s="29"/>
      <c r="M286" s="29"/>
      <c r="P286" s="29"/>
    </row>
    <row r="287" spans="6:16" ht="15.75" customHeight="1" x14ac:dyDescent="0.25">
      <c r="F287" s="29"/>
      <c r="M287" s="29"/>
      <c r="P287" s="29"/>
    </row>
    <row r="288" spans="6:16" ht="15.75" customHeight="1" x14ac:dyDescent="0.25">
      <c r="F288" s="29"/>
      <c r="M288" s="29"/>
      <c r="P288" s="29"/>
    </row>
    <row r="289" spans="6:16" ht="15.75" customHeight="1" x14ac:dyDescent="0.25">
      <c r="F289" s="29"/>
      <c r="M289" s="29"/>
      <c r="P289" s="29"/>
    </row>
    <row r="290" spans="6:16" ht="15.75" customHeight="1" x14ac:dyDescent="0.25">
      <c r="F290" s="29"/>
      <c r="M290" s="29"/>
      <c r="P290" s="29"/>
    </row>
    <row r="291" spans="6:16" ht="15.75" customHeight="1" x14ac:dyDescent="0.25">
      <c r="F291" s="29"/>
      <c r="M291" s="29"/>
      <c r="P291" s="29"/>
    </row>
    <row r="292" spans="6:16" ht="15.75" customHeight="1" x14ac:dyDescent="0.25">
      <c r="F292" s="29"/>
      <c r="M292" s="29"/>
      <c r="P292" s="29"/>
    </row>
    <row r="293" spans="6:16" ht="15.75" customHeight="1" x14ac:dyDescent="0.25">
      <c r="F293" s="29"/>
      <c r="M293" s="29"/>
      <c r="P293" s="29"/>
    </row>
    <row r="294" spans="6:16" ht="15.75" customHeight="1" x14ac:dyDescent="0.25">
      <c r="F294" s="29"/>
      <c r="M294" s="29"/>
      <c r="P294" s="29"/>
    </row>
    <row r="295" spans="6:16" ht="15.75" customHeight="1" x14ac:dyDescent="0.25">
      <c r="F295" s="29"/>
      <c r="M295" s="29"/>
      <c r="P295" s="29"/>
    </row>
    <row r="296" spans="6:16" ht="15.75" customHeight="1" x14ac:dyDescent="0.25">
      <c r="F296" s="29"/>
      <c r="M296" s="29"/>
      <c r="P296" s="29"/>
    </row>
    <row r="297" spans="6:16" ht="15.75" customHeight="1" x14ac:dyDescent="0.25">
      <c r="F297" s="29"/>
      <c r="M297" s="29"/>
      <c r="P297" s="29"/>
    </row>
    <row r="298" spans="6:16" ht="15.75" customHeight="1" x14ac:dyDescent="0.25">
      <c r="F298" s="29"/>
      <c r="M298" s="29"/>
      <c r="P298" s="29"/>
    </row>
    <row r="299" spans="6:16" ht="15.75" customHeight="1" x14ac:dyDescent="0.25">
      <c r="F299" s="29"/>
      <c r="M299" s="29"/>
      <c r="P299" s="29"/>
    </row>
    <row r="300" spans="6:16" ht="15.75" customHeight="1" x14ac:dyDescent="0.25">
      <c r="F300" s="29"/>
      <c r="M300" s="29"/>
      <c r="P300" s="29"/>
    </row>
    <row r="301" spans="6:16" ht="15.75" customHeight="1" x14ac:dyDescent="0.25">
      <c r="F301" s="29"/>
      <c r="M301" s="29"/>
      <c r="P301" s="29"/>
    </row>
    <row r="302" spans="6:16" ht="15.75" customHeight="1" x14ac:dyDescent="0.25">
      <c r="F302" s="29"/>
      <c r="M302" s="29"/>
      <c r="P302" s="29"/>
    </row>
    <row r="303" spans="6:16" ht="15.75" customHeight="1" x14ac:dyDescent="0.25">
      <c r="F303" s="29"/>
      <c r="M303" s="29"/>
      <c r="P303" s="29"/>
    </row>
    <row r="304" spans="6:16" ht="15.75" customHeight="1" x14ac:dyDescent="0.25">
      <c r="F304" s="29"/>
      <c r="M304" s="29"/>
      <c r="P304" s="29"/>
    </row>
    <row r="305" spans="6:16" ht="15.75" customHeight="1" x14ac:dyDescent="0.25">
      <c r="F305" s="29"/>
      <c r="M305" s="29"/>
      <c r="P305" s="29"/>
    </row>
    <row r="306" spans="6:16" ht="15.75" customHeight="1" x14ac:dyDescent="0.25">
      <c r="F306" s="29"/>
      <c r="M306" s="29"/>
      <c r="P306" s="29"/>
    </row>
    <row r="307" spans="6:16" ht="15.75" customHeight="1" x14ac:dyDescent="0.25">
      <c r="F307" s="29"/>
      <c r="M307" s="29"/>
      <c r="P307" s="29"/>
    </row>
    <row r="308" spans="6:16" ht="15.75" customHeight="1" x14ac:dyDescent="0.25">
      <c r="F308" s="29"/>
      <c r="M308" s="29"/>
      <c r="P308" s="29"/>
    </row>
    <row r="309" spans="6:16" ht="15.75" customHeight="1" x14ac:dyDescent="0.25">
      <c r="F309" s="29"/>
      <c r="M309" s="29"/>
      <c r="P309" s="29"/>
    </row>
    <row r="310" spans="6:16" ht="15.75" customHeight="1" x14ac:dyDescent="0.25">
      <c r="F310" s="29"/>
      <c r="M310" s="29"/>
      <c r="P310" s="29"/>
    </row>
    <row r="311" spans="6:16" ht="15.75" customHeight="1" x14ac:dyDescent="0.25">
      <c r="F311" s="29"/>
      <c r="M311" s="29"/>
      <c r="P311" s="29"/>
    </row>
    <row r="312" spans="6:16" ht="15.75" customHeight="1" x14ac:dyDescent="0.25">
      <c r="F312" s="29"/>
      <c r="M312" s="29"/>
      <c r="P312" s="29"/>
    </row>
    <row r="313" spans="6:16" ht="15.75" customHeight="1" x14ac:dyDescent="0.25">
      <c r="F313" s="29"/>
      <c r="M313" s="29"/>
      <c r="P313" s="29"/>
    </row>
    <row r="314" spans="6:16" ht="15.75" customHeight="1" x14ac:dyDescent="0.25">
      <c r="F314" s="29"/>
      <c r="M314" s="29"/>
      <c r="P314" s="29"/>
    </row>
    <row r="315" spans="6:16" ht="15.75" customHeight="1" x14ac:dyDescent="0.25">
      <c r="F315" s="29"/>
      <c r="M315" s="29"/>
      <c r="P315" s="29"/>
    </row>
    <row r="316" spans="6:16" ht="15.75" customHeight="1" x14ac:dyDescent="0.25">
      <c r="F316" s="29"/>
      <c r="M316" s="29"/>
      <c r="P316" s="29"/>
    </row>
    <row r="317" spans="6:16" ht="15.75" customHeight="1" x14ac:dyDescent="0.25">
      <c r="F317" s="29"/>
      <c r="M317" s="29"/>
      <c r="P317" s="29"/>
    </row>
    <row r="318" spans="6:16" ht="15.75" customHeight="1" x14ac:dyDescent="0.25">
      <c r="F318" s="29"/>
      <c r="M318" s="29"/>
      <c r="P318" s="29"/>
    </row>
    <row r="319" spans="6:16" ht="15.75" customHeight="1" x14ac:dyDescent="0.25">
      <c r="F319" s="29"/>
      <c r="M319" s="29"/>
      <c r="P319" s="29"/>
    </row>
    <row r="320" spans="6:16" ht="15.75" customHeight="1" x14ac:dyDescent="0.25">
      <c r="F320" s="29"/>
      <c r="M320" s="29"/>
      <c r="P320" s="29"/>
    </row>
    <row r="321" spans="6:16" ht="15.75" customHeight="1" x14ac:dyDescent="0.25">
      <c r="F321" s="29"/>
      <c r="M321" s="29"/>
      <c r="P321" s="29"/>
    </row>
    <row r="322" spans="6:16" ht="15.75" customHeight="1" x14ac:dyDescent="0.25">
      <c r="F322" s="29"/>
      <c r="M322" s="29"/>
      <c r="P322" s="29"/>
    </row>
    <row r="323" spans="6:16" ht="15.75" customHeight="1" x14ac:dyDescent="0.25">
      <c r="F323" s="29"/>
      <c r="M323" s="29"/>
      <c r="P323" s="29"/>
    </row>
    <row r="324" spans="6:16" ht="15.75" customHeight="1" x14ac:dyDescent="0.25">
      <c r="F324" s="29"/>
      <c r="M324" s="29"/>
      <c r="P324" s="29"/>
    </row>
    <row r="325" spans="6:16" ht="15.75" customHeight="1" x14ac:dyDescent="0.25">
      <c r="F325" s="29"/>
      <c r="M325" s="29"/>
      <c r="P325" s="29"/>
    </row>
    <row r="326" spans="6:16" ht="15.75" customHeight="1" x14ac:dyDescent="0.25">
      <c r="F326" s="29"/>
      <c r="M326" s="29"/>
      <c r="P326" s="29"/>
    </row>
    <row r="327" spans="6:16" ht="15.75" customHeight="1" x14ac:dyDescent="0.25">
      <c r="F327" s="29"/>
      <c r="M327" s="29"/>
      <c r="P327" s="29"/>
    </row>
    <row r="328" spans="6:16" ht="15.75" customHeight="1" x14ac:dyDescent="0.25">
      <c r="F328" s="29"/>
      <c r="M328" s="29"/>
      <c r="P328" s="29"/>
    </row>
    <row r="329" spans="6:16" ht="15.75" customHeight="1" x14ac:dyDescent="0.25">
      <c r="F329" s="29"/>
      <c r="M329" s="29"/>
      <c r="P329" s="29"/>
    </row>
    <row r="330" spans="6:16" ht="15.75" customHeight="1" x14ac:dyDescent="0.25">
      <c r="F330" s="29"/>
      <c r="M330" s="29"/>
      <c r="P330" s="29"/>
    </row>
    <row r="331" spans="6:16" ht="15.75" customHeight="1" x14ac:dyDescent="0.25">
      <c r="F331" s="29"/>
      <c r="M331" s="29"/>
      <c r="P331" s="29"/>
    </row>
    <row r="332" spans="6:16" ht="15.75" customHeight="1" x14ac:dyDescent="0.25">
      <c r="F332" s="29"/>
      <c r="M332" s="29"/>
      <c r="P332" s="29"/>
    </row>
    <row r="333" spans="6:16" ht="15.75" customHeight="1" x14ac:dyDescent="0.25">
      <c r="F333" s="29"/>
      <c r="M333" s="29"/>
      <c r="P333" s="29"/>
    </row>
    <row r="334" spans="6:16" ht="15.75" customHeight="1" x14ac:dyDescent="0.25">
      <c r="F334" s="29"/>
      <c r="M334" s="29"/>
      <c r="P334" s="29"/>
    </row>
    <row r="335" spans="6:16" ht="15.75" customHeight="1" x14ac:dyDescent="0.25">
      <c r="F335" s="29"/>
      <c r="M335" s="29"/>
      <c r="P335" s="29"/>
    </row>
    <row r="336" spans="6:16" ht="15.75" customHeight="1" x14ac:dyDescent="0.25">
      <c r="F336" s="29"/>
      <c r="M336" s="29"/>
      <c r="P336" s="29"/>
    </row>
    <row r="337" spans="6:16" ht="15.75" customHeight="1" x14ac:dyDescent="0.25">
      <c r="F337" s="29"/>
      <c r="M337" s="29"/>
      <c r="P337" s="29"/>
    </row>
    <row r="338" spans="6:16" ht="15.75" customHeight="1" x14ac:dyDescent="0.25">
      <c r="F338" s="29"/>
      <c r="M338" s="29"/>
      <c r="P338" s="29"/>
    </row>
    <row r="339" spans="6:16" ht="15.75" customHeight="1" x14ac:dyDescent="0.25">
      <c r="F339" s="29"/>
      <c r="M339" s="29"/>
      <c r="P339" s="29"/>
    </row>
    <row r="340" spans="6:16" ht="15.75" customHeight="1" x14ac:dyDescent="0.25">
      <c r="F340" s="29"/>
      <c r="M340" s="29"/>
      <c r="P340" s="29"/>
    </row>
    <row r="341" spans="6:16" ht="15.75" customHeight="1" x14ac:dyDescent="0.25">
      <c r="F341" s="29"/>
      <c r="M341" s="29"/>
      <c r="P341" s="29"/>
    </row>
    <row r="342" spans="6:16" ht="15.75" customHeight="1" x14ac:dyDescent="0.25">
      <c r="F342" s="29"/>
      <c r="M342" s="29"/>
      <c r="P342" s="29"/>
    </row>
    <row r="343" spans="6:16" ht="15.75" customHeight="1" x14ac:dyDescent="0.25">
      <c r="F343" s="29"/>
      <c r="M343" s="29"/>
      <c r="P343" s="29"/>
    </row>
    <row r="344" spans="6:16" ht="15.75" customHeight="1" x14ac:dyDescent="0.25">
      <c r="F344" s="29"/>
      <c r="M344" s="29"/>
      <c r="P344" s="29"/>
    </row>
    <row r="345" spans="6:16" ht="15.75" customHeight="1" x14ac:dyDescent="0.25">
      <c r="F345" s="29"/>
      <c r="M345" s="29"/>
      <c r="P345" s="29"/>
    </row>
    <row r="346" spans="6:16" ht="15.75" customHeight="1" x14ac:dyDescent="0.25">
      <c r="F346" s="29"/>
      <c r="M346" s="29"/>
      <c r="P346" s="29"/>
    </row>
    <row r="347" spans="6:16" ht="15.75" customHeight="1" x14ac:dyDescent="0.25">
      <c r="F347" s="29"/>
      <c r="M347" s="29"/>
      <c r="P347" s="29"/>
    </row>
    <row r="348" spans="6:16" ht="15.75" customHeight="1" x14ac:dyDescent="0.25">
      <c r="F348" s="29"/>
      <c r="M348" s="29"/>
      <c r="P348" s="29"/>
    </row>
    <row r="349" spans="6:16" ht="15.75" customHeight="1" x14ac:dyDescent="0.25">
      <c r="F349" s="29"/>
      <c r="M349" s="29"/>
      <c r="P349" s="29"/>
    </row>
    <row r="350" spans="6:16" ht="15.75" customHeight="1" x14ac:dyDescent="0.25">
      <c r="F350" s="29"/>
      <c r="M350" s="29"/>
      <c r="P350" s="29"/>
    </row>
    <row r="351" spans="6:16" ht="15.75" customHeight="1" x14ac:dyDescent="0.25">
      <c r="F351" s="29"/>
      <c r="M351" s="29"/>
      <c r="P351" s="29"/>
    </row>
    <row r="352" spans="6:16" ht="15.75" customHeight="1" x14ac:dyDescent="0.25">
      <c r="F352" s="29"/>
      <c r="M352" s="29"/>
      <c r="P352" s="29"/>
    </row>
    <row r="353" spans="6:16" ht="15.75" customHeight="1" x14ac:dyDescent="0.25">
      <c r="F353" s="29"/>
      <c r="M353" s="29"/>
      <c r="P353" s="29"/>
    </row>
    <row r="354" spans="6:16" ht="15.75" customHeight="1" x14ac:dyDescent="0.25">
      <c r="F354" s="29"/>
      <c r="M354" s="29"/>
      <c r="P354" s="29"/>
    </row>
    <row r="355" spans="6:16" ht="15.75" customHeight="1" x14ac:dyDescent="0.25">
      <c r="F355" s="29"/>
      <c r="M355" s="29"/>
      <c r="P355" s="29"/>
    </row>
    <row r="356" spans="6:16" ht="15.75" customHeight="1" x14ac:dyDescent="0.25">
      <c r="F356" s="29"/>
      <c r="M356" s="29"/>
      <c r="P356" s="29"/>
    </row>
    <row r="357" spans="6:16" ht="15.75" customHeight="1" x14ac:dyDescent="0.25">
      <c r="F357" s="29"/>
      <c r="M357" s="29"/>
      <c r="P357" s="29"/>
    </row>
    <row r="358" spans="6:16" ht="15.75" customHeight="1" x14ac:dyDescent="0.25">
      <c r="F358" s="29"/>
      <c r="M358" s="29"/>
      <c r="P358" s="29"/>
    </row>
    <row r="359" spans="6:16" ht="15.75" customHeight="1" x14ac:dyDescent="0.25">
      <c r="F359" s="29"/>
      <c r="M359" s="29"/>
      <c r="P359" s="29"/>
    </row>
    <row r="360" spans="6:16" ht="15.75" customHeight="1" x14ac:dyDescent="0.25">
      <c r="F360" s="29"/>
      <c r="M360" s="29"/>
      <c r="P360" s="29"/>
    </row>
    <row r="361" spans="6:16" ht="15.75" customHeight="1" x14ac:dyDescent="0.25">
      <c r="F361" s="29"/>
      <c r="M361" s="29"/>
      <c r="P361" s="29"/>
    </row>
    <row r="362" spans="6:16" ht="15.75" customHeight="1" x14ac:dyDescent="0.25">
      <c r="F362" s="29"/>
      <c r="M362" s="29"/>
      <c r="P362" s="29"/>
    </row>
    <row r="363" spans="6:16" ht="15.75" customHeight="1" x14ac:dyDescent="0.25">
      <c r="F363" s="29"/>
      <c r="M363" s="29"/>
      <c r="P363" s="29"/>
    </row>
    <row r="364" spans="6:16" ht="15.75" customHeight="1" x14ac:dyDescent="0.25">
      <c r="F364" s="29"/>
      <c r="M364" s="29"/>
      <c r="P364" s="29"/>
    </row>
    <row r="365" spans="6:16" ht="15.75" customHeight="1" x14ac:dyDescent="0.25">
      <c r="F365" s="29"/>
      <c r="M365" s="29"/>
      <c r="P365" s="29"/>
    </row>
    <row r="366" spans="6:16" ht="15.75" customHeight="1" x14ac:dyDescent="0.25">
      <c r="F366" s="29"/>
      <c r="M366" s="29"/>
      <c r="P366" s="29"/>
    </row>
    <row r="367" spans="6:16" ht="15.75" customHeight="1" x14ac:dyDescent="0.25">
      <c r="F367" s="29"/>
      <c r="M367" s="29"/>
      <c r="P367" s="29"/>
    </row>
    <row r="368" spans="6:16" ht="15.75" customHeight="1" x14ac:dyDescent="0.25">
      <c r="F368" s="29"/>
      <c r="M368" s="29"/>
      <c r="P368" s="29"/>
    </row>
    <row r="369" spans="6:16" ht="15.75" customHeight="1" x14ac:dyDescent="0.25">
      <c r="F369" s="29"/>
      <c r="M369" s="29"/>
      <c r="P369" s="29"/>
    </row>
    <row r="370" spans="6:16" ht="15.75" customHeight="1" x14ac:dyDescent="0.25">
      <c r="F370" s="29"/>
      <c r="M370" s="29"/>
      <c r="P370" s="29"/>
    </row>
    <row r="371" spans="6:16" ht="15.75" customHeight="1" x14ac:dyDescent="0.25">
      <c r="F371" s="29"/>
      <c r="M371" s="29"/>
      <c r="P371" s="29"/>
    </row>
    <row r="372" spans="6:16" ht="15.75" customHeight="1" x14ac:dyDescent="0.25">
      <c r="F372" s="29"/>
      <c r="M372" s="29"/>
      <c r="P372" s="29"/>
    </row>
    <row r="373" spans="6:16" ht="15.75" customHeight="1" x14ac:dyDescent="0.25">
      <c r="F373" s="29"/>
      <c r="M373" s="29"/>
      <c r="P373" s="29"/>
    </row>
    <row r="374" spans="6:16" ht="15.75" customHeight="1" x14ac:dyDescent="0.25">
      <c r="F374" s="29"/>
      <c r="M374" s="29"/>
      <c r="P374" s="29"/>
    </row>
    <row r="375" spans="6:16" ht="15.75" customHeight="1" x14ac:dyDescent="0.25">
      <c r="F375" s="29"/>
      <c r="M375" s="29"/>
      <c r="P375" s="29"/>
    </row>
    <row r="376" spans="6:16" ht="15.75" customHeight="1" x14ac:dyDescent="0.25">
      <c r="F376" s="29"/>
      <c r="M376" s="29"/>
      <c r="P376" s="29"/>
    </row>
    <row r="377" spans="6:16" ht="15.75" customHeight="1" x14ac:dyDescent="0.25">
      <c r="F377" s="29"/>
      <c r="M377" s="29"/>
      <c r="P377" s="29"/>
    </row>
    <row r="378" spans="6:16" ht="15.75" customHeight="1" x14ac:dyDescent="0.25">
      <c r="F378" s="29"/>
      <c r="M378" s="29"/>
      <c r="P378" s="29"/>
    </row>
    <row r="379" spans="6:16" ht="15.75" customHeight="1" x14ac:dyDescent="0.25">
      <c r="F379" s="29"/>
      <c r="M379" s="29"/>
      <c r="P379" s="29"/>
    </row>
    <row r="380" spans="6:16" ht="15.75" customHeight="1" x14ac:dyDescent="0.25">
      <c r="F380" s="29"/>
      <c r="M380" s="29"/>
      <c r="P380" s="29"/>
    </row>
    <row r="381" spans="6:16" ht="15.75" customHeight="1" x14ac:dyDescent="0.25">
      <c r="F381" s="29"/>
      <c r="M381" s="29"/>
      <c r="P381" s="29"/>
    </row>
    <row r="382" spans="6:16" ht="15.75" customHeight="1" x14ac:dyDescent="0.25">
      <c r="F382" s="29"/>
      <c r="M382" s="29"/>
      <c r="P382" s="29"/>
    </row>
    <row r="383" spans="6:16" ht="15.75" customHeight="1" x14ac:dyDescent="0.25">
      <c r="F383" s="29"/>
      <c r="M383" s="29"/>
      <c r="P383" s="29"/>
    </row>
    <row r="384" spans="6:16" ht="15.75" customHeight="1" x14ac:dyDescent="0.25">
      <c r="F384" s="29"/>
      <c r="M384" s="29"/>
      <c r="P384" s="29"/>
    </row>
    <row r="385" spans="6:16" ht="15.75" customHeight="1" x14ac:dyDescent="0.25">
      <c r="F385" s="29"/>
      <c r="M385" s="29"/>
      <c r="P385" s="29"/>
    </row>
    <row r="386" spans="6:16" ht="15.75" customHeight="1" x14ac:dyDescent="0.25">
      <c r="F386" s="29"/>
      <c r="M386" s="29"/>
      <c r="P386" s="29"/>
    </row>
    <row r="387" spans="6:16" ht="15.75" customHeight="1" x14ac:dyDescent="0.25">
      <c r="F387" s="29"/>
      <c r="M387" s="29"/>
      <c r="P387" s="29"/>
    </row>
    <row r="388" spans="6:16" ht="15.75" customHeight="1" x14ac:dyDescent="0.25">
      <c r="F388" s="29"/>
      <c r="M388" s="29"/>
      <c r="P388" s="29"/>
    </row>
    <row r="389" spans="6:16" ht="15.75" customHeight="1" x14ac:dyDescent="0.25">
      <c r="F389" s="29"/>
      <c r="M389" s="29"/>
      <c r="P389" s="29"/>
    </row>
    <row r="390" spans="6:16" ht="15.75" customHeight="1" x14ac:dyDescent="0.25">
      <c r="F390" s="29"/>
      <c r="M390" s="29"/>
      <c r="P390" s="29"/>
    </row>
    <row r="391" spans="6:16" ht="15.75" customHeight="1" x14ac:dyDescent="0.25">
      <c r="F391" s="29"/>
      <c r="M391" s="29"/>
      <c r="P391" s="29"/>
    </row>
    <row r="392" spans="6:16" ht="15.75" customHeight="1" x14ac:dyDescent="0.25">
      <c r="F392" s="29"/>
      <c r="M392" s="29"/>
      <c r="P392" s="29"/>
    </row>
    <row r="393" spans="6:16" ht="15.75" customHeight="1" x14ac:dyDescent="0.25">
      <c r="F393" s="29"/>
      <c r="M393" s="29"/>
      <c r="P393" s="29"/>
    </row>
    <row r="394" spans="6:16" ht="15.75" customHeight="1" x14ac:dyDescent="0.25">
      <c r="F394" s="29"/>
      <c r="M394" s="29"/>
      <c r="P394" s="29"/>
    </row>
    <row r="395" spans="6:16" ht="15.75" customHeight="1" x14ac:dyDescent="0.25">
      <c r="F395" s="29"/>
      <c r="M395" s="29"/>
      <c r="P395" s="29"/>
    </row>
    <row r="396" spans="6:16" ht="15.75" customHeight="1" x14ac:dyDescent="0.25">
      <c r="F396" s="29"/>
      <c r="M396" s="29"/>
      <c r="P396" s="29"/>
    </row>
    <row r="397" spans="6:16" ht="15.75" customHeight="1" x14ac:dyDescent="0.25">
      <c r="F397" s="29"/>
      <c r="M397" s="29"/>
      <c r="P397" s="29"/>
    </row>
    <row r="398" spans="6:16" ht="15.75" customHeight="1" x14ac:dyDescent="0.25">
      <c r="F398" s="29"/>
      <c r="M398" s="29"/>
      <c r="P398" s="29"/>
    </row>
    <row r="399" spans="6:16" ht="15.75" customHeight="1" x14ac:dyDescent="0.25">
      <c r="F399" s="29"/>
      <c r="M399" s="29"/>
      <c r="P399" s="29"/>
    </row>
    <row r="400" spans="6:16" ht="15.75" customHeight="1" x14ac:dyDescent="0.25">
      <c r="F400" s="29"/>
      <c r="M400" s="29"/>
      <c r="P400" s="29"/>
    </row>
    <row r="401" spans="6:16" ht="15.75" customHeight="1" x14ac:dyDescent="0.25">
      <c r="F401" s="29"/>
      <c r="M401" s="29"/>
      <c r="P401" s="29"/>
    </row>
    <row r="402" spans="6:16" ht="15.75" customHeight="1" x14ac:dyDescent="0.25">
      <c r="F402" s="29"/>
      <c r="M402" s="29"/>
      <c r="P402" s="29"/>
    </row>
    <row r="403" spans="6:16" ht="15.75" customHeight="1" x14ac:dyDescent="0.25">
      <c r="F403" s="29"/>
      <c r="M403" s="29"/>
      <c r="P403" s="29"/>
    </row>
    <row r="404" spans="6:16" ht="15.75" customHeight="1" x14ac:dyDescent="0.25">
      <c r="F404" s="29"/>
      <c r="M404" s="29"/>
      <c r="P404" s="29"/>
    </row>
    <row r="405" spans="6:16" ht="15.75" customHeight="1" x14ac:dyDescent="0.25">
      <c r="F405" s="29"/>
      <c r="M405" s="29"/>
      <c r="P405" s="29"/>
    </row>
    <row r="406" spans="6:16" ht="15.75" customHeight="1" x14ac:dyDescent="0.25">
      <c r="F406" s="29"/>
      <c r="M406" s="29"/>
      <c r="P406" s="29"/>
    </row>
    <row r="407" spans="6:16" ht="15.75" customHeight="1" x14ac:dyDescent="0.25">
      <c r="F407" s="29"/>
      <c r="M407" s="29"/>
      <c r="P407" s="29"/>
    </row>
    <row r="408" spans="6:16" ht="15.75" customHeight="1" x14ac:dyDescent="0.25">
      <c r="F408" s="29"/>
      <c r="M408" s="29"/>
      <c r="P408" s="29"/>
    </row>
    <row r="409" spans="6:16" ht="15.75" customHeight="1" x14ac:dyDescent="0.25">
      <c r="F409" s="29"/>
      <c r="M409" s="29"/>
      <c r="P409" s="29"/>
    </row>
    <row r="410" spans="6:16" ht="15.75" customHeight="1" x14ac:dyDescent="0.25">
      <c r="F410" s="29"/>
      <c r="M410" s="29"/>
      <c r="P410" s="29"/>
    </row>
    <row r="411" spans="6:16" ht="15.75" customHeight="1" x14ac:dyDescent="0.25">
      <c r="F411" s="29"/>
      <c r="M411" s="29"/>
      <c r="P411" s="29"/>
    </row>
    <row r="412" spans="6:16" ht="15.75" customHeight="1" x14ac:dyDescent="0.25">
      <c r="F412" s="29"/>
      <c r="M412" s="29"/>
      <c r="P412" s="29"/>
    </row>
    <row r="413" spans="6:16" ht="15.75" customHeight="1" x14ac:dyDescent="0.25">
      <c r="F413" s="29"/>
      <c r="M413" s="29"/>
      <c r="P413" s="29"/>
    </row>
    <row r="414" spans="6:16" ht="15.75" customHeight="1" x14ac:dyDescent="0.25">
      <c r="F414" s="29"/>
      <c r="M414" s="29"/>
      <c r="P414" s="29"/>
    </row>
    <row r="415" spans="6:16" ht="15.75" customHeight="1" x14ac:dyDescent="0.25">
      <c r="F415" s="29"/>
      <c r="M415" s="29"/>
      <c r="P415" s="29"/>
    </row>
    <row r="416" spans="6:16" ht="15.75" customHeight="1" x14ac:dyDescent="0.25">
      <c r="F416" s="29"/>
      <c r="M416" s="29"/>
      <c r="P416" s="29"/>
    </row>
    <row r="417" spans="6:16" ht="15.75" customHeight="1" x14ac:dyDescent="0.25">
      <c r="F417" s="29"/>
      <c r="M417" s="29"/>
      <c r="P417" s="29"/>
    </row>
    <row r="418" spans="6:16" ht="15.75" customHeight="1" x14ac:dyDescent="0.25">
      <c r="F418" s="29"/>
      <c r="M418" s="29"/>
      <c r="P418" s="29"/>
    </row>
    <row r="419" spans="6:16" ht="15.75" customHeight="1" x14ac:dyDescent="0.25">
      <c r="F419" s="29"/>
      <c r="M419" s="29"/>
      <c r="P419" s="29"/>
    </row>
    <row r="420" spans="6:16" ht="15.75" customHeight="1" x14ac:dyDescent="0.25">
      <c r="F420" s="29"/>
      <c r="M420" s="29"/>
      <c r="P420" s="29"/>
    </row>
    <row r="421" spans="6:16" ht="15.75" customHeight="1" x14ac:dyDescent="0.25">
      <c r="F421" s="29"/>
      <c r="M421" s="29"/>
      <c r="P421" s="29"/>
    </row>
    <row r="422" spans="6:16" ht="15.75" customHeight="1" x14ac:dyDescent="0.25">
      <c r="F422" s="29"/>
      <c r="M422" s="29"/>
      <c r="P422" s="29"/>
    </row>
    <row r="423" spans="6:16" ht="15.75" customHeight="1" x14ac:dyDescent="0.25">
      <c r="F423" s="29"/>
      <c r="M423" s="29"/>
      <c r="P423" s="29"/>
    </row>
    <row r="424" spans="6:16" ht="15.75" customHeight="1" x14ac:dyDescent="0.25">
      <c r="F424" s="29"/>
      <c r="M424" s="29"/>
      <c r="P424" s="29"/>
    </row>
    <row r="425" spans="6:16" ht="15.75" customHeight="1" x14ac:dyDescent="0.25">
      <c r="F425" s="29"/>
      <c r="M425" s="29"/>
      <c r="P425" s="29"/>
    </row>
    <row r="426" spans="6:16" ht="15.75" customHeight="1" x14ac:dyDescent="0.25">
      <c r="F426" s="29"/>
      <c r="M426" s="29"/>
      <c r="P426" s="29"/>
    </row>
    <row r="427" spans="6:16" ht="15.75" customHeight="1" x14ac:dyDescent="0.25">
      <c r="F427" s="29"/>
      <c r="M427" s="29"/>
      <c r="P427" s="29"/>
    </row>
    <row r="428" spans="6:16" ht="15.75" customHeight="1" x14ac:dyDescent="0.25">
      <c r="F428" s="29"/>
      <c r="M428" s="29"/>
      <c r="P428" s="29"/>
    </row>
    <row r="429" spans="6:16" ht="15.75" customHeight="1" x14ac:dyDescent="0.25">
      <c r="F429" s="29"/>
      <c r="M429" s="29"/>
      <c r="P429" s="29"/>
    </row>
    <row r="430" spans="6:16" ht="15.75" customHeight="1" x14ac:dyDescent="0.25">
      <c r="F430" s="29"/>
      <c r="M430" s="29"/>
      <c r="P430" s="29"/>
    </row>
    <row r="431" spans="6:16" ht="15.75" customHeight="1" x14ac:dyDescent="0.25">
      <c r="F431" s="29"/>
      <c r="M431" s="29"/>
      <c r="P431" s="29"/>
    </row>
    <row r="432" spans="6:16" ht="15.75" customHeight="1" x14ac:dyDescent="0.25">
      <c r="F432" s="29"/>
      <c r="M432" s="29"/>
      <c r="P432" s="29"/>
    </row>
    <row r="433" spans="6:16" ht="15.75" customHeight="1" x14ac:dyDescent="0.25">
      <c r="F433" s="29"/>
      <c r="M433" s="29"/>
      <c r="P433" s="29"/>
    </row>
    <row r="434" spans="6:16" ht="15.75" customHeight="1" x14ac:dyDescent="0.25">
      <c r="F434" s="29"/>
      <c r="M434" s="29"/>
      <c r="P434" s="29"/>
    </row>
    <row r="435" spans="6:16" ht="15.75" customHeight="1" x14ac:dyDescent="0.25">
      <c r="F435" s="29"/>
      <c r="M435" s="29"/>
      <c r="P435" s="29"/>
    </row>
    <row r="436" spans="6:16" ht="15.75" customHeight="1" x14ac:dyDescent="0.25">
      <c r="F436" s="29"/>
      <c r="M436" s="29"/>
      <c r="P436" s="29"/>
    </row>
    <row r="437" spans="6:16" ht="15.75" customHeight="1" x14ac:dyDescent="0.25">
      <c r="F437" s="29"/>
      <c r="M437" s="29"/>
      <c r="P437" s="29"/>
    </row>
    <row r="438" spans="6:16" ht="15.75" customHeight="1" x14ac:dyDescent="0.25">
      <c r="F438" s="29"/>
      <c r="M438" s="29"/>
      <c r="P438" s="29"/>
    </row>
    <row r="439" spans="6:16" ht="15.75" customHeight="1" x14ac:dyDescent="0.25">
      <c r="F439" s="29"/>
      <c r="M439" s="29"/>
      <c r="P439" s="29"/>
    </row>
    <row r="440" spans="6:16" ht="15.75" customHeight="1" x14ac:dyDescent="0.25">
      <c r="F440" s="29"/>
      <c r="M440" s="29"/>
      <c r="P440" s="29"/>
    </row>
    <row r="441" spans="6:16" ht="15.75" customHeight="1" x14ac:dyDescent="0.25">
      <c r="F441" s="29"/>
      <c r="M441" s="29"/>
      <c r="P441" s="29"/>
    </row>
    <row r="442" spans="6:16" ht="15.75" customHeight="1" x14ac:dyDescent="0.25">
      <c r="F442" s="29"/>
      <c r="M442" s="29"/>
      <c r="P442" s="29"/>
    </row>
    <row r="443" spans="6:16" ht="15.75" customHeight="1" x14ac:dyDescent="0.25">
      <c r="F443" s="29"/>
      <c r="M443" s="29"/>
      <c r="P443" s="29"/>
    </row>
    <row r="444" spans="6:16" ht="15.75" customHeight="1" x14ac:dyDescent="0.25">
      <c r="F444" s="29"/>
      <c r="M444" s="29"/>
      <c r="P444" s="29"/>
    </row>
    <row r="445" spans="6:16" ht="15.75" customHeight="1" x14ac:dyDescent="0.25">
      <c r="F445" s="29"/>
      <c r="M445" s="29"/>
      <c r="P445" s="29"/>
    </row>
    <row r="446" spans="6:16" ht="15.75" customHeight="1" x14ac:dyDescent="0.25">
      <c r="F446" s="29"/>
      <c r="M446" s="29"/>
      <c r="P446" s="29"/>
    </row>
    <row r="447" spans="6:16" ht="15.75" customHeight="1" x14ac:dyDescent="0.25">
      <c r="F447" s="29"/>
      <c r="M447" s="29"/>
      <c r="P447" s="29"/>
    </row>
    <row r="448" spans="6:16" ht="15.75" customHeight="1" x14ac:dyDescent="0.25">
      <c r="F448" s="29"/>
      <c r="M448" s="29"/>
      <c r="P448" s="29"/>
    </row>
    <row r="449" spans="6:16" ht="15.75" customHeight="1" x14ac:dyDescent="0.25">
      <c r="F449" s="29"/>
      <c r="M449" s="29"/>
      <c r="P449" s="29"/>
    </row>
    <row r="450" spans="6:16" ht="15.75" customHeight="1" x14ac:dyDescent="0.25">
      <c r="F450" s="29"/>
      <c r="M450" s="29"/>
      <c r="P450" s="29"/>
    </row>
    <row r="451" spans="6:16" ht="15.75" customHeight="1" x14ac:dyDescent="0.25">
      <c r="F451" s="29"/>
      <c r="M451" s="29"/>
      <c r="P451" s="29"/>
    </row>
    <row r="452" spans="6:16" ht="15.75" customHeight="1" x14ac:dyDescent="0.25">
      <c r="F452" s="29"/>
      <c r="M452" s="29"/>
      <c r="P452" s="29"/>
    </row>
    <row r="453" spans="6:16" ht="15.75" customHeight="1" x14ac:dyDescent="0.25">
      <c r="F453" s="29"/>
      <c r="M453" s="29"/>
      <c r="P453" s="29"/>
    </row>
    <row r="454" spans="6:16" ht="15.75" customHeight="1" x14ac:dyDescent="0.25">
      <c r="F454" s="29"/>
      <c r="M454" s="29"/>
      <c r="P454" s="29"/>
    </row>
    <row r="455" spans="6:16" ht="15.75" customHeight="1" x14ac:dyDescent="0.25">
      <c r="F455" s="29"/>
      <c r="M455" s="29"/>
      <c r="P455" s="29"/>
    </row>
    <row r="456" spans="6:16" ht="15.75" customHeight="1" x14ac:dyDescent="0.25">
      <c r="F456" s="29"/>
      <c r="M456" s="29"/>
      <c r="P456" s="29"/>
    </row>
    <row r="457" spans="6:16" ht="15.75" customHeight="1" x14ac:dyDescent="0.25">
      <c r="F457" s="29"/>
      <c r="M457" s="29"/>
      <c r="P457" s="29"/>
    </row>
    <row r="458" spans="6:16" ht="15.75" customHeight="1" x14ac:dyDescent="0.25">
      <c r="F458" s="29"/>
      <c r="M458" s="29"/>
      <c r="P458" s="29"/>
    </row>
    <row r="459" spans="6:16" ht="15.75" customHeight="1" x14ac:dyDescent="0.25">
      <c r="F459" s="29"/>
      <c r="M459" s="29"/>
      <c r="P459" s="29"/>
    </row>
    <row r="460" spans="6:16" ht="15.75" customHeight="1" x14ac:dyDescent="0.25">
      <c r="F460" s="29"/>
      <c r="M460" s="29"/>
      <c r="P460" s="29"/>
    </row>
    <row r="461" spans="6:16" ht="15.75" customHeight="1" x14ac:dyDescent="0.25">
      <c r="F461" s="29"/>
      <c r="M461" s="29"/>
      <c r="P461" s="29"/>
    </row>
    <row r="462" spans="6:16" ht="15.75" customHeight="1" x14ac:dyDescent="0.25">
      <c r="F462" s="29"/>
      <c r="M462" s="29"/>
      <c r="P462" s="29"/>
    </row>
    <row r="463" spans="6:16" ht="15.75" customHeight="1" x14ac:dyDescent="0.25">
      <c r="F463" s="29"/>
      <c r="M463" s="29"/>
      <c r="P463" s="29"/>
    </row>
    <row r="464" spans="6:16" ht="15.75" customHeight="1" x14ac:dyDescent="0.25">
      <c r="F464" s="29"/>
      <c r="M464" s="29"/>
      <c r="P464" s="29"/>
    </row>
    <row r="465" spans="6:16" ht="15.75" customHeight="1" x14ac:dyDescent="0.25">
      <c r="F465" s="29"/>
      <c r="M465" s="29"/>
      <c r="P465" s="29"/>
    </row>
    <row r="466" spans="6:16" ht="15.75" customHeight="1" x14ac:dyDescent="0.25">
      <c r="F466" s="29"/>
      <c r="M466" s="29"/>
      <c r="P466" s="29"/>
    </row>
    <row r="467" spans="6:16" ht="15.75" customHeight="1" x14ac:dyDescent="0.25">
      <c r="F467" s="29"/>
      <c r="M467" s="29"/>
      <c r="P467" s="29"/>
    </row>
    <row r="468" spans="6:16" ht="15.75" customHeight="1" x14ac:dyDescent="0.25">
      <c r="F468" s="29"/>
      <c r="M468" s="29"/>
      <c r="P468" s="29"/>
    </row>
    <row r="469" spans="6:16" ht="15.75" customHeight="1" x14ac:dyDescent="0.25">
      <c r="F469" s="29"/>
      <c r="M469" s="29"/>
      <c r="P469" s="29"/>
    </row>
    <row r="470" spans="6:16" ht="15.75" customHeight="1" x14ac:dyDescent="0.25">
      <c r="F470" s="29"/>
      <c r="M470" s="29"/>
      <c r="P470" s="29"/>
    </row>
    <row r="471" spans="6:16" ht="15.75" customHeight="1" x14ac:dyDescent="0.25">
      <c r="F471" s="29"/>
      <c r="M471" s="29"/>
      <c r="P471" s="29"/>
    </row>
    <row r="472" spans="6:16" ht="15.75" customHeight="1" x14ac:dyDescent="0.25">
      <c r="F472" s="29"/>
      <c r="M472" s="29"/>
      <c r="P472" s="29"/>
    </row>
    <row r="473" spans="6:16" ht="15.75" customHeight="1" x14ac:dyDescent="0.25">
      <c r="F473" s="29"/>
      <c r="M473" s="29"/>
      <c r="P473" s="29"/>
    </row>
    <row r="474" spans="6:16" ht="15.75" customHeight="1" x14ac:dyDescent="0.25">
      <c r="F474" s="29"/>
      <c r="M474" s="29"/>
      <c r="P474" s="29"/>
    </row>
    <row r="475" spans="6:16" ht="15.75" customHeight="1" x14ac:dyDescent="0.25">
      <c r="F475" s="29"/>
      <c r="M475" s="29"/>
      <c r="P475" s="29"/>
    </row>
    <row r="476" spans="6:16" ht="15.75" customHeight="1" x14ac:dyDescent="0.25">
      <c r="F476" s="29"/>
      <c r="M476" s="29"/>
      <c r="P476" s="29"/>
    </row>
    <row r="477" spans="6:16" ht="15.75" customHeight="1" x14ac:dyDescent="0.25">
      <c r="F477" s="29"/>
      <c r="M477" s="29"/>
      <c r="P477" s="29"/>
    </row>
    <row r="478" spans="6:16" ht="15.75" customHeight="1" x14ac:dyDescent="0.25">
      <c r="F478" s="29"/>
      <c r="M478" s="29"/>
      <c r="P478" s="29"/>
    </row>
    <row r="479" spans="6:16" ht="15.75" customHeight="1" x14ac:dyDescent="0.25">
      <c r="F479" s="29"/>
      <c r="M479" s="29"/>
      <c r="P479" s="29"/>
    </row>
    <row r="480" spans="6:16" ht="15.75" customHeight="1" x14ac:dyDescent="0.25">
      <c r="F480" s="29"/>
      <c r="M480" s="29"/>
      <c r="P480" s="29"/>
    </row>
    <row r="481" spans="6:16" ht="15.75" customHeight="1" x14ac:dyDescent="0.25">
      <c r="F481" s="29"/>
      <c r="M481" s="29"/>
      <c r="P481" s="29"/>
    </row>
    <row r="482" spans="6:16" ht="15.75" customHeight="1" x14ac:dyDescent="0.25">
      <c r="F482" s="29"/>
      <c r="M482" s="29"/>
      <c r="P482" s="29"/>
    </row>
    <row r="483" spans="6:16" ht="15.75" customHeight="1" x14ac:dyDescent="0.25">
      <c r="F483" s="29"/>
      <c r="M483" s="29"/>
      <c r="P483" s="29"/>
    </row>
    <row r="484" spans="6:16" ht="15.75" customHeight="1" x14ac:dyDescent="0.25">
      <c r="F484" s="29"/>
      <c r="M484" s="29"/>
      <c r="P484" s="29"/>
    </row>
    <row r="485" spans="6:16" ht="15.75" customHeight="1" x14ac:dyDescent="0.25">
      <c r="F485" s="29"/>
      <c r="M485" s="29"/>
      <c r="P485" s="29"/>
    </row>
    <row r="486" spans="6:16" ht="15.75" customHeight="1" x14ac:dyDescent="0.25">
      <c r="F486" s="29"/>
      <c r="M486" s="29"/>
      <c r="P486" s="29"/>
    </row>
    <row r="487" spans="6:16" ht="15.75" customHeight="1" x14ac:dyDescent="0.25">
      <c r="F487" s="29"/>
      <c r="M487" s="29"/>
      <c r="P487" s="29"/>
    </row>
    <row r="488" spans="6:16" ht="15.75" customHeight="1" x14ac:dyDescent="0.25">
      <c r="F488" s="29"/>
      <c r="M488" s="29"/>
      <c r="P488" s="29"/>
    </row>
    <row r="489" spans="6:16" ht="15.75" customHeight="1" x14ac:dyDescent="0.25">
      <c r="F489" s="29"/>
      <c r="M489" s="29"/>
      <c r="P489" s="29"/>
    </row>
    <row r="490" spans="6:16" ht="15.75" customHeight="1" x14ac:dyDescent="0.25">
      <c r="F490" s="29"/>
      <c r="M490" s="29"/>
      <c r="P490" s="29"/>
    </row>
    <row r="491" spans="6:16" ht="15.75" customHeight="1" x14ac:dyDescent="0.25">
      <c r="F491" s="29"/>
      <c r="M491" s="29"/>
      <c r="P491" s="29"/>
    </row>
    <row r="492" spans="6:16" ht="15.75" customHeight="1" x14ac:dyDescent="0.25">
      <c r="F492" s="29"/>
      <c r="M492" s="29"/>
      <c r="P492" s="29"/>
    </row>
    <row r="493" spans="6:16" ht="15.75" customHeight="1" x14ac:dyDescent="0.25">
      <c r="F493" s="29"/>
      <c r="M493" s="29"/>
      <c r="P493" s="29"/>
    </row>
    <row r="494" spans="6:16" ht="15.75" customHeight="1" x14ac:dyDescent="0.25">
      <c r="F494" s="29"/>
      <c r="M494" s="29"/>
      <c r="P494" s="29"/>
    </row>
    <row r="495" spans="6:16" ht="15.75" customHeight="1" x14ac:dyDescent="0.25">
      <c r="F495" s="29"/>
      <c r="M495" s="29"/>
      <c r="P495" s="29"/>
    </row>
    <row r="496" spans="6:16" ht="15.75" customHeight="1" x14ac:dyDescent="0.25">
      <c r="F496" s="29"/>
      <c r="M496" s="29"/>
      <c r="P496" s="29"/>
    </row>
    <row r="497" spans="6:16" ht="15.75" customHeight="1" x14ac:dyDescent="0.25">
      <c r="F497" s="29"/>
      <c r="M497" s="29"/>
      <c r="P497" s="29"/>
    </row>
    <row r="498" spans="6:16" ht="15.75" customHeight="1" x14ac:dyDescent="0.25">
      <c r="F498" s="29"/>
      <c r="M498" s="29"/>
      <c r="P498" s="29"/>
    </row>
    <row r="499" spans="6:16" ht="15.75" customHeight="1" x14ac:dyDescent="0.25">
      <c r="F499" s="29"/>
      <c r="M499" s="29"/>
      <c r="P499" s="29"/>
    </row>
    <row r="500" spans="6:16" ht="15.75" customHeight="1" x14ac:dyDescent="0.25">
      <c r="F500" s="29"/>
      <c r="M500" s="29"/>
      <c r="P500" s="29"/>
    </row>
    <row r="501" spans="6:16" ht="15.75" customHeight="1" x14ac:dyDescent="0.25">
      <c r="F501" s="29"/>
      <c r="M501" s="29"/>
      <c r="P501" s="29"/>
    </row>
    <row r="502" spans="6:16" ht="15.75" customHeight="1" x14ac:dyDescent="0.25">
      <c r="F502" s="29"/>
      <c r="M502" s="29"/>
      <c r="P502" s="29"/>
    </row>
    <row r="503" spans="6:16" ht="15.75" customHeight="1" x14ac:dyDescent="0.25">
      <c r="F503" s="29"/>
      <c r="M503" s="29"/>
      <c r="P503" s="29"/>
    </row>
    <row r="504" spans="6:16" ht="15.75" customHeight="1" x14ac:dyDescent="0.25">
      <c r="F504" s="29"/>
      <c r="M504" s="29"/>
      <c r="P504" s="29"/>
    </row>
    <row r="505" spans="6:16" ht="15.75" customHeight="1" x14ac:dyDescent="0.25">
      <c r="F505" s="29"/>
      <c r="M505" s="29"/>
      <c r="P505" s="29"/>
    </row>
    <row r="506" spans="6:16" ht="15.75" customHeight="1" x14ac:dyDescent="0.25">
      <c r="F506" s="29"/>
      <c r="M506" s="29"/>
      <c r="P506" s="29"/>
    </row>
    <row r="507" spans="6:16" ht="15.75" customHeight="1" x14ac:dyDescent="0.25">
      <c r="F507" s="29"/>
      <c r="M507" s="29"/>
      <c r="P507" s="29"/>
    </row>
    <row r="508" spans="6:16" ht="15.75" customHeight="1" x14ac:dyDescent="0.25">
      <c r="F508" s="29"/>
      <c r="M508" s="29"/>
      <c r="P508" s="29"/>
    </row>
    <row r="509" spans="6:16" ht="15.75" customHeight="1" x14ac:dyDescent="0.25">
      <c r="F509" s="29"/>
      <c r="M509" s="29"/>
      <c r="P509" s="29"/>
    </row>
    <row r="510" spans="6:16" ht="15.75" customHeight="1" x14ac:dyDescent="0.25">
      <c r="F510" s="29"/>
      <c r="M510" s="29"/>
      <c r="P510" s="29"/>
    </row>
    <row r="511" spans="6:16" ht="15.75" customHeight="1" x14ac:dyDescent="0.25">
      <c r="F511" s="29"/>
      <c r="M511" s="29"/>
      <c r="P511" s="29"/>
    </row>
    <row r="512" spans="6:16" ht="15.75" customHeight="1" x14ac:dyDescent="0.25">
      <c r="F512" s="29"/>
      <c r="M512" s="29"/>
      <c r="P512" s="29"/>
    </row>
    <row r="513" spans="6:16" ht="15.75" customHeight="1" x14ac:dyDescent="0.25">
      <c r="F513" s="29"/>
      <c r="M513" s="29"/>
      <c r="P513" s="29"/>
    </row>
    <row r="514" spans="6:16" ht="15.75" customHeight="1" x14ac:dyDescent="0.25">
      <c r="F514" s="29"/>
      <c r="M514" s="29"/>
      <c r="P514" s="29"/>
    </row>
    <row r="515" spans="6:16" ht="15.75" customHeight="1" x14ac:dyDescent="0.25">
      <c r="F515" s="29"/>
      <c r="M515" s="29"/>
      <c r="P515" s="29"/>
    </row>
    <row r="516" spans="6:16" ht="15.75" customHeight="1" x14ac:dyDescent="0.25">
      <c r="F516" s="29"/>
      <c r="M516" s="29"/>
      <c r="P516" s="29"/>
    </row>
    <row r="517" spans="6:16" ht="15.75" customHeight="1" x14ac:dyDescent="0.25">
      <c r="F517" s="29"/>
      <c r="M517" s="29"/>
      <c r="P517" s="29"/>
    </row>
    <row r="518" spans="6:16" ht="15.75" customHeight="1" x14ac:dyDescent="0.25">
      <c r="F518" s="29"/>
      <c r="M518" s="29"/>
      <c r="P518" s="29"/>
    </row>
    <row r="519" spans="6:16" ht="15.75" customHeight="1" x14ac:dyDescent="0.25">
      <c r="F519" s="29"/>
      <c r="M519" s="29"/>
      <c r="P519" s="29"/>
    </row>
    <row r="520" spans="6:16" ht="15.75" customHeight="1" x14ac:dyDescent="0.25">
      <c r="F520" s="29"/>
      <c r="M520" s="29"/>
      <c r="P520" s="29"/>
    </row>
    <row r="521" spans="6:16" ht="15.75" customHeight="1" x14ac:dyDescent="0.25">
      <c r="F521" s="29"/>
      <c r="M521" s="29"/>
      <c r="P521" s="29"/>
    </row>
    <row r="522" spans="6:16" ht="15.75" customHeight="1" x14ac:dyDescent="0.25">
      <c r="F522" s="29"/>
      <c r="M522" s="29"/>
      <c r="P522" s="29"/>
    </row>
    <row r="523" spans="6:16" ht="15.75" customHeight="1" x14ac:dyDescent="0.25">
      <c r="F523" s="29"/>
      <c r="M523" s="29"/>
      <c r="P523" s="29"/>
    </row>
    <row r="524" spans="6:16" ht="15.75" customHeight="1" x14ac:dyDescent="0.25">
      <c r="F524" s="29"/>
      <c r="M524" s="29"/>
      <c r="P524" s="29"/>
    </row>
    <row r="525" spans="6:16" ht="15.75" customHeight="1" x14ac:dyDescent="0.25">
      <c r="F525" s="29"/>
      <c r="M525" s="29"/>
      <c r="P525" s="29"/>
    </row>
    <row r="526" spans="6:16" ht="15.75" customHeight="1" x14ac:dyDescent="0.25">
      <c r="F526" s="29"/>
      <c r="M526" s="29"/>
      <c r="P526" s="29"/>
    </row>
    <row r="527" spans="6:16" ht="15.75" customHeight="1" x14ac:dyDescent="0.25">
      <c r="F527" s="29"/>
      <c r="M527" s="29"/>
      <c r="P527" s="29"/>
    </row>
    <row r="528" spans="6:16" ht="15.75" customHeight="1" x14ac:dyDescent="0.25">
      <c r="F528" s="29"/>
      <c r="M528" s="29"/>
      <c r="P528" s="29"/>
    </row>
    <row r="529" spans="6:16" ht="15.75" customHeight="1" x14ac:dyDescent="0.25">
      <c r="F529" s="29"/>
      <c r="M529" s="29"/>
      <c r="P529" s="29"/>
    </row>
    <row r="530" spans="6:16" ht="15.75" customHeight="1" x14ac:dyDescent="0.25">
      <c r="F530" s="29"/>
      <c r="M530" s="29"/>
      <c r="P530" s="29"/>
    </row>
    <row r="531" spans="6:16" ht="15.75" customHeight="1" x14ac:dyDescent="0.25">
      <c r="F531" s="29"/>
      <c r="M531" s="29"/>
      <c r="P531" s="29"/>
    </row>
    <row r="532" spans="6:16" ht="15.75" customHeight="1" x14ac:dyDescent="0.25">
      <c r="F532" s="29"/>
      <c r="M532" s="29"/>
      <c r="P532" s="29"/>
    </row>
    <row r="533" spans="6:16" ht="15.75" customHeight="1" x14ac:dyDescent="0.25">
      <c r="F533" s="29"/>
      <c r="M533" s="29"/>
      <c r="P533" s="29"/>
    </row>
    <row r="534" spans="6:16" ht="15.75" customHeight="1" x14ac:dyDescent="0.25">
      <c r="F534" s="29"/>
      <c r="M534" s="29"/>
      <c r="P534" s="29"/>
    </row>
    <row r="535" spans="6:16" ht="15.75" customHeight="1" x14ac:dyDescent="0.25">
      <c r="F535" s="29"/>
      <c r="M535" s="29"/>
      <c r="P535" s="29"/>
    </row>
    <row r="536" spans="6:16" ht="15.75" customHeight="1" x14ac:dyDescent="0.25">
      <c r="F536" s="29"/>
      <c r="M536" s="29"/>
      <c r="P536" s="29"/>
    </row>
    <row r="537" spans="6:16" ht="15.75" customHeight="1" x14ac:dyDescent="0.25">
      <c r="F537" s="29"/>
      <c r="M537" s="29"/>
      <c r="P537" s="29"/>
    </row>
    <row r="538" spans="6:16" ht="15.75" customHeight="1" x14ac:dyDescent="0.25">
      <c r="F538" s="29"/>
      <c r="M538" s="29"/>
      <c r="P538" s="29"/>
    </row>
    <row r="539" spans="6:16" ht="15.75" customHeight="1" x14ac:dyDescent="0.25">
      <c r="F539" s="29"/>
      <c r="M539" s="29"/>
      <c r="P539" s="29"/>
    </row>
    <row r="540" spans="6:16" ht="15.75" customHeight="1" x14ac:dyDescent="0.25">
      <c r="F540" s="29"/>
      <c r="M540" s="29"/>
      <c r="P540" s="29"/>
    </row>
    <row r="541" spans="6:16" ht="15.75" customHeight="1" x14ac:dyDescent="0.25">
      <c r="F541" s="29"/>
      <c r="M541" s="29"/>
      <c r="P541" s="29"/>
    </row>
    <row r="542" spans="6:16" ht="15.75" customHeight="1" x14ac:dyDescent="0.25">
      <c r="F542" s="29"/>
      <c r="M542" s="29"/>
      <c r="P542" s="29"/>
    </row>
    <row r="543" spans="6:16" ht="15.75" customHeight="1" x14ac:dyDescent="0.25">
      <c r="F543" s="29"/>
      <c r="M543" s="29"/>
      <c r="P543" s="29"/>
    </row>
    <row r="544" spans="6:16" ht="15.75" customHeight="1" x14ac:dyDescent="0.25">
      <c r="F544" s="29"/>
      <c r="M544" s="29"/>
      <c r="P544" s="29"/>
    </row>
    <row r="545" spans="6:16" ht="15.75" customHeight="1" x14ac:dyDescent="0.25">
      <c r="F545" s="29"/>
      <c r="M545" s="29"/>
      <c r="P545" s="29"/>
    </row>
    <row r="546" spans="6:16" ht="15.75" customHeight="1" x14ac:dyDescent="0.25">
      <c r="F546" s="29"/>
      <c r="M546" s="29"/>
      <c r="P546" s="29"/>
    </row>
    <row r="547" spans="6:16" ht="15.75" customHeight="1" x14ac:dyDescent="0.25">
      <c r="F547" s="29"/>
      <c r="M547" s="29"/>
      <c r="P547" s="29"/>
    </row>
    <row r="548" spans="6:16" ht="15.75" customHeight="1" x14ac:dyDescent="0.25">
      <c r="F548" s="29"/>
      <c r="M548" s="29"/>
      <c r="P548" s="29"/>
    </row>
    <row r="549" spans="6:16" ht="15.75" customHeight="1" x14ac:dyDescent="0.25">
      <c r="F549" s="29"/>
      <c r="M549" s="29"/>
      <c r="P549" s="29"/>
    </row>
    <row r="550" spans="6:16" ht="15.75" customHeight="1" x14ac:dyDescent="0.25">
      <c r="F550" s="29"/>
      <c r="M550" s="29"/>
      <c r="P550" s="29"/>
    </row>
    <row r="551" spans="6:16" ht="15.75" customHeight="1" x14ac:dyDescent="0.25">
      <c r="F551" s="29"/>
      <c r="M551" s="29"/>
      <c r="P551" s="29"/>
    </row>
    <row r="552" spans="6:16" ht="15.75" customHeight="1" x14ac:dyDescent="0.25">
      <c r="F552" s="29"/>
      <c r="M552" s="29"/>
      <c r="P552" s="29"/>
    </row>
    <row r="553" spans="6:16" ht="15.75" customHeight="1" x14ac:dyDescent="0.25">
      <c r="F553" s="29"/>
      <c r="M553" s="29"/>
      <c r="P553" s="29"/>
    </row>
    <row r="554" spans="6:16" ht="15.75" customHeight="1" x14ac:dyDescent="0.25">
      <c r="F554" s="29"/>
      <c r="M554" s="29"/>
      <c r="P554" s="29"/>
    </row>
    <row r="555" spans="6:16" ht="15.75" customHeight="1" x14ac:dyDescent="0.25">
      <c r="F555" s="29"/>
      <c r="M555" s="29"/>
      <c r="P555" s="29"/>
    </row>
    <row r="556" spans="6:16" ht="15.75" customHeight="1" x14ac:dyDescent="0.25">
      <c r="F556" s="29"/>
      <c r="M556" s="29"/>
      <c r="P556" s="29"/>
    </row>
    <row r="557" spans="6:16" ht="15.75" customHeight="1" x14ac:dyDescent="0.25">
      <c r="F557" s="29"/>
      <c r="M557" s="29"/>
      <c r="P557" s="29"/>
    </row>
    <row r="558" spans="6:16" ht="15.75" customHeight="1" x14ac:dyDescent="0.25">
      <c r="F558" s="29"/>
      <c r="M558" s="29"/>
      <c r="P558" s="29"/>
    </row>
    <row r="559" spans="6:16" ht="15.75" customHeight="1" x14ac:dyDescent="0.25">
      <c r="F559" s="29"/>
      <c r="M559" s="29"/>
      <c r="P559" s="29"/>
    </row>
    <row r="560" spans="6:16" ht="15.75" customHeight="1" x14ac:dyDescent="0.25">
      <c r="F560" s="29"/>
      <c r="M560" s="29"/>
      <c r="P560" s="29"/>
    </row>
    <row r="561" spans="6:16" ht="15.75" customHeight="1" x14ac:dyDescent="0.25">
      <c r="F561" s="29"/>
      <c r="M561" s="29"/>
      <c r="P561" s="29"/>
    </row>
    <row r="562" spans="6:16" ht="15.75" customHeight="1" x14ac:dyDescent="0.25">
      <c r="F562" s="29"/>
      <c r="M562" s="29"/>
      <c r="P562" s="29"/>
    </row>
    <row r="563" spans="6:16" ht="15.75" customHeight="1" x14ac:dyDescent="0.25">
      <c r="F563" s="29"/>
      <c r="M563" s="29"/>
      <c r="P563" s="29"/>
    </row>
    <row r="564" spans="6:16" ht="15.75" customHeight="1" x14ac:dyDescent="0.25">
      <c r="F564" s="29"/>
      <c r="M564" s="29"/>
      <c r="P564" s="29"/>
    </row>
    <row r="565" spans="6:16" ht="15.75" customHeight="1" x14ac:dyDescent="0.25">
      <c r="F565" s="29"/>
      <c r="M565" s="29"/>
      <c r="P565" s="29"/>
    </row>
    <row r="566" spans="6:16" ht="15.75" customHeight="1" x14ac:dyDescent="0.25">
      <c r="F566" s="29"/>
      <c r="M566" s="29"/>
      <c r="P566" s="29"/>
    </row>
    <row r="567" spans="6:16" ht="15.75" customHeight="1" x14ac:dyDescent="0.25">
      <c r="F567" s="29"/>
      <c r="M567" s="29"/>
      <c r="P567" s="29"/>
    </row>
    <row r="568" spans="6:16" ht="15.75" customHeight="1" x14ac:dyDescent="0.25">
      <c r="F568" s="29"/>
      <c r="M568" s="29"/>
      <c r="P568" s="29"/>
    </row>
    <row r="569" spans="6:16" ht="15.75" customHeight="1" x14ac:dyDescent="0.25">
      <c r="F569" s="29"/>
      <c r="M569" s="29"/>
      <c r="P569" s="29"/>
    </row>
    <row r="570" spans="6:16" ht="15.75" customHeight="1" x14ac:dyDescent="0.25">
      <c r="F570" s="29"/>
      <c r="M570" s="29"/>
      <c r="P570" s="29"/>
    </row>
    <row r="571" spans="6:16" ht="15.75" customHeight="1" x14ac:dyDescent="0.25">
      <c r="F571" s="29"/>
      <c r="M571" s="29"/>
      <c r="P571" s="29"/>
    </row>
    <row r="572" spans="6:16" ht="15.75" customHeight="1" x14ac:dyDescent="0.25">
      <c r="F572" s="29"/>
      <c r="M572" s="29"/>
      <c r="P572" s="29"/>
    </row>
    <row r="573" spans="6:16" ht="15.75" customHeight="1" x14ac:dyDescent="0.25">
      <c r="F573" s="29"/>
      <c r="M573" s="29"/>
      <c r="P573" s="29"/>
    </row>
    <row r="574" spans="6:16" ht="15.75" customHeight="1" x14ac:dyDescent="0.25">
      <c r="F574" s="29"/>
      <c r="M574" s="29"/>
      <c r="P574" s="29"/>
    </row>
    <row r="575" spans="6:16" ht="15.75" customHeight="1" x14ac:dyDescent="0.25">
      <c r="F575" s="29"/>
      <c r="M575" s="29"/>
      <c r="P575" s="29"/>
    </row>
    <row r="576" spans="6:16" ht="15.75" customHeight="1" x14ac:dyDescent="0.25">
      <c r="F576" s="29"/>
      <c r="M576" s="29"/>
      <c r="P576" s="29"/>
    </row>
    <row r="577" spans="6:16" ht="15.75" customHeight="1" x14ac:dyDescent="0.25">
      <c r="F577" s="29"/>
      <c r="M577" s="29"/>
      <c r="P577" s="29"/>
    </row>
    <row r="578" spans="6:16" ht="15.75" customHeight="1" x14ac:dyDescent="0.25">
      <c r="F578" s="29"/>
      <c r="M578" s="29"/>
      <c r="P578" s="29"/>
    </row>
    <row r="579" spans="6:16" ht="15.75" customHeight="1" x14ac:dyDescent="0.25">
      <c r="F579" s="29"/>
      <c r="M579" s="29"/>
      <c r="P579" s="29"/>
    </row>
    <row r="580" spans="6:16" ht="15.75" customHeight="1" x14ac:dyDescent="0.25">
      <c r="F580" s="29"/>
      <c r="M580" s="29"/>
      <c r="P580" s="29"/>
    </row>
    <row r="581" spans="6:16" ht="15.75" customHeight="1" x14ac:dyDescent="0.25">
      <c r="F581" s="29"/>
      <c r="M581" s="29"/>
      <c r="P581" s="29"/>
    </row>
    <row r="582" spans="6:16" ht="15.75" customHeight="1" x14ac:dyDescent="0.25">
      <c r="F582" s="29"/>
      <c r="M582" s="29"/>
      <c r="P582" s="29"/>
    </row>
    <row r="583" spans="6:16" ht="15.75" customHeight="1" x14ac:dyDescent="0.25">
      <c r="F583" s="29"/>
      <c r="M583" s="29"/>
      <c r="P583" s="29"/>
    </row>
    <row r="584" spans="6:16" ht="15.75" customHeight="1" x14ac:dyDescent="0.25">
      <c r="F584" s="29"/>
      <c r="M584" s="29"/>
      <c r="P584" s="29"/>
    </row>
    <row r="585" spans="6:16" ht="15.75" customHeight="1" x14ac:dyDescent="0.25">
      <c r="F585" s="29"/>
      <c r="M585" s="29"/>
      <c r="P585" s="29"/>
    </row>
    <row r="586" spans="6:16" ht="15.75" customHeight="1" x14ac:dyDescent="0.25">
      <c r="F586" s="29"/>
      <c r="M586" s="29"/>
      <c r="P586" s="29"/>
    </row>
    <row r="587" spans="6:16" ht="15.75" customHeight="1" x14ac:dyDescent="0.25">
      <c r="F587" s="29"/>
      <c r="M587" s="29"/>
      <c r="P587" s="29"/>
    </row>
    <row r="588" spans="6:16" ht="15.75" customHeight="1" x14ac:dyDescent="0.25">
      <c r="F588" s="29"/>
      <c r="M588" s="29"/>
      <c r="P588" s="29"/>
    </row>
    <row r="589" spans="6:16" ht="15.75" customHeight="1" x14ac:dyDescent="0.25">
      <c r="F589" s="29"/>
      <c r="M589" s="29"/>
      <c r="P589" s="29"/>
    </row>
    <row r="590" spans="6:16" ht="15.75" customHeight="1" x14ac:dyDescent="0.25">
      <c r="F590" s="29"/>
      <c r="M590" s="29"/>
      <c r="P590" s="29"/>
    </row>
    <row r="591" spans="6:16" ht="15.75" customHeight="1" x14ac:dyDescent="0.25">
      <c r="F591" s="29"/>
      <c r="M591" s="29"/>
      <c r="P591" s="29"/>
    </row>
    <row r="592" spans="6:16" ht="15.75" customHeight="1" x14ac:dyDescent="0.25">
      <c r="F592" s="29"/>
      <c r="M592" s="29"/>
      <c r="P592" s="29"/>
    </row>
    <row r="593" spans="6:16" ht="15.75" customHeight="1" x14ac:dyDescent="0.25">
      <c r="F593" s="29"/>
      <c r="M593" s="29"/>
      <c r="P593" s="29"/>
    </row>
    <row r="594" spans="6:16" ht="15.75" customHeight="1" x14ac:dyDescent="0.25">
      <c r="F594" s="29"/>
      <c r="M594" s="29"/>
      <c r="P594" s="29"/>
    </row>
    <row r="595" spans="6:16" ht="15.75" customHeight="1" x14ac:dyDescent="0.25">
      <c r="F595" s="29"/>
      <c r="M595" s="29"/>
      <c r="P595" s="29"/>
    </row>
    <row r="596" spans="6:16" ht="15.75" customHeight="1" x14ac:dyDescent="0.25">
      <c r="F596" s="29"/>
      <c r="M596" s="29"/>
      <c r="P596" s="29"/>
    </row>
    <row r="597" spans="6:16" ht="15.75" customHeight="1" x14ac:dyDescent="0.25">
      <c r="F597" s="29"/>
      <c r="M597" s="29"/>
      <c r="P597" s="29"/>
    </row>
    <row r="598" spans="6:16" ht="15.75" customHeight="1" x14ac:dyDescent="0.25">
      <c r="F598" s="29"/>
      <c r="M598" s="29"/>
      <c r="P598" s="29"/>
    </row>
    <row r="599" spans="6:16" ht="15.75" customHeight="1" x14ac:dyDescent="0.25">
      <c r="F599" s="29"/>
      <c r="M599" s="29"/>
      <c r="P599" s="29"/>
    </row>
    <row r="600" spans="6:16" ht="15.75" customHeight="1" x14ac:dyDescent="0.25">
      <c r="F600" s="29"/>
      <c r="M600" s="29"/>
      <c r="P600" s="29"/>
    </row>
    <row r="601" spans="6:16" ht="15.75" customHeight="1" x14ac:dyDescent="0.25">
      <c r="F601" s="29"/>
      <c r="M601" s="29"/>
      <c r="P601" s="29"/>
    </row>
    <row r="602" spans="6:16" ht="15.75" customHeight="1" x14ac:dyDescent="0.25">
      <c r="F602" s="29"/>
      <c r="M602" s="29"/>
      <c r="P602" s="29"/>
    </row>
    <row r="603" spans="6:16" ht="15.75" customHeight="1" x14ac:dyDescent="0.25">
      <c r="F603" s="29"/>
      <c r="M603" s="29"/>
      <c r="P603" s="29"/>
    </row>
    <row r="604" spans="6:16" ht="15.75" customHeight="1" x14ac:dyDescent="0.25">
      <c r="F604" s="29"/>
      <c r="M604" s="29"/>
      <c r="P604" s="29"/>
    </row>
    <row r="605" spans="6:16" ht="15.75" customHeight="1" x14ac:dyDescent="0.25">
      <c r="F605" s="29"/>
      <c r="M605" s="29"/>
      <c r="P605" s="29"/>
    </row>
    <row r="606" spans="6:16" ht="15.75" customHeight="1" x14ac:dyDescent="0.25">
      <c r="F606" s="29"/>
      <c r="M606" s="29"/>
      <c r="P606" s="29"/>
    </row>
    <row r="607" spans="6:16" ht="15.75" customHeight="1" x14ac:dyDescent="0.25">
      <c r="F607" s="29"/>
      <c r="M607" s="29"/>
      <c r="P607" s="29"/>
    </row>
    <row r="608" spans="6:16" ht="15.75" customHeight="1" x14ac:dyDescent="0.25">
      <c r="F608" s="29"/>
      <c r="M608" s="29"/>
      <c r="P608" s="29"/>
    </row>
    <row r="609" spans="6:16" ht="15.75" customHeight="1" x14ac:dyDescent="0.25">
      <c r="F609" s="29"/>
      <c r="M609" s="29"/>
      <c r="P609" s="29"/>
    </row>
    <row r="610" spans="6:16" ht="15.75" customHeight="1" x14ac:dyDescent="0.25">
      <c r="F610" s="29"/>
      <c r="M610" s="29"/>
      <c r="P610" s="29"/>
    </row>
    <row r="611" spans="6:16" ht="15.75" customHeight="1" x14ac:dyDescent="0.25">
      <c r="F611" s="29"/>
      <c r="M611" s="29"/>
      <c r="P611" s="29"/>
    </row>
    <row r="612" spans="6:16" ht="15.75" customHeight="1" x14ac:dyDescent="0.25">
      <c r="F612" s="29"/>
      <c r="M612" s="29"/>
      <c r="P612" s="29"/>
    </row>
    <row r="613" spans="6:16" ht="15.75" customHeight="1" x14ac:dyDescent="0.25">
      <c r="F613" s="29"/>
      <c r="M613" s="29"/>
      <c r="P613" s="29"/>
    </row>
    <row r="614" spans="6:16" ht="15.75" customHeight="1" x14ac:dyDescent="0.25">
      <c r="F614" s="29"/>
      <c r="M614" s="29"/>
      <c r="P614" s="29"/>
    </row>
    <row r="615" spans="6:16" ht="15.75" customHeight="1" x14ac:dyDescent="0.25">
      <c r="F615" s="29"/>
      <c r="M615" s="29"/>
      <c r="P615" s="29"/>
    </row>
    <row r="616" spans="6:16" ht="15.75" customHeight="1" x14ac:dyDescent="0.25">
      <c r="F616" s="29"/>
      <c r="M616" s="29"/>
      <c r="P616" s="29"/>
    </row>
    <row r="617" spans="6:16" ht="15.75" customHeight="1" x14ac:dyDescent="0.25">
      <c r="F617" s="29"/>
      <c r="M617" s="29"/>
      <c r="P617" s="29"/>
    </row>
    <row r="618" spans="6:16" ht="15.75" customHeight="1" x14ac:dyDescent="0.25">
      <c r="F618" s="29"/>
      <c r="M618" s="29"/>
      <c r="P618" s="29"/>
    </row>
    <row r="619" spans="6:16" ht="15.75" customHeight="1" x14ac:dyDescent="0.25">
      <c r="F619" s="29"/>
      <c r="M619" s="29"/>
      <c r="P619" s="29"/>
    </row>
    <row r="620" spans="6:16" ht="15.75" customHeight="1" x14ac:dyDescent="0.25">
      <c r="F620" s="29"/>
      <c r="M620" s="29"/>
      <c r="P620" s="29"/>
    </row>
    <row r="621" spans="6:16" ht="15.75" customHeight="1" x14ac:dyDescent="0.25">
      <c r="F621" s="29"/>
      <c r="M621" s="29"/>
      <c r="P621" s="29"/>
    </row>
    <row r="622" spans="6:16" ht="15.75" customHeight="1" x14ac:dyDescent="0.25">
      <c r="F622" s="29"/>
      <c r="M622" s="29"/>
      <c r="P622" s="29"/>
    </row>
    <row r="623" spans="6:16" ht="15.75" customHeight="1" x14ac:dyDescent="0.25">
      <c r="F623" s="29"/>
      <c r="M623" s="29"/>
      <c r="P623" s="29"/>
    </row>
    <row r="624" spans="6:16" ht="15.75" customHeight="1" x14ac:dyDescent="0.25">
      <c r="F624" s="29"/>
      <c r="M624" s="29"/>
      <c r="P624" s="29"/>
    </row>
    <row r="625" spans="6:16" ht="15.75" customHeight="1" x14ac:dyDescent="0.25">
      <c r="F625" s="29"/>
      <c r="M625" s="29"/>
      <c r="P625" s="29"/>
    </row>
    <row r="626" spans="6:16" ht="15.75" customHeight="1" x14ac:dyDescent="0.25">
      <c r="F626" s="29"/>
      <c r="M626" s="29"/>
      <c r="P626" s="29"/>
    </row>
    <row r="627" spans="6:16" ht="15.75" customHeight="1" x14ac:dyDescent="0.25">
      <c r="F627" s="29"/>
      <c r="M627" s="29"/>
      <c r="P627" s="29"/>
    </row>
    <row r="628" spans="6:16" ht="15.75" customHeight="1" x14ac:dyDescent="0.25">
      <c r="F628" s="29"/>
      <c r="M628" s="29"/>
      <c r="P628" s="29"/>
    </row>
    <row r="629" spans="6:16" ht="15.75" customHeight="1" x14ac:dyDescent="0.25">
      <c r="F629" s="29"/>
      <c r="M629" s="29"/>
      <c r="P629" s="29"/>
    </row>
    <row r="630" spans="6:16" ht="15.75" customHeight="1" x14ac:dyDescent="0.25">
      <c r="F630" s="29"/>
      <c r="M630" s="29"/>
      <c r="P630" s="29"/>
    </row>
    <row r="631" spans="6:16" ht="15.75" customHeight="1" x14ac:dyDescent="0.25">
      <c r="F631" s="29"/>
      <c r="M631" s="29"/>
      <c r="P631" s="29"/>
    </row>
    <row r="632" spans="6:16" ht="15.75" customHeight="1" x14ac:dyDescent="0.25">
      <c r="F632" s="29"/>
      <c r="M632" s="29"/>
      <c r="P632" s="29"/>
    </row>
    <row r="633" spans="6:16" ht="15.75" customHeight="1" x14ac:dyDescent="0.25">
      <c r="F633" s="29"/>
      <c r="M633" s="29"/>
      <c r="P633" s="29"/>
    </row>
    <row r="634" spans="6:16" ht="15.75" customHeight="1" x14ac:dyDescent="0.25">
      <c r="F634" s="29"/>
      <c r="M634" s="29"/>
      <c r="P634" s="29"/>
    </row>
    <row r="635" spans="6:16" ht="15.75" customHeight="1" x14ac:dyDescent="0.25">
      <c r="F635" s="29"/>
      <c r="M635" s="29"/>
      <c r="P635" s="29"/>
    </row>
    <row r="636" spans="6:16" ht="15.75" customHeight="1" x14ac:dyDescent="0.25">
      <c r="F636" s="29"/>
      <c r="M636" s="29"/>
      <c r="P636" s="29"/>
    </row>
    <row r="637" spans="6:16" ht="15.75" customHeight="1" x14ac:dyDescent="0.25">
      <c r="F637" s="29"/>
      <c r="M637" s="29"/>
      <c r="P637" s="29"/>
    </row>
    <row r="638" spans="6:16" ht="15.75" customHeight="1" x14ac:dyDescent="0.25">
      <c r="F638" s="29"/>
      <c r="M638" s="29"/>
      <c r="P638" s="29"/>
    </row>
    <row r="639" spans="6:16" ht="15.75" customHeight="1" x14ac:dyDescent="0.25">
      <c r="F639" s="29"/>
      <c r="M639" s="29"/>
      <c r="P639" s="29"/>
    </row>
    <row r="640" spans="6:16" ht="15.75" customHeight="1" x14ac:dyDescent="0.25">
      <c r="F640" s="29"/>
      <c r="M640" s="29"/>
      <c r="P640" s="29"/>
    </row>
    <row r="641" spans="6:16" ht="15.75" customHeight="1" x14ac:dyDescent="0.25">
      <c r="F641" s="29"/>
      <c r="M641" s="29"/>
      <c r="P641" s="29"/>
    </row>
    <row r="642" spans="6:16" ht="15.75" customHeight="1" x14ac:dyDescent="0.25">
      <c r="F642" s="29"/>
      <c r="M642" s="29"/>
      <c r="P642" s="29"/>
    </row>
    <row r="643" spans="6:16" ht="15.75" customHeight="1" x14ac:dyDescent="0.25">
      <c r="F643" s="29"/>
      <c r="M643" s="29"/>
      <c r="P643" s="29"/>
    </row>
    <row r="644" spans="6:16" ht="15.75" customHeight="1" x14ac:dyDescent="0.25">
      <c r="F644" s="29"/>
      <c r="M644" s="29"/>
      <c r="P644" s="29"/>
    </row>
    <row r="645" spans="6:16" ht="15.75" customHeight="1" x14ac:dyDescent="0.25">
      <c r="F645" s="29"/>
      <c r="M645" s="29"/>
      <c r="P645" s="29"/>
    </row>
    <row r="646" spans="6:16" ht="15.75" customHeight="1" x14ac:dyDescent="0.25">
      <c r="F646" s="29"/>
      <c r="M646" s="29"/>
      <c r="P646" s="29"/>
    </row>
    <row r="647" spans="6:16" ht="15.75" customHeight="1" x14ac:dyDescent="0.25">
      <c r="F647" s="29"/>
      <c r="M647" s="29"/>
      <c r="P647" s="29"/>
    </row>
    <row r="648" spans="6:16" ht="15.75" customHeight="1" x14ac:dyDescent="0.25">
      <c r="F648" s="29"/>
      <c r="M648" s="29"/>
      <c r="P648" s="29"/>
    </row>
    <row r="649" spans="6:16" ht="15.75" customHeight="1" x14ac:dyDescent="0.25">
      <c r="F649" s="29"/>
      <c r="M649" s="29"/>
      <c r="P649" s="29"/>
    </row>
    <row r="650" spans="6:16" ht="15.75" customHeight="1" x14ac:dyDescent="0.25">
      <c r="F650" s="29"/>
      <c r="M650" s="29"/>
      <c r="P650" s="29"/>
    </row>
    <row r="651" spans="6:16" ht="15.75" customHeight="1" x14ac:dyDescent="0.25">
      <c r="F651" s="29"/>
      <c r="M651" s="29"/>
      <c r="P651" s="29"/>
    </row>
    <row r="652" spans="6:16" ht="15.75" customHeight="1" x14ac:dyDescent="0.25">
      <c r="F652" s="29"/>
      <c r="M652" s="29"/>
      <c r="P652" s="29"/>
    </row>
    <row r="653" spans="6:16" ht="15.75" customHeight="1" x14ac:dyDescent="0.25">
      <c r="F653" s="29"/>
      <c r="M653" s="29"/>
      <c r="P653" s="29"/>
    </row>
    <row r="654" spans="6:16" ht="15.75" customHeight="1" x14ac:dyDescent="0.25">
      <c r="F654" s="29"/>
      <c r="M654" s="29"/>
      <c r="P654" s="29"/>
    </row>
    <row r="655" spans="6:16" ht="15.75" customHeight="1" x14ac:dyDescent="0.25">
      <c r="F655" s="29"/>
      <c r="M655" s="29"/>
      <c r="P655" s="29"/>
    </row>
    <row r="656" spans="6:16" ht="15.75" customHeight="1" x14ac:dyDescent="0.25">
      <c r="F656" s="29"/>
      <c r="M656" s="29"/>
      <c r="P656" s="29"/>
    </row>
    <row r="657" spans="6:16" ht="15.75" customHeight="1" x14ac:dyDescent="0.25">
      <c r="F657" s="29"/>
      <c r="M657" s="29"/>
      <c r="P657" s="29"/>
    </row>
    <row r="658" spans="6:16" ht="15.75" customHeight="1" x14ac:dyDescent="0.25">
      <c r="F658" s="29"/>
      <c r="M658" s="29"/>
      <c r="P658" s="29"/>
    </row>
    <row r="659" spans="6:16" ht="15.75" customHeight="1" x14ac:dyDescent="0.25">
      <c r="F659" s="29"/>
      <c r="M659" s="29"/>
      <c r="P659" s="29"/>
    </row>
    <row r="660" spans="6:16" ht="15.75" customHeight="1" x14ac:dyDescent="0.25">
      <c r="F660" s="29"/>
      <c r="M660" s="29"/>
      <c r="P660" s="29"/>
    </row>
    <row r="661" spans="6:16" ht="15.75" customHeight="1" x14ac:dyDescent="0.25">
      <c r="F661" s="29"/>
      <c r="M661" s="29"/>
      <c r="P661" s="29"/>
    </row>
    <row r="662" spans="6:16" ht="15.75" customHeight="1" x14ac:dyDescent="0.25">
      <c r="F662" s="29"/>
      <c r="M662" s="29"/>
      <c r="P662" s="29"/>
    </row>
    <row r="663" spans="6:16" ht="15.75" customHeight="1" x14ac:dyDescent="0.25">
      <c r="F663" s="29"/>
      <c r="M663" s="29"/>
      <c r="P663" s="29"/>
    </row>
    <row r="664" spans="6:16" ht="15.75" customHeight="1" x14ac:dyDescent="0.25">
      <c r="F664" s="29"/>
      <c r="M664" s="29"/>
      <c r="P664" s="29"/>
    </row>
    <row r="665" spans="6:16" ht="15.75" customHeight="1" x14ac:dyDescent="0.25">
      <c r="F665" s="29"/>
      <c r="M665" s="29"/>
      <c r="P665" s="29"/>
    </row>
    <row r="666" spans="6:16" ht="15.75" customHeight="1" x14ac:dyDescent="0.25">
      <c r="F666" s="29"/>
      <c r="M666" s="29"/>
      <c r="P666" s="29"/>
    </row>
    <row r="667" spans="6:16" ht="15.75" customHeight="1" x14ac:dyDescent="0.25">
      <c r="F667" s="29"/>
      <c r="M667" s="29"/>
      <c r="P667" s="29"/>
    </row>
    <row r="668" spans="6:16" ht="15.75" customHeight="1" x14ac:dyDescent="0.25">
      <c r="F668" s="29"/>
      <c r="M668" s="29"/>
      <c r="P668" s="29"/>
    </row>
    <row r="669" spans="6:16" ht="15.75" customHeight="1" x14ac:dyDescent="0.25">
      <c r="F669" s="29"/>
      <c r="M669" s="29"/>
      <c r="P669" s="29"/>
    </row>
    <row r="670" spans="6:16" ht="15.75" customHeight="1" x14ac:dyDescent="0.25">
      <c r="F670" s="29"/>
      <c r="M670" s="29"/>
      <c r="P670" s="29"/>
    </row>
    <row r="671" spans="6:16" ht="15.75" customHeight="1" x14ac:dyDescent="0.25">
      <c r="F671" s="29"/>
      <c r="M671" s="29"/>
      <c r="P671" s="29"/>
    </row>
    <row r="672" spans="6:16" ht="15.75" customHeight="1" x14ac:dyDescent="0.25">
      <c r="F672" s="29"/>
      <c r="M672" s="29"/>
      <c r="P672" s="29"/>
    </row>
    <row r="673" spans="6:16" ht="15.75" customHeight="1" x14ac:dyDescent="0.25">
      <c r="F673" s="29"/>
      <c r="M673" s="29"/>
      <c r="P673" s="29"/>
    </row>
    <row r="674" spans="6:16" ht="15.75" customHeight="1" x14ac:dyDescent="0.25">
      <c r="F674" s="29"/>
      <c r="M674" s="29"/>
      <c r="P674" s="29"/>
    </row>
    <row r="675" spans="6:16" ht="15.75" customHeight="1" x14ac:dyDescent="0.25">
      <c r="F675" s="29"/>
      <c r="M675" s="29"/>
      <c r="P675" s="29"/>
    </row>
    <row r="676" spans="6:16" ht="15.75" customHeight="1" x14ac:dyDescent="0.25">
      <c r="F676" s="29"/>
      <c r="M676" s="29"/>
      <c r="P676" s="29"/>
    </row>
    <row r="677" spans="6:16" ht="15.75" customHeight="1" x14ac:dyDescent="0.25">
      <c r="F677" s="29"/>
      <c r="M677" s="29"/>
      <c r="P677" s="29"/>
    </row>
    <row r="678" spans="6:16" ht="15.75" customHeight="1" x14ac:dyDescent="0.25">
      <c r="F678" s="29"/>
      <c r="M678" s="29"/>
      <c r="P678" s="29"/>
    </row>
    <row r="679" spans="6:16" ht="15.75" customHeight="1" x14ac:dyDescent="0.25">
      <c r="F679" s="29"/>
      <c r="M679" s="29"/>
      <c r="P679" s="29"/>
    </row>
    <row r="680" spans="6:16" ht="15.75" customHeight="1" x14ac:dyDescent="0.25">
      <c r="F680" s="29"/>
      <c r="M680" s="29"/>
      <c r="P680" s="29"/>
    </row>
    <row r="681" spans="6:16" ht="15.75" customHeight="1" x14ac:dyDescent="0.25">
      <c r="F681" s="29"/>
      <c r="M681" s="29"/>
      <c r="P681" s="29"/>
    </row>
    <row r="682" spans="6:16" ht="15.75" customHeight="1" x14ac:dyDescent="0.25">
      <c r="F682" s="29"/>
      <c r="M682" s="29"/>
      <c r="P682" s="29"/>
    </row>
    <row r="683" spans="6:16" ht="15.75" customHeight="1" x14ac:dyDescent="0.25">
      <c r="F683" s="29"/>
      <c r="M683" s="29"/>
      <c r="P683" s="29"/>
    </row>
    <row r="684" spans="6:16" ht="15.75" customHeight="1" x14ac:dyDescent="0.25">
      <c r="F684" s="29"/>
      <c r="M684" s="29"/>
      <c r="P684" s="29"/>
    </row>
    <row r="685" spans="6:16" ht="15.75" customHeight="1" x14ac:dyDescent="0.25">
      <c r="F685" s="29"/>
      <c r="M685" s="29"/>
      <c r="P685" s="29"/>
    </row>
    <row r="686" spans="6:16" ht="15.75" customHeight="1" x14ac:dyDescent="0.25">
      <c r="F686" s="29"/>
      <c r="M686" s="29"/>
      <c r="P686" s="29"/>
    </row>
    <row r="687" spans="6:16" ht="15.75" customHeight="1" x14ac:dyDescent="0.25">
      <c r="F687" s="29"/>
      <c r="M687" s="29"/>
      <c r="P687" s="29"/>
    </row>
    <row r="688" spans="6:16" ht="15.75" customHeight="1" x14ac:dyDescent="0.25">
      <c r="F688" s="29"/>
      <c r="M688" s="29"/>
      <c r="P688" s="29"/>
    </row>
    <row r="689" spans="6:16" ht="15.75" customHeight="1" x14ac:dyDescent="0.25">
      <c r="F689" s="29"/>
      <c r="M689" s="29"/>
      <c r="P689" s="29"/>
    </row>
    <row r="690" spans="6:16" ht="15.75" customHeight="1" x14ac:dyDescent="0.25">
      <c r="F690" s="29"/>
      <c r="M690" s="29"/>
      <c r="P690" s="29"/>
    </row>
    <row r="691" spans="6:16" ht="15.75" customHeight="1" x14ac:dyDescent="0.25">
      <c r="F691" s="29"/>
      <c r="M691" s="29"/>
      <c r="P691" s="29"/>
    </row>
    <row r="692" spans="6:16" ht="15.75" customHeight="1" x14ac:dyDescent="0.25">
      <c r="F692" s="29"/>
      <c r="M692" s="29"/>
      <c r="P692" s="29"/>
    </row>
    <row r="693" spans="6:16" ht="15.75" customHeight="1" x14ac:dyDescent="0.25">
      <c r="F693" s="29"/>
      <c r="M693" s="29"/>
      <c r="P693" s="29"/>
    </row>
    <row r="694" spans="6:16" ht="15.75" customHeight="1" x14ac:dyDescent="0.25">
      <c r="F694" s="29"/>
      <c r="M694" s="29"/>
      <c r="P694" s="29"/>
    </row>
    <row r="695" spans="6:16" ht="15.75" customHeight="1" x14ac:dyDescent="0.25">
      <c r="F695" s="29"/>
      <c r="M695" s="29"/>
      <c r="P695" s="29"/>
    </row>
    <row r="696" spans="6:16" ht="15.75" customHeight="1" x14ac:dyDescent="0.25">
      <c r="F696" s="29"/>
      <c r="M696" s="29"/>
      <c r="P696" s="29"/>
    </row>
    <row r="697" spans="6:16" ht="15.75" customHeight="1" x14ac:dyDescent="0.25">
      <c r="F697" s="29"/>
      <c r="M697" s="29"/>
      <c r="P697" s="29"/>
    </row>
    <row r="698" spans="6:16" ht="15.75" customHeight="1" x14ac:dyDescent="0.25">
      <c r="F698" s="29"/>
      <c r="M698" s="29"/>
      <c r="P698" s="29"/>
    </row>
    <row r="699" spans="6:16" ht="15.75" customHeight="1" x14ac:dyDescent="0.25">
      <c r="F699" s="29"/>
      <c r="M699" s="29"/>
      <c r="P699" s="29"/>
    </row>
    <row r="700" spans="6:16" ht="15.75" customHeight="1" x14ac:dyDescent="0.25">
      <c r="F700" s="29"/>
      <c r="M700" s="29"/>
      <c r="P700" s="29"/>
    </row>
    <row r="701" spans="6:16" ht="15.75" customHeight="1" x14ac:dyDescent="0.25">
      <c r="F701" s="29"/>
      <c r="M701" s="29"/>
      <c r="P701" s="29"/>
    </row>
    <row r="702" spans="6:16" ht="15.75" customHeight="1" x14ac:dyDescent="0.25">
      <c r="F702" s="29"/>
      <c r="M702" s="29"/>
      <c r="P702" s="29"/>
    </row>
    <row r="703" spans="6:16" ht="15.75" customHeight="1" x14ac:dyDescent="0.25">
      <c r="F703" s="29"/>
      <c r="M703" s="29"/>
      <c r="P703" s="29"/>
    </row>
    <row r="704" spans="6:16" ht="15.75" customHeight="1" x14ac:dyDescent="0.25">
      <c r="F704" s="29"/>
      <c r="M704" s="29"/>
      <c r="P704" s="29"/>
    </row>
    <row r="705" spans="6:16" ht="15.75" customHeight="1" x14ac:dyDescent="0.25">
      <c r="F705" s="29"/>
      <c r="M705" s="29"/>
      <c r="P705" s="29"/>
    </row>
    <row r="706" spans="6:16" ht="15.75" customHeight="1" x14ac:dyDescent="0.25">
      <c r="F706" s="29"/>
      <c r="M706" s="29"/>
      <c r="P706" s="29"/>
    </row>
    <row r="707" spans="6:16" ht="15.75" customHeight="1" x14ac:dyDescent="0.25">
      <c r="F707" s="29"/>
      <c r="M707" s="29"/>
      <c r="P707" s="29"/>
    </row>
    <row r="708" spans="6:16" ht="15.75" customHeight="1" x14ac:dyDescent="0.25">
      <c r="F708" s="29"/>
      <c r="M708" s="29"/>
      <c r="P708" s="29"/>
    </row>
    <row r="709" spans="6:16" ht="15.75" customHeight="1" x14ac:dyDescent="0.25">
      <c r="F709" s="29"/>
      <c r="M709" s="29"/>
      <c r="P709" s="29"/>
    </row>
    <row r="710" spans="6:16" ht="15.75" customHeight="1" x14ac:dyDescent="0.25">
      <c r="F710" s="29"/>
      <c r="M710" s="29"/>
      <c r="P710" s="29"/>
    </row>
    <row r="711" spans="6:16" ht="15.75" customHeight="1" x14ac:dyDescent="0.25">
      <c r="F711" s="29"/>
      <c r="M711" s="29"/>
      <c r="P711" s="29"/>
    </row>
    <row r="712" spans="6:16" ht="15.75" customHeight="1" x14ac:dyDescent="0.25">
      <c r="F712" s="29"/>
      <c r="M712" s="29"/>
      <c r="P712" s="29"/>
    </row>
    <row r="713" spans="6:16" ht="15.75" customHeight="1" x14ac:dyDescent="0.25">
      <c r="F713" s="29"/>
      <c r="M713" s="29"/>
      <c r="P713" s="29"/>
    </row>
    <row r="714" spans="6:16" ht="15.75" customHeight="1" x14ac:dyDescent="0.25">
      <c r="F714" s="29"/>
      <c r="M714" s="29"/>
      <c r="P714" s="29"/>
    </row>
    <row r="715" spans="6:16" ht="15.75" customHeight="1" x14ac:dyDescent="0.25">
      <c r="F715" s="29"/>
      <c r="M715" s="29"/>
      <c r="P715" s="29"/>
    </row>
    <row r="716" spans="6:16" ht="15.75" customHeight="1" x14ac:dyDescent="0.25">
      <c r="F716" s="29"/>
      <c r="M716" s="29"/>
      <c r="P716" s="29"/>
    </row>
    <row r="717" spans="6:16" ht="15.75" customHeight="1" x14ac:dyDescent="0.25">
      <c r="F717" s="29"/>
      <c r="M717" s="29"/>
      <c r="P717" s="29"/>
    </row>
    <row r="718" spans="6:16" ht="15.75" customHeight="1" x14ac:dyDescent="0.25">
      <c r="F718" s="29"/>
      <c r="M718" s="29"/>
      <c r="P718" s="29"/>
    </row>
    <row r="719" spans="6:16" ht="15.75" customHeight="1" x14ac:dyDescent="0.25">
      <c r="F719" s="29"/>
      <c r="M719" s="29"/>
      <c r="P719" s="29"/>
    </row>
    <row r="720" spans="6:16" ht="15.75" customHeight="1" x14ac:dyDescent="0.25">
      <c r="F720" s="29"/>
      <c r="M720" s="29"/>
      <c r="P720" s="29"/>
    </row>
    <row r="721" spans="6:16" ht="15.75" customHeight="1" x14ac:dyDescent="0.25">
      <c r="F721" s="29"/>
      <c r="M721" s="29"/>
      <c r="P721" s="29"/>
    </row>
    <row r="722" spans="6:16" ht="15.75" customHeight="1" x14ac:dyDescent="0.25">
      <c r="F722" s="29"/>
      <c r="M722" s="29"/>
      <c r="P722" s="29"/>
    </row>
    <row r="723" spans="6:16" ht="15.75" customHeight="1" x14ac:dyDescent="0.25">
      <c r="F723" s="29"/>
      <c r="M723" s="29"/>
      <c r="P723" s="29"/>
    </row>
    <row r="724" spans="6:16" ht="15.75" customHeight="1" x14ac:dyDescent="0.25">
      <c r="F724" s="29"/>
      <c r="M724" s="29"/>
      <c r="P724" s="29"/>
    </row>
    <row r="725" spans="6:16" ht="15.75" customHeight="1" x14ac:dyDescent="0.25">
      <c r="F725" s="29"/>
      <c r="M725" s="29"/>
      <c r="P725" s="29"/>
    </row>
    <row r="726" spans="6:16" ht="15.75" customHeight="1" x14ac:dyDescent="0.25">
      <c r="F726" s="29"/>
      <c r="M726" s="29"/>
      <c r="P726" s="29"/>
    </row>
    <row r="727" spans="6:16" ht="15.75" customHeight="1" x14ac:dyDescent="0.25">
      <c r="F727" s="29"/>
      <c r="M727" s="29"/>
      <c r="P727" s="29"/>
    </row>
    <row r="728" spans="6:16" ht="15.75" customHeight="1" x14ac:dyDescent="0.25">
      <c r="F728" s="29"/>
      <c r="M728" s="29"/>
      <c r="P728" s="29"/>
    </row>
    <row r="729" spans="6:16" ht="15.75" customHeight="1" x14ac:dyDescent="0.25">
      <c r="F729" s="29"/>
      <c r="M729" s="29"/>
      <c r="P729" s="29"/>
    </row>
    <row r="730" spans="6:16" ht="15.75" customHeight="1" x14ac:dyDescent="0.25">
      <c r="F730" s="29"/>
      <c r="M730" s="29"/>
      <c r="P730" s="29"/>
    </row>
    <row r="731" spans="6:16" ht="15.75" customHeight="1" x14ac:dyDescent="0.25">
      <c r="F731" s="29"/>
      <c r="M731" s="29"/>
      <c r="P731" s="29"/>
    </row>
    <row r="732" spans="6:16" ht="15.75" customHeight="1" x14ac:dyDescent="0.25">
      <c r="F732" s="29"/>
      <c r="M732" s="29"/>
      <c r="P732" s="29"/>
    </row>
    <row r="733" spans="6:16" ht="15.75" customHeight="1" x14ac:dyDescent="0.25">
      <c r="F733" s="29"/>
      <c r="M733" s="29"/>
      <c r="P733" s="29"/>
    </row>
    <row r="734" spans="6:16" ht="15.75" customHeight="1" x14ac:dyDescent="0.25">
      <c r="F734" s="29"/>
      <c r="M734" s="29"/>
      <c r="P734" s="29"/>
    </row>
    <row r="735" spans="6:16" ht="15.75" customHeight="1" x14ac:dyDescent="0.25">
      <c r="F735" s="29"/>
      <c r="M735" s="29"/>
      <c r="P735" s="29"/>
    </row>
    <row r="736" spans="6:16" ht="15.75" customHeight="1" x14ac:dyDescent="0.25">
      <c r="F736" s="29"/>
      <c r="M736" s="29"/>
      <c r="P736" s="29"/>
    </row>
    <row r="737" spans="6:16" ht="15.75" customHeight="1" x14ac:dyDescent="0.25">
      <c r="F737" s="29"/>
      <c r="M737" s="29"/>
      <c r="P737" s="29"/>
    </row>
    <row r="738" spans="6:16" ht="15.75" customHeight="1" x14ac:dyDescent="0.25">
      <c r="F738" s="29"/>
      <c r="M738" s="29"/>
      <c r="P738" s="29"/>
    </row>
    <row r="739" spans="6:16" ht="15.75" customHeight="1" x14ac:dyDescent="0.25">
      <c r="F739" s="29"/>
      <c r="M739" s="29"/>
      <c r="P739" s="29"/>
    </row>
    <row r="740" spans="6:16" ht="15.75" customHeight="1" x14ac:dyDescent="0.25">
      <c r="F740" s="29"/>
      <c r="M740" s="29"/>
      <c r="P740" s="29"/>
    </row>
    <row r="741" spans="6:16" ht="15.75" customHeight="1" x14ac:dyDescent="0.25">
      <c r="F741" s="29"/>
      <c r="M741" s="29"/>
      <c r="P741" s="29"/>
    </row>
    <row r="742" spans="6:16" ht="15.75" customHeight="1" x14ac:dyDescent="0.25">
      <c r="F742" s="29"/>
      <c r="M742" s="29"/>
      <c r="P742" s="29"/>
    </row>
    <row r="743" spans="6:16" ht="15.75" customHeight="1" x14ac:dyDescent="0.25">
      <c r="F743" s="29"/>
      <c r="M743" s="29"/>
      <c r="P743" s="29"/>
    </row>
    <row r="744" spans="6:16" ht="15.75" customHeight="1" x14ac:dyDescent="0.25">
      <c r="F744" s="29"/>
      <c r="M744" s="29"/>
      <c r="P744" s="29"/>
    </row>
    <row r="745" spans="6:16" ht="15.75" customHeight="1" x14ac:dyDescent="0.25">
      <c r="F745" s="29"/>
      <c r="M745" s="29"/>
      <c r="P745" s="29"/>
    </row>
    <row r="746" spans="6:16" ht="15.75" customHeight="1" x14ac:dyDescent="0.25">
      <c r="F746" s="29"/>
      <c r="M746" s="29"/>
      <c r="P746" s="29"/>
    </row>
    <row r="747" spans="6:16" ht="15.75" customHeight="1" x14ac:dyDescent="0.25">
      <c r="F747" s="29"/>
      <c r="M747" s="29"/>
      <c r="P747" s="29"/>
    </row>
    <row r="748" spans="6:16" ht="15.75" customHeight="1" x14ac:dyDescent="0.25">
      <c r="F748" s="29"/>
      <c r="M748" s="29"/>
      <c r="P748" s="29"/>
    </row>
    <row r="749" spans="6:16" ht="15.75" customHeight="1" x14ac:dyDescent="0.25">
      <c r="F749" s="29"/>
      <c r="M749" s="29"/>
      <c r="P749" s="29"/>
    </row>
    <row r="750" spans="6:16" ht="15.75" customHeight="1" x14ac:dyDescent="0.25">
      <c r="F750" s="29"/>
      <c r="M750" s="29"/>
      <c r="P750" s="29"/>
    </row>
    <row r="751" spans="6:16" ht="15.75" customHeight="1" x14ac:dyDescent="0.25">
      <c r="F751" s="29"/>
      <c r="M751" s="29"/>
      <c r="P751" s="29"/>
    </row>
    <row r="752" spans="6:16" ht="15.75" customHeight="1" x14ac:dyDescent="0.25">
      <c r="F752" s="29"/>
      <c r="M752" s="29"/>
      <c r="P752" s="29"/>
    </row>
    <row r="753" spans="6:16" ht="15.75" customHeight="1" x14ac:dyDescent="0.25">
      <c r="F753" s="29"/>
      <c r="M753" s="29"/>
      <c r="P753" s="29"/>
    </row>
    <row r="754" spans="6:16" ht="15.75" customHeight="1" x14ac:dyDescent="0.25">
      <c r="F754" s="29"/>
      <c r="M754" s="29"/>
      <c r="P754" s="29"/>
    </row>
    <row r="755" spans="6:16" ht="15.75" customHeight="1" x14ac:dyDescent="0.25">
      <c r="F755" s="29"/>
      <c r="M755" s="29"/>
      <c r="P755" s="29"/>
    </row>
    <row r="756" spans="6:16" ht="15.75" customHeight="1" x14ac:dyDescent="0.25">
      <c r="F756" s="29"/>
      <c r="M756" s="29"/>
      <c r="P756" s="29"/>
    </row>
    <row r="757" spans="6:16" ht="15.75" customHeight="1" x14ac:dyDescent="0.25">
      <c r="F757" s="29"/>
      <c r="M757" s="29"/>
      <c r="P757" s="29"/>
    </row>
    <row r="758" spans="6:16" ht="15.75" customHeight="1" x14ac:dyDescent="0.25">
      <c r="F758" s="29"/>
      <c r="M758" s="29"/>
      <c r="P758" s="29"/>
    </row>
    <row r="759" spans="6:16" ht="15.75" customHeight="1" x14ac:dyDescent="0.25">
      <c r="F759" s="29"/>
      <c r="M759" s="29"/>
      <c r="P759" s="29"/>
    </row>
    <row r="760" spans="6:16" ht="15.75" customHeight="1" x14ac:dyDescent="0.25">
      <c r="F760" s="29"/>
      <c r="M760" s="29"/>
      <c r="P760" s="29"/>
    </row>
    <row r="761" spans="6:16" ht="15.75" customHeight="1" x14ac:dyDescent="0.25">
      <c r="F761" s="29"/>
      <c r="M761" s="29"/>
      <c r="P761" s="29"/>
    </row>
    <row r="762" spans="6:16" ht="15.75" customHeight="1" x14ac:dyDescent="0.25">
      <c r="F762" s="29"/>
      <c r="M762" s="29"/>
      <c r="P762" s="29"/>
    </row>
    <row r="763" spans="6:16" ht="15.75" customHeight="1" x14ac:dyDescent="0.25">
      <c r="F763" s="29"/>
      <c r="M763" s="29"/>
      <c r="P763" s="29"/>
    </row>
    <row r="764" spans="6:16" ht="15.75" customHeight="1" x14ac:dyDescent="0.25">
      <c r="F764" s="29"/>
      <c r="M764" s="29"/>
      <c r="P764" s="29"/>
    </row>
    <row r="765" spans="6:16" ht="15.75" customHeight="1" x14ac:dyDescent="0.25">
      <c r="F765" s="29"/>
      <c r="M765" s="29"/>
      <c r="P765" s="29"/>
    </row>
    <row r="766" spans="6:16" ht="15.75" customHeight="1" x14ac:dyDescent="0.25">
      <c r="F766" s="29"/>
      <c r="M766" s="29"/>
      <c r="P766" s="29"/>
    </row>
    <row r="767" spans="6:16" ht="15.75" customHeight="1" x14ac:dyDescent="0.25">
      <c r="F767" s="29"/>
      <c r="M767" s="29"/>
      <c r="P767" s="29"/>
    </row>
    <row r="768" spans="6:16" ht="15.75" customHeight="1" x14ac:dyDescent="0.25">
      <c r="F768" s="29"/>
      <c r="M768" s="29"/>
      <c r="P768" s="29"/>
    </row>
    <row r="769" spans="6:16" ht="15.75" customHeight="1" x14ac:dyDescent="0.25">
      <c r="F769" s="29"/>
      <c r="M769" s="29"/>
      <c r="P769" s="29"/>
    </row>
    <row r="770" spans="6:16" ht="15.75" customHeight="1" x14ac:dyDescent="0.25">
      <c r="F770" s="29"/>
      <c r="M770" s="29"/>
      <c r="P770" s="29"/>
    </row>
    <row r="771" spans="6:16" ht="15.75" customHeight="1" x14ac:dyDescent="0.25">
      <c r="F771" s="29"/>
      <c r="M771" s="29"/>
      <c r="P771" s="29"/>
    </row>
    <row r="772" spans="6:16" ht="15.75" customHeight="1" x14ac:dyDescent="0.25">
      <c r="F772" s="29"/>
      <c r="M772" s="29"/>
      <c r="P772" s="29"/>
    </row>
    <row r="773" spans="6:16" ht="15.75" customHeight="1" x14ac:dyDescent="0.25">
      <c r="F773" s="29"/>
      <c r="M773" s="29"/>
      <c r="P773" s="29"/>
    </row>
    <row r="774" spans="6:16" ht="15.75" customHeight="1" x14ac:dyDescent="0.25">
      <c r="F774" s="29"/>
      <c r="M774" s="29"/>
      <c r="P774" s="29"/>
    </row>
    <row r="775" spans="6:16" ht="15.75" customHeight="1" x14ac:dyDescent="0.25">
      <c r="F775" s="29"/>
      <c r="M775" s="29"/>
      <c r="P775" s="29"/>
    </row>
    <row r="776" spans="6:16" ht="15.75" customHeight="1" x14ac:dyDescent="0.25">
      <c r="F776" s="29"/>
      <c r="M776" s="29"/>
      <c r="P776" s="29"/>
    </row>
    <row r="777" spans="6:16" ht="15.75" customHeight="1" x14ac:dyDescent="0.25">
      <c r="F777" s="29"/>
      <c r="M777" s="29"/>
      <c r="P777" s="29"/>
    </row>
    <row r="778" spans="6:16" ht="15.75" customHeight="1" x14ac:dyDescent="0.25">
      <c r="F778" s="29"/>
      <c r="M778" s="29"/>
      <c r="P778" s="29"/>
    </row>
    <row r="779" spans="6:16" ht="15.75" customHeight="1" x14ac:dyDescent="0.25">
      <c r="F779" s="29"/>
      <c r="M779" s="29"/>
      <c r="P779" s="29"/>
    </row>
    <row r="780" spans="6:16" ht="15.75" customHeight="1" x14ac:dyDescent="0.25">
      <c r="F780" s="29"/>
      <c r="M780" s="29"/>
      <c r="P780" s="29"/>
    </row>
    <row r="781" spans="6:16" ht="15.75" customHeight="1" x14ac:dyDescent="0.25">
      <c r="F781" s="29"/>
      <c r="M781" s="29"/>
      <c r="P781" s="29"/>
    </row>
    <row r="782" spans="6:16" ht="15.75" customHeight="1" x14ac:dyDescent="0.25">
      <c r="F782" s="29"/>
      <c r="M782" s="29"/>
      <c r="P782" s="29"/>
    </row>
    <row r="783" spans="6:16" ht="15.75" customHeight="1" x14ac:dyDescent="0.25">
      <c r="F783" s="29"/>
      <c r="M783" s="29"/>
      <c r="P783" s="29"/>
    </row>
    <row r="784" spans="6:16" ht="15.75" customHeight="1" x14ac:dyDescent="0.25">
      <c r="F784" s="29"/>
      <c r="M784" s="29"/>
      <c r="P784" s="29"/>
    </row>
    <row r="785" spans="6:16" ht="15.75" customHeight="1" x14ac:dyDescent="0.25">
      <c r="F785" s="29"/>
      <c r="M785" s="29"/>
      <c r="P785" s="29"/>
    </row>
    <row r="786" spans="6:16" ht="15.75" customHeight="1" x14ac:dyDescent="0.25">
      <c r="F786" s="29"/>
      <c r="M786" s="29"/>
      <c r="P786" s="29"/>
    </row>
    <row r="787" spans="6:16" ht="15.75" customHeight="1" x14ac:dyDescent="0.25">
      <c r="F787" s="29"/>
      <c r="M787" s="29"/>
      <c r="P787" s="29"/>
    </row>
    <row r="788" spans="6:16" ht="15.75" customHeight="1" x14ac:dyDescent="0.25">
      <c r="F788" s="29"/>
      <c r="M788" s="29"/>
      <c r="P788" s="29"/>
    </row>
    <row r="789" spans="6:16" ht="15.75" customHeight="1" x14ac:dyDescent="0.25">
      <c r="F789" s="29"/>
      <c r="M789" s="29"/>
      <c r="P789" s="29"/>
    </row>
    <row r="790" spans="6:16" ht="15.75" customHeight="1" x14ac:dyDescent="0.25">
      <c r="F790" s="29"/>
      <c r="M790" s="29"/>
      <c r="P790" s="29"/>
    </row>
    <row r="791" spans="6:16" ht="15.75" customHeight="1" x14ac:dyDescent="0.25">
      <c r="F791" s="29"/>
      <c r="M791" s="29"/>
      <c r="P791" s="29"/>
    </row>
    <row r="792" spans="6:16" ht="15.75" customHeight="1" x14ac:dyDescent="0.25">
      <c r="F792" s="29"/>
      <c r="M792" s="29"/>
      <c r="P792" s="29"/>
    </row>
    <row r="793" spans="6:16" ht="15.75" customHeight="1" x14ac:dyDescent="0.25">
      <c r="F793" s="29"/>
      <c r="M793" s="29"/>
      <c r="P793" s="29"/>
    </row>
    <row r="794" spans="6:16" ht="15.75" customHeight="1" x14ac:dyDescent="0.25">
      <c r="F794" s="29"/>
      <c r="M794" s="29"/>
      <c r="P794" s="29"/>
    </row>
    <row r="795" spans="6:16" ht="15.75" customHeight="1" x14ac:dyDescent="0.25">
      <c r="F795" s="29"/>
      <c r="M795" s="29"/>
      <c r="P795" s="29"/>
    </row>
    <row r="796" spans="6:16" ht="15.75" customHeight="1" x14ac:dyDescent="0.25">
      <c r="F796" s="29"/>
      <c r="M796" s="29"/>
      <c r="P796" s="29"/>
    </row>
    <row r="797" spans="6:16" ht="15.75" customHeight="1" x14ac:dyDescent="0.25">
      <c r="F797" s="29"/>
      <c r="M797" s="29"/>
      <c r="P797" s="29"/>
    </row>
    <row r="798" spans="6:16" ht="15.75" customHeight="1" x14ac:dyDescent="0.25">
      <c r="F798" s="29"/>
      <c r="M798" s="29"/>
      <c r="P798" s="29"/>
    </row>
    <row r="799" spans="6:16" ht="15.75" customHeight="1" x14ac:dyDescent="0.25">
      <c r="F799" s="29"/>
      <c r="M799" s="29"/>
      <c r="P799" s="29"/>
    </row>
    <row r="800" spans="6:16" ht="15.75" customHeight="1" x14ac:dyDescent="0.25">
      <c r="F800" s="29"/>
      <c r="M800" s="29"/>
      <c r="P800" s="29"/>
    </row>
    <row r="801" spans="6:16" ht="15.75" customHeight="1" x14ac:dyDescent="0.25">
      <c r="F801" s="29"/>
      <c r="M801" s="29"/>
      <c r="P801" s="29"/>
    </row>
    <row r="802" spans="6:16" ht="15.75" customHeight="1" x14ac:dyDescent="0.25">
      <c r="F802" s="29"/>
      <c r="M802" s="29"/>
      <c r="P802" s="29"/>
    </row>
    <row r="803" spans="6:16" ht="15.75" customHeight="1" x14ac:dyDescent="0.25">
      <c r="F803" s="29"/>
      <c r="M803" s="29"/>
      <c r="P803" s="29"/>
    </row>
    <row r="804" spans="6:16" ht="15.75" customHeight="1" x14ac:dyDescent="0.25">
      <c r="F804" s="29"/>
      <c r="M804" s="29"/>
      <c r="P804" s="29"/>
    </row>
    <row r="805" spans="6:16" ht="15.75" customHeight="1" x14ac:dyDescent="0.25">
      <c r="F805" s="29"/>
      <c r="M805" s="29"/>
      <c r="P805" s="29"/>
    </row>
    <row r="806" spans="6:16" ht="15.75" customHeight="1" x14ac:dyDescent="0.25">
      <c r="F806" s="29"/>
      <c r="M806" s="29"/>
      <c r="P806" s="29"/>
    </row>
    <row r="807" spans="6:16" ht="15.75" customHeight="1" x14ac:dyDescent="0.25">
      <c r="F807" s="29"/>
      <c r="M807" s="29"/>
      <c r="P807" s="29"/>
    </row>
    <row r="808" spans="6:16" ht="15.75" customHeight="1" x14ac:dyDescent="0.25">
      <c r="F808" s="29"/>
      <c r="M808" s="29"/>
      <c r="P808" s="29"/>
    </row>
    <row r="809" spans="6:16" ht="15.75" customHeight="1" x14ac:dyDescent="0.25">
      <c r="F809" s="29"/>
      <c r="M809" s="29"/>
      <c r="P809" s="29"/>
    </row>
    <row r="810" spans="6:16" ht="15.75" customHeight="1" x14ac:dyDescent="0.25">
      <c r="F810" s="29"/>
      <c r="M810" s="29"/>
      <c r="P810" s="29"/>
    </row>
    <row r="811" spans="6:16" ht="15.75" customHeight="1" x14ac:dyDescent="0.25">
      <c r="F811" s="29"/>
      <c r="M811" s="29"/>
      <c r="P811" s="29"/>
    </row>
    <row r="812" spans="6:16" ht="15.75" customHeight="1" x14ac:dyDescent="0.25">
      <c r="F812" s="29"/>
      <c r="M812" s="29"/>
      <c r="P812" s="29"/>
    </row>
    <row r="813" spans="6:16" ht="15.75" customHeight="1" x14ac:dyDescent="0.25">
      <c r="F813" s="29"/>
      <c r="M813" s="29"/>
      <c r="P813" s="29"/>
    </row>
    <row r="814" spans="6:16" ht="15.75" customHeight="1" x14ac:dyDescent="0.25">
      <c r="F814" s="29"/>
      <c r="M814" s="29"/>
      <c r="P814" s="29"/>
    </row>
    <row r="815" spans="6:16" ht="15.75" customHeight="1" x14ac:dyDescent="0.25">
      <c r="F815" s="29"/>
      <c r="M815" s="29"/>
      <c r="P815" s="29"/>
    </row>
    <row r="816" spans="6:16" ht="15.75" customHeight="1" x14ac:dyDescent="0.25">
      <c r="F816" s="29"/>
      <c r="M816" s="29"/>
      <c r="P816" s="29"/>
    </row>
    <row r="817" spans="6:16" ht="15.75" customHeight="1" x14ac:dyDescent="0.25">
      <c r="F817" s="29"/>
      <c r="M817" s="29"/>
      <c r="P817" s="29"/>
    </row>
    <row r="818" spans="6:16" ht="15.75" customHeight="1" x14ac:dyDescent="0.25">
      <c r="F818" s="29"/>
      <c r="M818" s="29"/>
      <c r="P818" s="29"/>
    </row>
    <row r="819" spans="6:16" ht="15.75" customHeight="1" x14ac:dyDescent="0.25">
      <c r="F819" s="29"/>
      <c r="M819" s="29"/>
      <c r="P819" s="29"/>
    </row>
    <row r="820" spans="6:16" ht="15.75" customHeight="1" x14ac:dyDescent="0.25">
      <c r="F820" s="29"/>
      <c r="M820" s="29"/>
      <c r="P820" s="29"/>
    </row>
    <row r="821" spans="6:16" ht="15.75" customHeight="1" x14ac:dyDescent="0.25">
      <c r="F821" s="29"/>
      <c r="M821" s="29"/>
      <c r="P821" s="29"/>
    </row>
    <row r="822" spans="6:16" ht="15.75" customHeight="1" x14ac:dyDescent="0.25">
      <c r="F822" s="29"/>
      <c r="M822" s="29"/>
      <c r="P822" s="29"/>
    </row>
    <row r="823" spans="6:16" ht="15.75" customHeight="1" x14ac:dyDescent="0.25">
      <c r="F823" s="29"/>
      <c r="M823" s="29"/>
      <c r="P823" s="29"/>
    </row>
    <row r="824" spans="6:16" ht="15.75" customHeight="1" x14ac:dyDescent="0.25">
      <c r="F824" s="29"/>
      <c r="M824" s="29"/>
      <c r="P824" s="29"/>
    </row>
    <row r="825" spans="6:16" ht="15.75" customHeight="1" x14ac:dyDescent="0.25">
      <c r="F825" s="29"/>
      <c r="M825" s="29"/>
      <c r="P825" s="29"/>
    </row>
    <row r="826" spans="6:16" ht="15.75" customHeight="1" x14ac:dyDescent="0.25">
      <c r="F826" s="29"/>
      <c r="M826" s="29"/>
      <c r="P826" s="29"/>
    </row>
    <row r="827" spans="6:16" ht="15.75" customHeight="1" x14ac:dyDescent="0.25">
      <c r="F827" s="29"/>
      <c r="M827" s="29"/>
      <c r="P827" s="29"/>
    </row>
    <row r="828" spans="6:16" ht="15.75" customHeight="1" x14ac:dyDescent="0.25">
      <c r="F828" s="29"/>
      <c r="M828" s="29"/>
      <c r="P828" s="29"/>
    </row>
    <row r="829" spans="6:16" ht="15.75" customHeight="1" x14ac:dyDescent="0.25">
      <c r="F829" s="29"/>
      <c r="M829" s="29"/>
      <c r="P829" s="29"/>
    </row>
    <row r="830" spans="6:16" ht="15.75" customHeight="1" x14ac:dyDescent="0.25">
      <c r="F830" s="29"/>
      <c r="M830" s="29"/>
      <c r="P830" s="29"/>
    </row>
    <row r="831" spans="6:16" ht="15.75" customHeight="1" x14ac:dyDescent="0.25">
      <c r="F831" s="29"/>
      <c r="M831" s="29"/>
      <c r="P831" s="29"/>
    </row>
    <row r="832" spans="6:16" ht="15.75" customHeight="1" x14ac:dyDescent="0.25">
      <c r="F832" s="29"/>
      <c r="M832" s="29"/>
      <c r="P832" s="29"/>
    </row>
    <row r="833" spans="6:16" ht="15.75" customHeight="1" x14ac:dyDescent="0.25">
      <c r="F833" s="29"/>
      <c r="M833" s="29"/>
      <c r="P833" s="29"/>
    </row>
    <row r="834" spans="6:16" ht="15.75" customHeight="1" x14ac:dyDescent="0.25">
      <c r="F834" s="29"/>
      <c r="M834" s="29"/>
      <c r="P834" s="29"/>
    </row>
    <row r="835" spans="6:16" ht="15.75" customHeight="1" x14ac:dyDescent="0.25">
      <c r="F835" s="29"/>
      <c r="M835" s="29"/>
      <c r="P835" s="29"/>
    </row>
    <row r="836" spans="6:16" ht="15.75" customHeight="1" x14ac:dyDescent="0.25">
      <c r="F836" s="29"/>
      <c r="M836" s="29"/>
      <c r="P836" s="29"/>
    </row>
    <row r="837" spans="6:16" ht="15.75" customHeight="1" x14ac:dyDescent="0.25">
      <c r="F837" s="29"/>
      <c r="M837" s="29"/>
      <c r="P837" s="29"/>
    </row>
    <row r="838" spans="6:16" ht="15.75" customHeight="1" x14ac:dyDescent="0.25">
      <c r="F838" s="29"/>
      <c r="M838" s="29"/>
      <c r="P838" s="29"/>
    </row>
    <row r="839" spans="6:16" ht="15.75" customHeight="1" x14ac:dyDescent="0.25">
      <c r="F839" s="29"/>
      <c r="M839" s="29"/>
      <c r="P839" s="29"/>
    </row>
    <row r="840" spans="6:16" ht="15.75" customHeight="1" x14ac:dyDescent="0.25">
      <c r="F840" s="29"/>
      <c r="M840" s="29"/>
      <c r="P840" s="29"/>
    </row>
    <row r="841" spans="6:16" ht="15.75" customHeight="1" x14ac:dyDescent="0.25">
      <c r="F841" s="29"/>
      <c r="M841" s="29"/>
      <c r="P841" s="29"/>
    </row>
    <row r="842" spans="6:16" ht="15.75" customHeight="1" x14ac:dyDescent="0.25">
      <c r="F842" s="29"/>
      <c r="M842" s="29"/>
      <c r="P842" s="29"/>
    </row>
    <row r="843" spans="6:16" ht="15.75" customHeight="1" x14ac:dyDescent="0.25">
      <c r="F843" s="29"/>
      <c r="M843" s="29"/>
      <c r="P843" s="29"/>
    </row>
    <row r="844" spans="6:16" ht="15.75" customHeight="1" x14ac:dyDescent="0.25">
      <c r="F844" s="29"/>
      <c r="M844" s="29"/>
      <c r="P844" s="29"/>
    </row>
    <row r="845" spans="6:16" ht="15.75" customHeight="1" x14ac:dyDescent="0.25">
      <c r="F845" s="29"/>
      <c r="M845" s="29"/>
      <c r="P845" s="29"/>
    </row>
    <row r="846" spans="6:16" ht="15.75" customHeight="1" x14ac:dyDescent="0.25">
      <c r="F846" s="29"/>
      <c r="M846" s="29"/>
      <c r="P846" s="29"/>
    </row>
    <row r="847" spans="6:16" ht="15.75" customHeight="1" x14ac:dyDescent="0.25">
      <c r="F847" s="29"/>
      <c r="M847" s="29"/>
      <c r="P847" s="29"/>
    </row>
    <row r="848" spans="6:16" ht="15.75" customHeight="1" x14ac:dyDescent="0.25">
      <c r="F848" s="29"/>
      <c r="M848" s="29"/>
      <c r="P848" s="29"/>
    </row>
    <row r="849" spans="6:16" ht="15.75" customHeight="1" x14ac:dyDescent="0.25">
      <c r="F849" s="29"/>
      <c r="M849" s="29"/>
      <c r="P849" s="29"/>
    </row>
    <row r="850" spans="6:16" ht="15.75" customHeight="1" x14ac:dyDescent="0.25">
      <c r="F850" s="29"/>
      <c r="M850" s="29"/>
      <c r="P850" s="29"/>
    </row>
    <row r="851" spans="6:16" ht="15.75" customHeight="1" x14ac:dyDescent="0.25">
      <c r="F851" s="29"/>
      <c r="M851" s="29"/>
      <c r="P851" s="29"/>
    </row>
    <row r="852" spans="6:16" ht="15.75" customHeight="1" x14ac:dyDescent="0.25">
      <c r="F852" s="29"/>
      <c r="M852" s="29"/>
      <c r="P852" s="29"/>
    </row>
    <row r="853" spans="6:16" ht="15.75" customHeight="1" x14ac:dyDescent="0.25">
      <c r="F853" s="29"/>
      <c r="M853" s="29"/>
      <c r="P853" s="29"/>
    </row>
    <row r="854" spans="6:16" ht="15.75" customHeight="1" x14ac:dyDescent="0.25">
      <c r="F854" s="29"/>
      <c r="M854" s="29"/>
      <c r="P854" s="29"/>
    </row>
    <row r="855" spans="6:16" ht="15.75" customHeight="1" x14ac:dyDescent="0.25">
      <c r="F855" s="29"/>
      <c r="M855" s="29"/>
      <c r="P855" s="29"/>
    </row>
    <row r="856" spans="6:16" ht="15.75" customHeight="1" x14ac:dyDescent="0.25">
      <c r="F856" s="29"/>
      <c r="M856" s="29"/>
      <c r="P856" s="29"/>
    </row>
    <row r="857" spans="6:16" ht="15.75" customHeight="1" x14ac:dyDescent="0.25">
      <c r="F857" s="29"/>
      <c r="M857" s="29"/>
      <c r="P857" s="29"/>
    </row>
    <row r="858" spans="6:16" ht="15.75" customHeight="1" x14ac:dyDescent="0.25">
      <c r="F858" s="29"/>
      <c r="M858" s="29"/>
      <c r="P858" s="29"/>
    </row>
    <row r="859" spans="6:16" ht="15.75" customHeight="1" x14ac:dyDescent="0.25">
      <c r="F859" s="29"/>
      <c r="M859" s="29"/>
      <c r="P859" s="29"/>
    </row>
    <row r="860" spans="6:16" ht="15.75" customHeight="1" x14ac:dyDescent="0.25">
      <c r="F860" s="29"/>
      <c r="M860" s="29"/>
      <c r="P860" s="29"/>
    </row>
    <row r="861" spans="6:16" ht="15.75" customHeight="1" x14ac:dyDescent="0.25">
      <c r="F861" s="29"/>
      <c r="M861" s="29"/>
      <c r="P861" s="29"/>
    </row>
    <row r="862" spans="6:16" ht="15.75" customHeight="1" x14ac:dyDescent="0.25">
      <c r="F862" s="29"/>
      <c r="M862" s="29"/>
      <c r="P862" s="29"/>
    </row>
    <row r="863" spans="6:16" ht="15.75" customHeight="1" x14ac:dyDescent="0.25">
      <c r="F863" s="29"/>
      <c r="M863" s="29"/>
      <c r="P863" s="29"/>
    </row>
    <row r="864" spans="6:16" ht="15.75" customHeight="1" x14ac:dyDescent="0.25">
      <c r="F864" s="29"/>
      <c r="M864" s="29"/>
      <c r="P864" s="29"/>
    </row>
    <row r="865" spans="6:16" ht="15.75" customHeight="1" x14ac:dyDescent="0.25">
      <c r="F865" s="29"/>
      <c r="M865" s="29"/>
      <c r="P865" s="29"/>
    </row>
    <row r="866" spans="6:16" ht="15.75" customHeight="1" x14ac:dyDescent="0.25">
      <c r="F866" s="29"/>
      <c r="M866" s="29"/>
      <c r="P866" s="29"/>
    </row>
    <row r="867" spans="6:16" ht="15.75" customHeight="1" x14ac:dyDescent="0.25">
      <c r="F867" s="29"/>
      <c r="M867" s="29"/>
      <c r="P867" s="29"/>
    </row>
    <row r="868" spans="6:16" ht="15.75" customHeight="1" x14ac:dyDescent="0.25">
      <c r="F868" s="29"/>
      <c r="M868" s="29"/>
      <c r="P868" s="29"/>
    </row>
    <row r="869" spans="6:16" ht="15.75" customHeight="1" x14ac:dyDescent="0.25">
      <c r="F869" s="29"/>
      <c r="M869" s="29"/>
      <c r="P869" s="29"/>
    </row>
    <row r="870" spans="6:16" ht="15.75" customHeight="1" x14ac:dyDescent="0.25">
      <c r="F870" s="29"/>
      <c r="M870" s="29"/>
      <c r="P870" s="29"/>
    </row>
    <row r="871" spans="6:16" ht="15.75" customHeight="1" x14ac:dyDescent="0.25">
      <c r="F871" s="29"/>
      <c r="M871" s="29"/>
      <c r="P871" s="29"/>
    </row>
    <row r="872" spans="6:16" ht="15.75" customHeight="1" x14ac:dyDescent="0.25">
      <c r="F872" s="29"/>
      <c r="M872" s="29"/>
      <c r="P872" s="29"/>
    </row>
    <row r="873" spans="6:16" ht="15.75" customHeight="1" x14ac:dyDescent="0.25">
      <c r="F873" s="29"/>
      <c r="M873" s="29"/>
      <c r="P873" s="29"/>
    </row>
    <row r="874" spans="6:16" ht="15.75" customHeight="1" x14ac:dyDescent="0.25">
      <c r="F874" s="29"/>
      <c r="M874" s="29"/>
      <c r="P874" s="29"/>
    </row>
    <row r="875" spans="6:16" ht="15.75" customHeight="1" x14ac:dyDescent="0.25">
      <c r="F875" s="29"/>
      <c r="M875" s="29"/>
      <c r="P875" s="29"/>
    </row>
    <row r="876" spans="6:16" ht="15.75" customHeight="1" x14ac:dyDescent="0.25">
      <c r="F876" s="29"/>
      <c r="M876" s="29"/>
      <c r="P876" s="29"/>
    </row>
    <row r="877" spans="6:16" ht="15.75" customHeight="1" x14ac:dyDescent="0.25">
      <c r="F877" s="29"/>
      <c r="M877" s="29"/>
      <c r="P877" s="29"/>
    </row>
    <row r="878" spans="6:16" ht="15.75" customHeight="1" x14ac:dyDescent="0.25">
      <c r="F878" s="29"/>
      <c r="M878" s="29"/>
      <c r="P878" s="29"/>
    </row>
    <row r="879" spans="6:16" ht="15.75" customHeight="1" x14ac:dyDescent="0.25">
      <c r="F879" s="29"/>
      <c r="M879" s="29"/>
      <c r="P879" s="29"/>
    </row>
    <row r="880" spans="6:16" ht="15.75" customHeight="1" x14ac:dyDescent="0.25">
      <c r="F880" s="29"/>
      <c r="M880" s="29"/>
      <c r="P880" s="29"/>
    </row>
    <row r="881" spans="6:16" ht="15.75" customHeight="1" x14ac:dyDescent="0.25">
      <c r="F881" s="29"/>
      <c r="M881" s="29"/>
      <c r="P881" s="29"/>
    </row>
    <row r="882" spans="6:16" ht="15.75" customHeight="1" x14ac:dyDescent="0.25">
      <c r="F882" s="29"/>
      <c r="M882" s="29"/>
      <c r="P882" s="29"/>
    </row>
    <row r="883" spans="6:16" ht="15.75" customHeight="1" x14ac:dyDescent="0.25">
      <c r="F883" s="29"/>
      <c r="M883" s="29"/>
      <c r="P883" s="29"/>
    </row>
    <row r="884" spans="6:16" ht="15.75" customHeight="1" x14ac:dyDescent="0.25">
      <c r="F884" s="29"/>
      <c r="M884" s="29"/>
      <c r="P884" s="29"/>
    </row>
    <row r="885" spans="6:16" ht="15.75" customHeight="1" x14ac:dyDescent="0.25">
      <c r="F885" s="29"/>
      <c r="M885" s="29"/>
      <c r="P885" s="29"/>
    </row>
    <row r="886" spans="6:16" ht="15.75" customHeight="1" x14ac:dyDescent="0.25">
      <c r="F886" s="29"/>
      <c r="M886" s="29"/>
      <c r="P886" s="29"/>
    </row>
    <row r="887" spans="6:16" ht="15.75" customHeight="1" x14ac:dyDescent="0.25">
      <c r="F887" s="29"/>
      <c r="M887" s="29"/>
      <c r="P887" s="29"/>
    </row>
    <row r="888" spans="6:16" ht="15.75" customHeight="1" x14ac:dyDescent="0.25">
      <c r="F888" s="29"/>
      <c r="M888" s="29"/>
      <c r="P888" s="29"/>
    </row>
    <row r="889" spans="6:16" ht="15.75" customHeight="1" x14ac:dyDescent="0.25">
      <c r="F889" s="29"/>
      <c r="M889" s="29"/>
      <c r="P889" s="29"/>
    </row>
    <row r="890" spans="6:16" ht="15.75" customHeight="1" x14ac:dyDescent="0.25">
      <c r="F890" s="29"/>
      <c r="M890" s="29"/>
      <c r="P890" s="29"/>
    </row>
    <row r="891" spans="6:16" ht="15.75" customHeight="1" x14ac:dyDescent="0.25">
      <c r="F891" s="29"/>
      <c r="M891" s="29"/>
      <c r="P891" s="29"/>
    </row>
    <row r="892" spans="6:16" ht="15.75" customHeight="1" x14ac:dyDescent="0.25">
      <c r="F892" s="29"/>
      <c r="M892" s="29"/>
      <c r="P892" s="29"/>
    </row>
    <row r="893" spans="6:16" ht="15.75" customHeight="1" x14ac:dyDescent="0.25">
      <c r="F893" s="29"/>
      <c r="M893" s="29"/>
      <c r="P893" s="29"/>
    </row>
    <row r="894" spans="6:16" ht="15.75" customHeight="1" x14ac:dyDescent="0.25">
      <c r="F894" s="29"/>
      <c r="M894" s="29"/>
      <c r="P894" s="29"/>
    </row>
    <row r="895" spans="6:16" ht="15.75" customHeight="1" x14ac:dyDescent="0.25">
      <c r="F895" s="29"/>
      <c r="M895" s="29"/>
      <c r="P895" s="29"/>
    </row>
    <row r="896" spans="6:16" ht="15.75" customHeight="1" x14ac:dyDescent="0.25">
      <c r="F896" s="29"/>
      <c r="M896" s="29"/>
      <c r="P896" s="29"/>
    </row>
    <row r="897" spans="6:16" ht="15.75" customHeight="1" x14ac:dyDescent="0.25">
      <c r="F897" s="29"/>
      <c r="M897" s="29"/>
      <c r="P897" s="29"/>
    </row>
    <row r="898" spans="6:16" ht="15.75" customHeight="1" x14ac:dyDescent="0.25">
      <c r="F898" s="29"/>
      <c r="M898" s="29"/>
      <c r="P898" s="29"/>
    </row>
    <row r="899" spans="6:16" ht="15.75" customHeight="1" x14ac:dyDescent="0.25">
      <c r="F899" s="29"/>
      <c r="M899" s="29"/>
      <c r="P899" s="29"/>
    </row>
    <row r="900" spans="6:16" ht="15.75" customHeight="1" x14ac:dyDescent="0.25">
      <c r="F900" s="29"/>
      <c r="M900" s="29"/>
      <c r="P900" s="29"/>
    </row>
    <row r="901" spans="6:16" ht="15.75" customHeight="1" x14ac:dyDescent="0.25">
      <c r="F901" s="29"/>
      <c r="M901" s="29"/>
      <c r="P901" s="29"/>
    </row>
    <row r="902" spans="6:16" ht="15.75" customHeight="1" x14ac:dyDescent="0.25">
      <c r="F902" s="29"/>
      <c r="M902" s="29"/>
      <c r="P902" s="29"/>
    </row>
    <row r="903" spans="6:16" ht="15.75" customHeight="1" x14ac:dyDescent="0.25">
      <c r="F903" s="29"/>
      <c r="M903" s="29"/>
      <c r="P903" s="29"/>
    </row>
    <row r="904" spans="6:16" ht="15.75" customHeight="1" x14ac:dyDescent="0.25">
      <c r="F904" s="29"/>
      <c r="M904" s="29"/>
      <c r="P904" s="29"/>
    </row>
    <row r="905" spans="6:16" ht="15.75" customHeight="1" x14ac:dyDescent="0.25">
      <c r="F905" s="29"/>
      <c r="M905" s="29"/>
      <c r="P905" s="29"/>
    </row>
    <row r="906" spans="6:16" ht="15.75" customHeight="1" x14ac:dyDescent="0.25">
      <c r="F906" s="29"/>
      <c r="M906" s="29"/>
      <c r="P906" s="29"/>
    </row>
    <row r="907" spans="6:16" ht="15.75" customHeight="1" x14ac:dyDescent="0.25">
      <c r="F907" s="29"/>
      <c r="M907" s="29"/>
      <c r="P907" s="29"/>
    </row>
    <row r="908" spans="6:16" ht="15.75" customHeight="1" x14ac:dyDescent="0.25">
      <c r="F908" s="29"/>
      <c r="M908" s="29"/>
      <c r="P908" s="29"/>
    </row>
    <row r="909" spans="6:16" ht="15.75" customHeight="1" x14ac:dyDescent="0.25">
      <c r="F909" s="29"/>
      <c r="M909" s="29"/>
      <c r="P909" s="29"/>
    </row>
    <row r="910" spans="6:16" ht="15.75" customHeight="1" x14ac:dyDescent="0.25">
      <c r="F910" s="29"/>
      <c r="M910" s="29"/>
      <c r="P910" s="29"/>
    </row>
    <row r="911" spans="6:16" ht="15.75" customHeight="1" x14ac:dyDescent="0.25">
      <c r="F911" s="29"/>
      <c r="M911" s="29"/>
      <c r="P911" s="29"/>
    </row>
    <row r="912" spans="6:16" ht="15.75" customHeight="1" x14ac:dyDescent="0.25">
      <c r="F912" s="29"/>
      <c r="M912" s="29"/>
      <c r="P912" s="29"/>
    </row>
    <row r="913" spans="6:16" ht="15.75" customHeight="1" x14ac:dyDescent="0.25">
      <c r="F913" s="29"/>
      <c r="M913" s="29"/>
      <c r="P913" s="29"/>
    </row>
    <row r="914" spans="6:16" ht="15.75" customHeight="1" x14ac:dyDescent="0.25">
      <c r="F914" s="29"/>
      <c r="M914" s="29"/>
      <c r="P914" s="29"/>
    </row>
    <row r="915" spans="6:16" ht="15.75" customHeight="1" x14ac:dyDescent="0.25">
      <c r="F915" s="29"/>
      <c r="M915" s="29"/>
      <c r="P915" s="29"/>
    </row>
    <row r="916" spans="6:16" ht="15.75" customHeight="1" x14ac:dyDescent="0.25">
      <c r="F916" s="29"/>
      <c r="M916" s="29"/>
      <c r="P916" s="29"/>
    </row>
    <row r="917" spans="6:16" ht="15.75" customHeight="1" x14ac:dyDescent="0.25">
      <c r="F917" s="29"/>
      <c r="M917" s="29"/>
      <c r="P917" s="29"/>
    </row>
    <row r="918" spans="6:16" ht="15.75" customHeight="1" x14ac:dyDescent="0.25">
      <c r="F918" s="29"/>
      <c r="M918" s="29"/>
      <c r="P918" s="29"/>
    </row>
    <row r="919" spans="6:16" ht="15.75" customHeight="1" x14ac:dyDescent="0.25">
      <c r="F919" s="29"/>
      <c r="M919" s="29"/>
      <c r="P919" s="29"/>
    </row>
    <row r="920" spans="6:16" ht="15.75" customHeight="1" x14ac:dyDescent="0.25">
      <c r="F920" s="29"/>
      <c r="M920" s="29"/>
      <c r="P920" s="29"/>
    </row>
    <row r="921" spans="6:16" ht="15.75" customHeight="1" x14ac:dyDescent="0.25">
      <c r="F921" s="29"/>
      <c r="M921" s="29"/>
      <c r="P921" s="29"/>
    </row>
    <row r="922" spans="6:16" ht="15.75" customHeight="1" x14ac:dyDescent="0.25">
      <c r="F922" s="29"/>
      <c r="M922" s="29"/>
      <c r="P922" s="29"/>
    </row>
    <row r="923" spans="6:16" ht="15.75" customHeight="1" x14ac:dyDescent="0.25">
      <c r="F923" s="29"/>
      <c r="M923" s="29"/>
      <c r="P923" s="29"/>
    </row>
    <row r="924" spans="6:16" ht="15.75" customHeight="1" x14ac:dyDescent="0.25">
      <c r="F924" s="29"/>
      <c r="M924" s="29"/>
      <c r="P924" s="29"/>
    </row>
    <row r="925" spans="6:16" ht="15.75" customHeight="1" x14ac:dyDescent="0.25">
      <c r="F925" s="29"/>
      <c r="M925" s="29"/>
      <c r="P925" s="29"/>
    </row>
    <row r="926" spans="6:16" ht="15.75" customHeight="1" x14ac:dyDescent="0.25">
      <c r="F926" s="29"/>
      <c r="M926" s="29"/>
      <c r="P926" s="29"/>
    </row>
    <row r="927" spans="6:16" ht="15.75" customHeight="1" x14ac:dyDescent="0.25">
      <c r="F927" s="29"/>
      <c r="M927" s="29"/>
      <c r="P927" s="29"/>
    </row>
    <row r="928" spans="6:16" ht="15.75" customHeight="1" x14ac:dyDescent="0.25">
      <c r="F928" s="29"/>
      <c r="M928" s="29"/>
      <c r="P928" s="29"/>
    </row>
    <row r="929" spans="6:16" ht="15.75" customHeight="1" x14ac:dyDescent="0.25">
      <c r="F929" s="29"/>
      <c r="M929" s="29"/>
      <c r="P929" s="29"/>
    </row>
    <row r="930" spans="6:16" ht="15.75" customHeight="1" x14ac:dyDescent="0.25">
      <c r="F930" s="29"/>
      <c r="M930" s="29"/>
      <c r="P930" s="29"/>
    </row>
    <row r="931" spans="6:16" ht="15.75" customHeight="1" x14ac:dyDescent="0.25">
      <c r="F931" s="29"/>
      <c r="M931" s="29"/>
      <c r="P931" s="29"/>
    </row>
    <row r="932" spans="6:16" ht="15.75" customHeight="1" x14ac:dyDescent="0.25">
      <c r="F932" s="29"/>
      <c r="M932" s="29"/>
      <c r="P932" s="29"/>
    </row>
    <row r="933" spans="6:16" ht="15.75" customHeight="1" x14ac:dyDescent="0.25">
      <c r="F933" s="29"/>
      <c r="M933" s="29"/>
      <c r="P933" s="29"/>
    </row>
    <row r="934" spans="6:16" ht="15.75" customHeight="1" x14ac:dyDescent="0.25">
      <c r="F934" s="29"/>
      <c r="M934" s="29"/>
      <c r="P934" s="29"/>
    </row>
    <row r="935" spans="6:16" ht="15.75" customHeight="1" x14ac:dyDescent="0.25">
      <c r="F935" s="29"/>
      <c r="M935" s="29"/>
      <c r="P935" s="29"/>
    </row>
    <row r="936" spans="6:16" ht="15.75" customHeight="1" x14ac:dyDescent="0.25">
      <c r="F936" s="29"/>
      <c r="M936" s="29"/>
      <c r="P936" s="29"/>
    </row>
    <row r="937" spans="6:16" ht="15.75" customHeight="1" x14ac:dyDescent="0.25">
      <c r="F937" s="29"/>
      <c r="M937" s="29"/>
      <c r="P937" s="29"/>
    </row>
    <row r="938" spans="6:16" ht="15.75" customHeight="1" x14ac:dyDescent="0.25">
      <c r="F938" s="29"/>
      <c r="M938" s="29"/>
      <c r="P938" s="29"/>
    </row>
    <row r="939" spans="6:16" ht="15.75" customHeight="1" x14ac:dyDescent="0.25">
      <c r="F939" s="29"/>
      <c r="M939" s="29"/>
      <c r="P939" s="29"/>
    </row>
    <row r="940" spans="6:16" ht="15.75" customHeight="1" x14ac:dyDescent="0.25">
      <c r="F940" s="29"/>
      <c r="M940" s="29"/>
      <c r="P940" s="29"/>
    </row>
    <row r="941" spans="6:16" ht="15.75" customHeight="1" x14ac:dyDescent="0.25">
      <c r="F941" s="29"/>
      <c r="M941" s="29"/>
      <c r="P941" s="29"/>
    </row>
    <row r="942" spans="6:16" ht="15.75" customHeight="1" x14ac:dyDescent="0.25">
      <c r="F942" s="29"/>
      <c r="M942" s="29"/>
      <c r="P942" s="29"/>
    </row>
    <row r="943" spans="6:16" ht="15.75" customHeight="1" x14ac:dyDescent="0.25">
      <c r="F943" s="29"/>
      <c r="M943" s="29"/>
      <c r="P943" s="29"/>
    </row>
    <row r="944" spans="6:16" ht="15.75" customHeight="1" x14ac:dyDescent="0.25">
      <c r="F944" s="29"/>
      <c r="M944" s="29"/>
      <c r="P944" s="29"/>
    </row>
    <row r="945" spans="6:16" ht="15.75" customHeight="1" x14ac:dyDescent="0.25">
      <c r="F945" s="29"/>
      <c r="M945" s="29"/>
      <c r="P945" s="29"/>
    </row>
    <row r="946" spans="6:16" ht="15.75" customHeight="1" x14ac:dyDescent="0.25">
      <c r="F946" s="29"/>
      <c r="M946" s="29"/>
      <c r="P946" s="29"/>
    </row>
    <row r="947" spans="6:16" ht="15.75" customHeight="1" x14ac:dyDescent="0.25">
      <c r="F947" s="29"/>
      <c r="M947" s="29"/>
      <c r="P947" s="29"/>
    </row>
    <row r="948" spans="6:16" ht="15.75" customHeight="1" x14ac:dyDescent="0.25">
      <c r="F948" s="29"/>
      <c r="M948" s="29"/>
      <c r="P948" s="29"/>
    </row>
    <row r="949" spans="6:16" ht="15.75" customHeight="1" x14ac:dyDescent="0.25">
      <c r="F949" s="29"/>
      <c r="M949" s="29"/>
      <c r="P949" s="29"/>
    </row>
    <row r="950" spans="6:16" ht="15.75" customHeight="1" x14ac:dyDescent="0.25">
      <c r="F950" s="29"/>
      <c r="M950" s="29"/>
      <c r="P950" s="29"/>
    </row>
    <row r="951" spans="6:16" ht="15.75" customHeight="1" x14ac:dyDescent="0.25">
      <c r="F951" s="29"/>
      <c r="M951" s="29"/>
      <c r="P951" s="29"/>
    </row>
    <row r="952" spans="6:16" ht="15.75" customHeight="1" x14ac:dyDescent="0.25">
      <c r="F952" s="29"/>
      <c r="M952" s="29"/>
      <c r="P952" s="29"/>
    </row>
    <row r="953" spans="6:16" ht="15.75" customHeight="1" x14ac:dyDescent="0.25">
      <c r="F953" s="29"/>
      <c r="M953" s="29"/>
      <c r="P953" s="29"/>
    </row>
    <row r="954" spans="6:16" ht="15.75" customHeight="1" x14ac:dyDescent="0.25">
      <c r="F954" s="29"/>
      <c r="M954" s="29"/>
      <c r="P954" s="29"/>
    </row>
    <row r="955" spans="6:16" ht="15.75" customHeight="1" x14ac:dyDescent="0.25">
      <c r="F955" s="29"/>
      <c r="M955" s="29"/>
      <c r="P955" s="29"/>
    </row>
    <row r="956" spans="6:16" ht="15.75" customHeight="1" x14ac:dyDescent="0.25">
      <c r="F956" s="29"/>
      <c r="M956" s="29"/>
      <c r="P956" s="29"/>
    </row>
    <row r="957" spans="6:16" ht="15.75" customHeight="1" x14ac:dyDescent="0.25">
      <c r="F957" s="29"/>
      <c r="M957" s="29"/>
      <c r="P957" s="29"/>
    </row>
    <row r="958" spans="6:16" ht="15.75" customHeight="1" x14ac:dyDescent="0.25">
      <c r="F958" s="29"/>
      <c r="M958" s="29"/>
      <c r="P958" s="29"/>
    </row>
    <row r="959" spans="6:16" ht="15.75" customHeight="1" x14ac:dyDescent="0.25">
      <c r="F959" s="29"/>
      <c r="M959" s="29"/>
      <c r="P959" s="29"/>
    </row>
    <row r="960" spans="6:16" ht="15.75" customHeight="1" x14ac:dyDescent="0.25">
      <c r="F960" s="29"/>
      <c r="M960" s="29"/>
      <c r="P960" s="29"/>
    </row>
    <row r="961" spans="6:16" ht="15.75" customHeight="1" x14ac:dyDescent="0.25">
      <c r="F961" s="29"/>
      <c r="M961" s="29"/>
      <c r="P961" s="29"/>
    </row>
    <row r="962" spans="6:16" ht="15.75" customHeight="1" x14ac:dyDescent="0.25">
      <c r="F962" s="29"/>
      <c r="M962" s="29"/>
      <c r="P962" s="29"/>
    </row>
    <row r="963" spans="6:16" ht="15.75" customHeight="1" x14ac:dyDescent="0.25">
      <c r="F963" s="29"/>
      <c r="M963" s="29"/>
      <c r="P963" s="29"/>
    </row>
    <row r="964" spans="6:16" ht="15.75" customHeight="1" x14ac:dyDescent="0.25">
      <c r="F964" s="29"/>
      <c r="M964" s="29"/>
      <c r="P964" s="29"/>
    </row>
    <row r="965" spans="6:16" ht="15.75" customHeight="1" x14ac:dyDescent="0.25">
      <c r="F965" s="29"/>
      <c r="M965" s="29"/>
      <c r="P965" s="29"/>
    </row>
    <row r="966" spans="6:16" ht="15.75" customHeight="1" x14ac:dyDescent="0.25">
      <c r="F966" s="29"/>
      <c r="M966" s="29"/>
      <c r="P966" s="29"/>
    </row>
    <row r="967" spans="6:16" ht="15.75" customHeight="1" x14ac:dyDescent="0.25">
      <c r="F967" s="29"/>
      <c r="M967" s="29"/>
      <c r="P967" s="29"/>
    </row>
    <row r="968" spans="6:16" ht="15.75" customHeight="1" x14ac:dyDescent="0.25">
      <c r="F968" s="29"/>
      <c r="M968" s="29"/>
      <c r="P968" s="29"/>
    </row>
    <row r="969" spans="6:16" ht="15.75" customHeight="1" x14ac:dyDescent="0.25">
      <c r="F969" s="29"/>
      <c r="M969" s="29"/>
      <c r="P969" s="29"/>
    </row>
    <row r="970" spans="6:16" ht="15.75" customHeight="1" x14ac:dyDescent="0.25">
      <c r="F970" s="29"/>
      <c r="M970" s="29"/>
      <c r="P970" s="29"/>
    </row>
    <row r="971" spans="6:16" ht="15.75" customHeight="1" x14ac:dyDescent="0.25">
      <c r="F971" s="29"/>
      <c r="M971" s="29"/>
      <c r="P971" s="29"/>
    </row>
    <row r="972" spans="6:16" ht="15.75" customHeight="1" x14ac:dyDescent="0.25">
      <c r="F972" s="29"/>
      <c r="M972" s="29"/>
      <c r="P972" s="29"/>
    </row>
    <row r="973" spans="6:16" ht="15.75" customHeight="1" x14ac:dyDescent="0.25">
      <c r="F973" s="29"/>
      <c r="M973" s="29"/>
      <c r="P973" s="29"/>
    </row>
    <row r="974" spans="6:16" ht="15.75" customHeight="1" x14ac:dyDescent="0.25">
      <c r="F974" s="29"/>
      <c r="M974" s="29"/>
      <c r="P974" s="29"/>
    </row>
    <row r="975" spans="6:16" ht="15.75" customHeight="1" x14ac:dyDescent="0.25">
      <c r="F975" s="29"/>
      <c r="M975" s="29"/>
      <c r="P975" s="29"/>
    </row>
    <row r="976" spans="6:16" ht="15.75" customHeight="1" x14ac:dyDescent="0.25">
      <c r="F976" s="29"/>
      <c r="M976" s="29"/>
      <c r="P976" s="29"/>
    </row>
    <row r="977" spans="6:16" ht="15.75" customHeight="1" x14ac:dyDescent="0.25">
      <c r="F977" s="29"/>
      <c r="M977" s="29"/>
      <c r="P977" s="29"/>
    </row>
    <row r="978" spans="6:16" ht="15.75" customHeight="1" x14ac:dyDescent="0.25">
      <c r="F978" s="29"/>
      <c r="M978" s="29"/>
      <c r="P978" s="29"/>
    </row>
    <row r="979" spans="6:16" ht="15.75" customHeight="1" x14ac:dyDescent="0.25">
      <c r="F979" s="29"/>
      <c r="M979" s="29"/>
      <c r="P979" s="29"/>
    </row>
    <row r="980" spans="6:16" ht="15.75" customHeight="1" x14ac:dyDescent="0.25">
      <c r="F980" s="29"/>
      <c r="M980" s="29"/>
      <c r="P980" s="29"/>
    </row>
    <row r="981" spans="6:16" ht="15.75" customHeight="1" x14ac:dyDescent="0.25">
      <c r="F981" s="29"/>
      <c r="M981" s="29"/>
      <c r="P981" s="29"/>
    </row>
    <row r="982" spans="6:16" ht="15.75" customHeight="1" x14ac:dyDescent="0.25">
      <c r="F982" s="29"/>
      <c r="M982" s="29"/>
      <c r="P982" s="29"/>
    </row>
    <row r="983" spans="6:16" ht="15.75" customHeight="1" x14ac:dyDescent="0.25">
      <c r="F983" s="29"/>
      <c r="M983" s="29"/>
      <c r="P983" s="29"/>
    </row>
    <row r="984" spans="6:16" ht="15.75" customHeight="1" x14ac:dyDescent="0.25">
      <c r="F984" s="29"/>
      <c r="M984" s="29"/>
      <c r="P984" s="29"/>
    </row>
    <row r="985" spans="6:16" ht="15.75" customHeight="1" x14ac:dyDescent="0.25">
      <c r="F985" s="29"/>
      <c r="M985" s="29"/>
      <c r="P985" s="29"/>
    </row>
    <row r="986" spans="6:16" ht="15.75" customHeight="1" x14ac:dyDescent="0.25">
      <c r="F986" s="29"/>
      <c r="M986" s="29"/>
      <c r="P986" s="29"/>
    </row>
    <row r="987" spans="6:16" ht="15.75" customHeight="1" x14ac:dyDescent="0.25">
      <c r="F987" s="29"/>
      <c r="M987" s="29"/>
      <c r="P987" s="29"/>
    </row>
    <row r="988" spans="6:16" ht="15.75" customHeight="1" x14ac:dyDescent="0.25">
      <c r="F988" s="29"/>
      <c r="M988" s="29"/>
      <c r="P988" s="29"/>
    </row>
    <row r="989" spans="6:16" ht="15.75" customHeight="1" x14ac:dyDescent="0.25">
      <c r="F989" s="29"/>
      <c r="M989" s="29"/>
      <c r="P989" s="29"/>
    </row>
    <row r="990" spans="6:16" ht="15.75" customHeight="1" x14ac:dyDescent="0.25">
      <c r="F990" s="29"/>
      <c r="M990" s="29"/>
      <c r="P990" s="29"/>
    </row>
    <row r="991" spans="6:16" ht="15.75" customHeight="1" x14ac:dyDescent="0.25">
      <c r="F991" s="29"/>
      <c r="M991" s="29"/>
      <c r="P991" s="29"/>
    </row>
    <row r="992" spans="6:16" ht="15.75" customHeight="1" x14ac:dyDescent="0.25">
      <c r="F992" s="29"/>
      <c r="M992" s="29"/>
      <c r="P992" s="29"/>
    </row>
    <row r="993" spans="6:16" ht="15.75" customHeight="1" x14ac:dyDescent="0.25">
      <c r="F993" s="29"/>
      <c r="M993" s="29"/>
      <c r="P993" s="29"/>
    </row>
    <row r="994" spans="6:16" ht="15.75" customHeight="1" x14ac:dyDescent="0.25">
      <c r="F994" s="29"/>
      <c r="M994" s="29"/>
      <c r="P994" s="29"/>
    </row>
    <row r="995" spans="6:16" ht="15.75" customHeight="1" x14ac:dyDescent="0.25">
      <c r="F995" s="29"/>
      <c r="M995" s="29"/>
      <c r="P995" s="29"/>
    </row>
    <row r="996" spans="6:16" ht="15.75" customHeight="1" x14ac:dyDescent="0.25">
      <c r="F996" s="29"/>
      <c r="M996" s="29"/>
      <c r="P996" s="29"/>
    </row>
    <row r="997" spans="6:16" ht="15.75" customHeight="1" x14ac:dyDescent="0.25">
      <c r="F997" s="29"/>
      <c r="M997" s="29"/>
      <c r="P997" s="29"/>
    </row>
    <row r="998" spans="6:16" ht="15.75" customHeight="1" x14ac:dyDescent="0.25">
      <c r="F998" s="29"/>
      <c r="M998" s="29"/>
      <c r="P998" s="29"/>
    </row>
    <row r="999" spans="6:16" ht="15.75" customHeight="1" x14ac:dyDescent="0.25">
      <c r="F999" s="29"/>
      <c r="M999" s="29"/>
      <c r="P999" s="29"/>
    </row>
    <row r="1000" spans="6:16" ht="15.75" customHeight="1" x14ac:dyDescent="0.25">
      <c r="F1000" s="29"/>
      <c r="M1000" s="29"/>
      <c r="P1000" s="29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topLeftCell="G1" workbookViewId="0">
      <selection activeCell="R29" sqref="R29"/>
    </sheetView>
  </sheetViews>
  <sheetFormatPr defaultColWidth="14.42578125" defaultRowHeight="15" customHeight="1" x14ac:dyDescent="0.25"/>
  <cols>
    <col min="1" max="1" width="10" customWidth="1"/>
    <col min="2" max="3" width="8.7109375" customWidth="1"/>
    <col min="4" max="5" width="9.28515625" customWidth="1"/>
    <col min="6" max="7" width="8.7109375" customWidth="1"/>
    <col min="8" max="8" width="9.7109375" customWidth="1"/>
    <col min="9" max="9" width="11.140625" customWidth="1"/>
    <col min="10" max="11" width="8.7109375" customWidth="1"/>
    <col min="12" max="12" width="9.5703125" customWidth="1"/>
    <col min="13" max="13" width="10.85546875" customWidth="1"/>
    <col min="14" max="14" width="10.28515625" customWidth="1"/>
    <col min="15" max="15" width="10" customWidth="1"/>
    <col min="16" max="16" width="9.140625" customWidth="1"/>
    <col min="17" max="17" width="10.7109375" customWidth="1"/>
    <col min="18" max="20" width="9.7109375" customWidth="1"/>
  </cols>
  <sheetData>
    <row r="1" spans="1:20" x14ac:dyDescent="0.25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35</v>
      </c>
      <c r="R1" s="1" t="s">
        <v>36</v>
      </c>
      <c r="S1" s="1" t="s">
        <v>37</v>
      </c>
      <c r="T1" s="27" t="s">
        <v>38</v>
      </c>
    </row>
    <row r="2" spans="1:20" x14ac:dyDescent="0.25">
      <c r="A2" s="6" t="s">
        <v>19</v>
      </c>
      <c r="B2" s="31">
        <f>Sala!B6/Sala!B2-1</f>
        <v>3.0790762771168545E-2</v>
      </c>
      <c r="C2" s="31">
        <f>Sala!C6/Sala!C2-1</f>
        <v>5.2368568207841193E-3</v>
      </c>
      <c r="D2" s="31">
        <f>Sala!D6/Sala!D2-1</f>
        <v>-0.17537243423768245</v>
      </c>
      <c r="E2" s="31">
        <f>Sala!E6/Sala!E2-1</f>
        <v>5.0000000000000044E-2</v>
      </c>
      <c r="F2" s="31">
        <f>Sala!F6/Sala!F2-1</f>
        <v>0.1334242105263157</v>
      </c>
      <c r="G2" s="31">
        <f>Sala!G6/Sala!G2-1</f>
        <v>0.13281688223281152</v>
      </c>
      <c r="H2" s="31">
        <f>Sala!H6/Sala!H2-1</f>
        <v>3.4032209054998486E-2</v>
      </c>
      <c r="I2" s="31">
        <f>Sala!I6/Sala!I2-1</f>
        <v>-3.2791559737667564E-2</v>
      </c>
      <c r="J2" s="31">
        <f>Sala!J6/Sala!J2-1</f>
        <v>1.3534297139341733E-2</v>
      </c>
      <c r="K2" s="31" t="e">
        <f>Sala!K6/Sala!K2-1</f>
        <v>#DIV/0!</v>
      </c>
      <c r="L2" s="31">
        <f>Sala!L6/Sala!L2-1</f>
        <v>6.2026515151515138E-2</v>
      </c>
      <c r="M2" s="31">
        <f>Sala!M6/Sala!M2-1</f>
        <v>0.23188405797101441</v>
      </c>
      <c r="N2" s="31">
        <f>Sala!N6/Sala!N2-1</f>
        <v>-0.28478964401294493</v>
      </c>
      <c r="O2" s="31">
        <f>Sala!O6/Sala!O2-1</f>
        <v>0.13978494623655924</v>
      </c>
      <c r="P2" s="31">
        <f>Sala!P6/Sala!P2-1</f>
        <v>-0.34771531925190158</v>
      </c>
      <c r="Q2" s="31" t="e">
        <f>Sala!Q6/Sala!Q2-1</f>
        <v>#DIV/0!</v>
      </c>
      <c r="R2" s="31">
        <f>Sala!R6/Sala!R2-1</f>
        <v>0</v>
      </c>
      <c r="S2" s="31" t="e">
        <f>Sala!S6/Sala!S2-1</f>
        <v>#DIV/0!</v>
      </c>
      <c r="T2" s="31" t="e">
        <f>Sala!T6/Sala!T2-1</f>
        <v>#DIV/0!</v>
      </c>
    </row>
    <row r="3" spans="1:20" x14ac:dyDescent="0.25">
      <c r="A3" s="6" t="s">
        <v>20</v>
      </c>
      <c r="B3" s="31">
        <f>Sala!B7/Sala!B3-1</f>
        <v>0.16264645072363892</v>
      </c>
      <c r="C3" s="31">
        <f>Sala!C7/Sala!C3-1</f>
        <v>-3.8313570903805161E-3</v>
      </c>
      <c r="D3" s="31">
        <f>Sala!D7/Sala!D3-1</f>
        <v>-0.10146120961524985</v>
      </c>
      <c r="E3" s="31">
        <f>Sala!E7/Sala!E3-1</f>
        <v>7.033426183844016E-2</v>
      </c>
      <c r="F3" s="31">
        <f>Sala!F7/Sala!F3-1</f>
        <v>0.11532133033258307</v>
      </c>
      <c r="G3" s="31">
        <f>Sala!G7/Sala!G3-1</f>
        <v>0.12781213872832375</v>
      </c>
      <c r="H3" s="31">
        <f>Sala!H7/Sala!H3-1</f>
        <v>5.1328502415458832E-2</v>
      </c>
      <c r="I3" s="31">
        <f>Sala!I7/Sala!I3-1</f>
        <v>-2.9838600298386364E-3</v>
      </c>
      <c r="J3" s="31">
        <f>Sala!J7/Sala!J3-1</f>
        <v>1.7312206572769995E-2</v>
      </c>
      <c r="K3" s="31" t="e">
        <f>Sala!K7/Sala!K3-1</f>
        <v>#DIV/0!</v>
      </c>
      <c r="L3" s="31">
        <f>Sala!L7/Sala!L3-1</f>
        <v>0.158371040723982</v>
      </c>
      <c r="M3" s="31">
        <f>Sala!M7/Sala!M3-1</f>
        <v>0.23593864134404674</v>
      </c>
      <c r="N3" s="31">
        <f>Sala!N7/Sala!N3-1</f>
        <v>0.21100917431192667</v>
      </c>
      <c r="O3" s="31">
        <f>Sala!O7/Sala!O3-1</f>
        <v>0.12585034013605445</v>
      </c>
      <c r="P3" s="31">
        <f>Sala!P7/Sala!P3-1</f>
        <v>-0.34667126620847477</v>
      </c>
      <c r="Q3" s="31" t="e">
        <f>Sala!Q7/Sala!Q3-1</f>
        <v>#DIV/0!</v>
      </c>
      <c r="R3" s="31">
        <f>Sala!R7/Sala!R3-1</f>
        <v>0</v>
      </c>
      <c r="S3" s="31" t="e">
        <f>Sala!S7/Sala!S3-1</f>
        <v>#DIV/0!</v>
      </c>
      <c r="T3" s="31" t="e">
        <f>Sala!T7/Sala!T3-1</f>
        <v>#DIV/0!</v>
      </c>
    </row>
    <row r="4" spans="1:20" x14ac:dyDescent="0.25">
      <c r="A4" s="6" t="s">
        <v>21</v>
      </c>
      <c r="B4" s="31">
        <f>Sala!B8/Sala!B4-1</f>
        <v>0.22611036339165547</v>
      </c>
      <c r="C4" s="31">
        <f>Sala!C8/Sala!C4-1</f>
        <v>3.3772480939863181E-2</v>
      </c>
      <c r="D4" s="31">
        <f>Sala!D8/Sala!D4-1</f>
        <v>1.7426869387392241E-2</v>
      </c>
      <c r="E4" s="31">
        <f>Sala!E8/Sala!E4-1</f>
        <v>5.1161139843829195E-2</v>
      </c>
      <c r="F4" s="31">
        <f>Sala!F8/Sala!F4-1</f>
        <v>3.6335899903753521E-2</v>
      </c>
      <c r="G4" s="31">
        <f>Sala!G8/Sala!G4-1</f>
        <v>0.12872278106508883</v>
      </c>
      <c r="H4" s="31">
        <f>Sala!H8/Sala!H4-1</f>
        <v>8.9829035062300777E-2</v>
      </c>
      <c r="I4" s="31">
        <f>Sala!I8/Sala!I4-1</f>
        <v>-5.1616336304376786E-2</v>
      </c>
      <c r="J4" s="31">
        <f>Sala!J8/Sala!J4-1</f>
        <v>2.9129041654529786E-3</v>
      </c>
      <c r="K4" s="31" t="e">
        <f>Sala!K8/Sala!K4-1</f>
        <v>#DIV/0!</v>
      </c>
      <c r="L4" s="31">
        <f>Sala!L8/Sala!L4-1</f>
        <v>0.1453437771975632</v>
      </c>
      <c r="M4" s="31">
        <f>Sala!M8/Sala!M4-1</f>
        <v>0.21171489061397319</v>
      </c>
      <c r="N4" s="31">
        <f>Sala!N8/Sala!N4-1</f>
        <v>0.24338624338624348</v>
      </c>
      <c r="O4" s="31">
        <f>Sala!O8/Sala!O4-1</f>
        <v>0.13286713286713292</v>
      </c>
      <c r="P4" s="31">
        <f>Sala!P8/Sala!P4-1</f>
        <v>-0.33124294711845814</v>
      </c>
      <c r="Q4" s="31" t="e">
        <f>Sala!Q8/Sala!Q4-1</f>
        <v>#DIV/0!</v>
      </c>
      <c r="R4" s="31">
        <f>Sala!R8/Sala!R4-1</f>
        <v>0</v>
      </c>
      <c r="S4" s="31" t="e">
        <f>Sala!S8/Sala!S4-1</f>
        <v>#DIV/0!</v>
      </c>
      <c r="T4" s="31" t="e">
        <f>Sala!T8/Sala!T4-1</f>
        <v>#DIV/0!</v>
      </c>
    </row>
    <row r="5" spans="1:20" x14ac:dyDescent="0.25">
      <c r="A5" s="6" t="s">
        <v>22</v>
      </c>
      <c r="B5" s="31">
        <f>Sala!B9/Sala!B5-1</f>
        <v>0.14629388816644995</v>
      </c>
      <c r="C5" s="31">
        <f>Sala!C9/Sala!C5-1</f>
        <v>7.5698644820457961E-2</v>
      </c>
      <c r="D5" s="31">
        <f>Sala!D9/Sala!D5-1</f>
        <v>-0.17320588784570723</v>
      </c>
      <c r="E5" s="31">
        <f>Sala!E9/Sala!E5-1</f>
        <v>8.7294405706073164E-3</v>
      </c>
      <c r="F5" s="31">
        <f>Sala!F9/Sala!F5-1</f>
        <v>0.17334458128078811</v>
      </c>
      <c r="G5" s="31">
        <f>Sala!G9/Sala!G5-1</f>
        <v>6.2867624102403985E-2</v>
      </c>
      <c r="H5" s="31">
        <f>Sala!H9/Sala!H5-1</f>
        <v>0.17713760343242413</v>
      </c>
      <c r="I5" s="31">
        <f>Sala!I9/Sala!I5-1</f>
        <v>-2.3982923154193925E-2</v>
      </c>
      <c r="J5" s="31">
        <f>Sala!J9/Sala!J5-1</f>
        <v>-5.0110132158590281E-2</v>
      </c>
      <c r="K5" s="31" t="e">
        <f>Sala!K9/Sala!K5-1</f>
        <v>#DIV/0!</v>
      </c>
      <c r="L5" s="31">
        <f>Sala!L9/Sala!L5-1</f>
        <v>0.12700476809709582</v>
      </c>
      <c r="M5" s="31">
        <f>Sala!M9/Sala!M5-1</f>
        <v>0.12326961107448908</v>
      </c>
      <c r="N5" s="31">
        <f>Sala!N9/Sala!N5-1</f>
        <v>0.23762376237623761</v>
      </c>
      <c r="O5" s="31">
        <f>Sala!O9/Sala!O5-1</f>
        <v>0.11304347826086958</v>
      </c>
      <c r="P5" s="31">
        <f>Sala!P9/Sala!P5-1</f>
        <v>-0.19142122949199447</v>
      </c>
      <c r="Q5" s="31" t="e">
        <f>Sala!Q9/Sala!Q5-1</f>
        <v>#DIV/0!</v>
      </c>
      <c r="R5" s="31">
        <f>Sala!R9/Sala!R5-1</f>
        <v>0</v>
      </c>
      <c r="S5" s="31" t="e">
        <f>Sala!S9/Sala!S5-1</f>
        <v>#DIV/0!</v>
      </c>
      <c r="T5" s="31" t="e">
        <f>Sala!T9/Sala!T5-1</f>
        <v>#DIV/0!</v>
      </c>
    </row>
    <row r="6" spans="1:20" x14ac:dyDescent="0.25">
      <c r="A6" s="6" t="s">
        <v>23</v>
      </c>
      <c r="B6" s="31">
        <f>Sala!B10/Sala!B6-1</f>
        <v>0.18940936863543789</v>
      </c>
      <c r="C6" s="31">
        <f>Sala!C10/Sala!C6-1</f>
        <v>0.26706577309210355</v>
      </c>
      <c r="D6" s="31">
        <f>Sala!D10/Sala!D6-1</f>
        <v>-4.4481354235398562E-2</v>
      </c>
      <c r="E6" s="31">
        <f>Sala!E10/Sala!E6-1</f>
        <v>-1.5621312945396149E-2</v>
      </c>
      <c r="F6" s="31">
        <f>Sala!F10/Sala!F6-1</f>
        <v>0.11901708191200777</v>
      </c>
      <c r="G6" s="31">
        <f>Sala!G10/Sala!G6-1</f>
        <v>4.3786521067142203E-2</v>
      </c>
      <c r="H6" s="31">
        <f>Sala!H10/Sala!H6-1</f>
        <v>7.816632383191302E-2</v>
      </c>
      <c r="I6" s="31">
        <f>Sala!I10/Sala!I6-1</f>
        <v>-2.6827830188679291E-2</v>
      </c>
      <c r="J6" s="31">
        <f>Sala!J10/Sala!J6-1</f>
        <v>-4.6737481031866479E-2</v>
      </c>
      <c r="K6" s="31">
        <f>Sala!K10/Sala!K6-1</f>
        <v>0.29656127394414944</v>
      </c>
      <c r="L6" s="31">
        <f>Sala!L10/Sala!L6-1</f>
        <v>0.17565760142666065</v>
      </c>
      <c r="M6" s="31">
        <f>Sala!M10/Sala!M6-1</f>
        <v>7.3856209150326757E-2</v>
      </c>
      <c r="N6" s="31">
        <f>Sala!N10/Sala!N6-1</f>
        <v>0.14479638009049767</v>
      </c>
      <c r="O6" s="31">
        <f>Sala!O10/Sala!O6-1</f>
        <v>4.7169811320754818E-2</v>
      </c>
      <c r="P6" s="31">
        <f>Sala!P10/Sala!P6-1</f>
        <v>8.3061790663650603E-2</v>
      </c>
      <c r="Q6" s="31" t="e">
        <f>Sala!Q10/Sala!Q6-1</f>
        <v>#DIV/0!</v>
      </c>
      <c r="R6" s="31">
        <f>Sala!R10/Sala!R6-1</f>
        <v>0.19920705964187446</v>
      </c>
      <c r="S6" s="31" t="e">
        <f>Sala!S10/Sala!S6-1</f>
        <v>#DIV/0!</v>
      </c>
      <c r="T6" s="31" t="e">
        <f>Sala!T10/Sala!T6-1</f>
        <v>#DIV/0!</v>
      </c>
    </row>
    <row r="7" spans="1:20" x14ac:dyDescent="0.25">
      <c r="A7" s="6" t="s">
        <v>24</v>
      </c>
      <c r="B7" s="31">
        <f>Sala!B11/Sala!B7-1</f>
        <v>0.11144042679312394</v>
      </c>
      <c r="C7" s="31">
        <f>Sala!C11/Sala!C7-1</f>
        <v>0.35384054178363544</v>
      </c>
      <c r="D7" s="31">
        <f>Sala!D11/Sala!D7-1</f>
        <v>6.887003997270158E-2</v>
      </c>
      <c r="E7" s="31">
        <f>Sala!E11/Sala!E7-1</f>
        <v>-4.6694359641659577E-2</v>
      </c>
      <c r="F7" s="31">
        <f>Sala!F11/Sala!F7-1</f>
        <v>0.15257691971382248</v>
      </c>
      <c r="G7" s="31">
        <f>Sala!G11/Sala!G7-1</f>
        <v>6.898249348591845E-2</v>
      </c>
      <c r="H7" s="31">
        <f>Sala!H11/Sala!H7-1</f>
        <v>9.5634692705341751E-2</v>
      </c>
      <c r="I7" s="31">
        <f>Sala!I11/Sala!I7-1</f>
        <v>-2.8023398177118741E-2</v>
      </c>
      <c r="J7" s="31">
        <f>Sala!J11/Sala!J7-1</f>
        <v>-2.3363138159792296E-2</v>
      </c>
      <c r="K7" s="31">
        <f>Sala!K11/Sala!K7-1</f>
        <v>6.3011972274732209E-2</v>
      </c>
      <c r="L7" s="31">
        <f>Sala!L11/Sala!L7-1</f>
        <v>3.3203125E-2</v>
      </c>
      <c r="M7" s="31">
        <f>Sala!M11/Sala!M7-1</f>
        <v>-1.7730496453900457E-3</v>
      </c>
      <c r="N7" s="31">
        <f>Sala!N11/Sala!N7-1</f>
        <v>-7.5757575757575801E-2</v>
      </c>
      <c r="O7" s="31">
        <f>Sala!O11/Sala!O7-1</f>
        <v>0.10876132930513593</v>
      </c>
      <c r="P7" s="31">
        <f>Sala!P11/Sala!P7-1</f>
        <v>5.5496674042112559E-3</v>
      </c>
      <c r="Q7" s="31" t="e">
        <f>Sala!Q11/Sala!Q7-1</f>
        <v>#DIV/0!</v>
      </c>
      <c r="R7" s="31">
        <f>Sala!R11/Sala!R7-1</f>
        <v>-4.8845963951382299E-2</v>
      </c>
      <c r="S7" s="31" t="e">
        <f>Sala!S11/Sala!S7-1</f>
        <v>#DIV/0!</v>
      </c>
      <c r="T7" s="31" t="e">
        <f>Sala!T11/Sala!T7-1</f>
        <v>#DIV/0!</v>
      </c>
    </row>
    <row r="8" spans="1:20" x14ac:dyDescent="0.25">
      <c r="A8" s="6" t="s">
        <v>25</v>
      </c>
      <c r="B8" s="31">
        <f>Sala!B12/Sala!B8-1</f>
        <v>0.10647639956092214</v>
      </c>
      <c r="C8" s="31">
        <f>Sala!C12/Sala!C8-1</f>
        <v>0.29653547299816552</v>
      </c>
      <c r="D8" s="31">
        <f>Sala!D12/Sala!D8-1</f>
        <v>8.3963995455737184E-2</v>
      </c>
      <c r="E8" s="31">
        <f>Sala!E12/Sala!E8-1</f>
        <v>-0.12589841300467897</v>
      </c>
      <c r="F8" s="31">
        <f>Sala!F12/Sala!F8-1</f>
        <v>0.24214884936471037</v>
      </c>
      <c r="G8" s="31">
        <f>Sala!G12/Sala!G8-1</f>
        <v>6.1428807708770794E-2</v>
      </c>
      <c r="H8" s="31">
        <f>Sala!H12/Sala!H8-1</f>
        <v>7.8968359478861938E-2</v>
      </c>
      <c r="I8" s="31">
        <f>Sala!I12/Sala!I8-1</f>
        <v>-3.8294290924393293E-2</v>
      </c>
      <c r="J8" s="31">
        <f>Sala!J12/Sala!J8-1</f>
        <v>-1.7426662794074455E-3</v>
      </c>
      <c r="K8" s="31">
        <f>Sala!K12/Sala!K8-1</f>
        <v>0.10336817653890829</v>
      </c>
      <c r="L8" s="31">
        <f>Sala!L12/Sala!L8-1</f>
        <v>1.0638297872340496E-2</v>
      </c>
      <c r="M8" s="31">
        <f>Sala!M12/Sala!M8-1</f>
        <v>6.7559697146185149E-2</v>
      </c>
      <c r="N8" s="31">
        <f>Sala!N12/Sala!N8-1</f>
        <v>5.1063829787234116E-2</v>
      </c>
      <c r="O8" s="31">
        <f>Sala!O12/Sala!O8-1</f>
        <v>0.10493827160493829</v>
      </c>
      <c r="P8" s="31">
        <f>Sala!P12/Sala!P8-1</f>
        <v>-2.9233215047415051E-3</v>
      </c>
      <c r="Q8" s="31" t="e">
        <f>Sala!Q12/Sala!Q8-1</f>
        <v>#DIV/0!</v>
      </c>
      <c r="R8" s="31">
        <f>Sala!R12/Sala!R8-1</f>
        <v>2.5191515124649566E-2</v>
      </c>
      <c r="S8" s="31" t="e">
        <f>Sala!S12/Sala!S8-1</f>
        <v>#DIV/0!</v>
      </c>
      <c r="T8" s="31" t="e">
        <f>Sala!T12/Sala!T8-1</f>
        <v>#DIV/0!</v>
      </c>
    </row>
    <row r="9" spans="1:20" x14ac:dyDescent="0.25">
      <c r="A9" s="6" t="s">
        <v>26</v>
      </c>
      <c r="B9" s="31">
        <f>Sala!B13/Sala!B9-1</f>
        <v>0.11911514463981843</v>
      </c>
      <c r="C9" s="31">
        <f>Sala!C13/Sala!C9-1</f>
        <v>0.25187014669352381</v>
      </c>
      <c r="D9" s="31">
        <f>Sala!D13/Sala!D9-1</f>
        <v>0.19967555801967185</v>
      </c>
      <c r="E9" s="31">
        <f>Sala!E13/Sala!E9-1</f>
        <v>-0.10743496385415019</v>
      </c>
      <c r="F9" s="31">
        <f>Sala!F13/Sala!F9-1</f>
        <v>9.5211175833303852E-2</v>
      </c>
      <c r="G9" s="31">
        <f>Sala!G13/Sala!G9-1</f>
        <v>8.7463007051241659E-2</v>
      </c>
      <c r="H9" s="31">
        <f>Sala!H13/Sala!H9-1</f>
        <v>4.0614423327258509E-2</v>
      </c>
      <c r="I9" s="31">
        <f>Sala!I13/Sala!I9-1</f>
        <v>-4.9401775376302637E-2</v>
      </c>
      <c r="J9" s="31">
        <f>Sala!J13/Sala!J9-1</f>
        <v>0.24753623188405793</v>
      </c>
      <c r="K9" s="31">
        <f>Sala!K13/Sala!K9-1</f>
        <v>0.51718042205281178</v>
      </c>
      <c r="L9" s="31">
        <f>Sala!L13/Sala!L9-1</f>
        <v>9.1923076923076996E-2</v>
      </c>
      <c r="M9" s="31">
        <f>Sala!M13/Sala!M9-1</f>
        <v>0.14964788732394374</v>
      </c>
      <c r="N9" s="31">
        <f>Sala!N13/Sala!N9-1</f>
        <v>0.17999999999999994</v>
      </c>
      <c r="O9" s="31">
        <f>Sala!O13/Sala!O9-1</f>
        <v>0.140625</v>
      </c>
      <c r="P9" s="31">
        <f>Sala!P13/Sala!P9-1</f>
        <v>3.6585657768216651E-2</v>
      </c>
      <c r="Q9" s="31" t="e">
        <f>Sala!Q13/Sala!Q9-1</f>
        <v>#DIV/0!</v>
      </c>
      <c r="R9" s="31">
        <f>Sala!R13/Sala!R9-1</f>
        <v>-6.8113108227006558E-2</v>
      </c>
      <c r="S9" s="31" t="e">
        <f>Sala!S13/Sala!S9-1</f>
        <v>#DIV/0!</v>
      </c>
      <c r="T9" s="31" t="e">
        <f>Sala!T13/Sala!T9-1</f>
        <v>#DIV/0!</v>
      </c>
    </row>
    <row r="10" spans="1:20" x14ac:dyDescent="0.25">
      <c r="A10" s="6" t="s">
        <v>27</v>
      </c>
      <c r="B10" s="31">
        <f>Sala!B14/Sala!B10-1</f>
        <v>0.11073059360730597</v>
      </c>
      <c r="C10" s="31">
        <f>Sala!C14/Sala!C10-1</f>
        <v>8.3854242886709951E-2</v>
      </c>
      <c r="D10" s="31">
        <f>Sala!D14/Sala!D10-1</f>
        <v>0.19420897228307465</v>
      </c>
      <c r="E10" s="31">
        <f>Sala!E14/Sala!E10-1</f>
        <v>-5.0196567264358949E-2</v>
      </c>
      <c r="F10" s="31">
        <f>Sala!F14/Sala!F10-1</f>
        <v>0.10024545503587423</v>
      </c>
      <c r="G10" s="31">
        <f>Sala!G14/Sala!G10-1</f>
        <v>0.13585123779954045</v>
      </c>
      <c r="H10" s="31">
        <f>Sala!H14/Sala!H10-1</f>
        <v>0.1008449168710821</v>
      </c>
      <c r="I10" s="31">
        <f>Sala!I14/Sala!I10-1</f>
        <v>2.3326264768251948E-2</v>
      </c>
      <c r="J10" s="31">
        <f>Sala!J14/Sala!J10-1</f>
        <v>0.68863419293218731</v>
      </c>
      <c r="K10" s="31">
        <f>Sala!K14/Sala!K10-1</f>
        <v>-0.11810252758988959</v>
      </c>
      <c r="L10" s="31">
        <f>Sala!L14/Sala!L10-1</f>
        <v>4.4368600682593851E-2</v>
      </c>
      <c r="M10" s="31">
        <f>Sala!M14/Sala!M10-1</f>
        <v>0.13877054169202685</v>
      </c>
      <c r="N10" s="31">
        <f>Sala!N14/Sala!N10-1</f>
        <v>0.13833992094861669</v>
      </c>
      <c r="O10" s="31">
        <f>Sala!O14/Sala!O10-1</f>
        <v>0.20270270270270263</v>
      </c>
      <c r="P10" s="31">
        <f>Sala!P14/Sala!P10-1</f>
        <v>0.14405579273055058</v>
      </c>
      <c r="Q10" s="31" t="e">
        <f>Sala!Q14/Sala!Q10-1</f>
        <v>#DIV/0!</v>
      </c>
      <c r="R10" s="31">
        <f>Sala!R14/Sala!R10-1</f>
        <v>0</v>
      </c>
      <c r="S10" s="31" t="e">
        <f>Sala!S14/Sala!S10-1</f>
        <v>#DIV/0!</v>
      </c>
      <c r="T10" s="31" t="e">
        <f>Sala!T14/Sala!T10-1</f>
        <v>#DIV/0!</v>
      </c>
    </row>
    <row r="11" spans="1:20" x14ac:dyDescent="0.25">
      <c r="A11" s="6" t="s">
        <v>28</v>
      </c>
      <c r="B11" s="31">
        <f>Sala!B15/Sala!B11-1</f>
        <v>5.9199999999999919E-2</v>
      </c>
      <c r="C11" s="31">
        <f>Sala!C15/Sala!C11-1</f>
        <v>1.1181921486393076E-2</v>
      </c>
      <c r="D11" s="31">
        <f>Sala!D15/Sala!D11-1</f>
        <v>-9.1431490231132728E-2</v>
      </c>
      <c r="E11" s="31">
        <f>Sala!E15/Sala!E11-1</f>
        <v>-2.3939521209575765E-2</v>
      </c>
      <c r="F11" s="31">
        <f>Sala!F15/Sala!F11-1</f>
        <v>6.8855556132650708E-2</v>
      </c>
      <c r="G11" s="31">
        <f>Sala!G15/Sala!G11-1</f>
        <v>7.5996584159813585E-2</v>
      </c>
      <c r="H11" s="31">
        <f>Sala!H15/Sala!H11-1</f>
        <v>0.10432503276539973</v>
      </c>
      <c r="I11" s="31">
        <f>Sala!I15/Sala!I11-1</f>
        <v>-3.1350594821553557E-2</v>
      </c>
      <c r="J11" s="31">
        <f>Sala!J15/Sala!J11-1</f>
        <v>0.60779681039574718</v>
      </c>
      <c r="K11" s="31">
        <f>Sala!K15/Sala!K11-1</f>
        <v>-0.11981327800829877</v>
      </c>
      <c r="L11" s="31">
        <f>Sala!L15/Sala!L11-1</f>
        <v>6.7674858223062406E-2</v>
      </c>
      <c r="M11" s="31">
        <f>Sala!M15/Sala!M11-1</f>
        <v>0.13499111900532856</v>
      </c>
      <c r="N11" s="31">
        <f>Sala!N15/Sala!N11-1</f>
        <v>0.22131147540983598</v>
      </c>
      <c r="O11" s="31">
        <f>Sala!O15/Sala!O11-1</f>
        <v>8.719346049046317E-2</v>
      </c>
      <c r="P11" s="31">
        <f>Sala!P15/Sala!P11-1</f>
        <v>0.22862520361324212</v>
      </c>
      <c r="Q11" s="31" t="e">
        <f>Sala!Q15/Sala!Q11-1</f>
        <v>#DIV/0!</v>
      </c>
      <c r="R11" s="31">
        <f>Sala!R15/Sala!R11-1</f>
        <v>0</v>
      </c>
      <c r="S11" s="31" t="e">
        <f>Sala!S15/Sala!S11-1</f>
        <v>#DIV/0!</v>
      </c>
      <c r="T11" s="31" t="e">
        <f>Sala!T15/Sala!T11-1</f>
        <v>#DIV/0!</v>
      </c>
    </row>
    <row r="12" spans="1:20" x14ac:dyDescent="0.25">
      <c r="A12" s="6" t="s">
        <v>29</v>
      </c>
      <c r="B12" s="31">
        <f>Sala!B16/Sala!B12-1</f>
        <v>5.2579365079365115E-2</v>
      </c>
      <c r="C12" s="31">
        <f>Sala!C16/Sala!C12-1</f>
        <v>4.7714358018726921E-2</v>
      </c>
      <c r="D12" s="31">
        <f>Sala!D16/Sala!D12-1</f>
        <v>-0.20609813121785259</v>
      </c>
      <c r="E12" s="31">
        <f>Sala!E16/Sala!E12-1</f>
        <v>5.6343468903482075E-2</v>
      </c>
      <c r="F12" s="31">
        <f>Sala!F16/Sala!F12-1</f>
        <v>0.1132763857606145</v>
      </c>
      <c r="G12" s="31">
        <f>Sala!G16/Sala!G12-1</f>
        <v>5.7720587962925229E-2</v>
      </c>
      <c r="H12" s="31">
        <f>Sala!H16/Sala!H12-1</f>
        <v>0.11754558896007894</v>
      </c>
      <c r="I12" s="31">
        <f>Sala!I16/Sala!I12-1</f>
        <v>-4.0840140023337135E-3</v>
      </c>
      <c r="J12" s="31">
        <f>Sala!J16/Sala!J12-1</f>
        <v>0.5853942391620599</v>
      </c>
      <c r="K12" s="31">
        <f>Sala!K16/Sala!K12-1</f>
        <v>-0.15181286549707607</v>
      </c>
      <c r="L12" s="31">
        <f>Sala!L16/Sala!L12-1</f>
        <v>8.1578947368420973E-2</v>
      </c>
      <c r="M12" s="31">
        <f>Sala!M16/Sala!M12-1</f>
        <v>0.12165848336061091</v>
      </c>
      <c r="N12" s="31">
        <f>Sala!N16/Sala!N12-1</f>
        <v>0.14170040485829949</v>
      </c>
      <c r="O12" s="31">
        <f>Sala!O16/Sala!O12-1</f>
        <v>1.4897579143389184E-2</v>
      </c>
      <c r="P12" s="31">
        <v>0.05</v>
      </c>
      <c r="Q12" s="31" t="e">
        <f>Sala!Q16/Sala!Q12-1</f>
        <v>#DIV/0!</v>
      </c>
      <c r="R12" s="31">
        <f>Sala!R16/Sala!R12-1</f>
        <v>0</v>
      </c>
      <c r="S12" s="31" t="e">
        <f>Sala!S16/Sala!S12-1</f>
        <v>#DIV/0!</v>
      </c>
      <c r="T12" s="31" t="e">
        <f>Sala!T16/Sala!T12-1</f>
        <v>#DIV/0!</v>
      </c>
    </row>
    <row r="13" spans="1:20" x14ac:dyDescent="0.25">
      <c r="A13" s="6" t="s">
        <v>30</v>
      </c>
      <c r="B13" s="31">
        <f>Sala!B17/Sala!B13-1</f>
        <v>4.561581348200705E-2</v>
      </c>
      <c r="C13" s="31">
        <f>Sala!C17/Sala!C13-1</f>
        <v>1.6732619226308199E-2</v>
      </c>
      <c r="D13" s="31">
        <f>Sala!D17/Sala!D13-1</f>
        <v>5.2684730328808937E-2</v>
      </c>
      <c r="E13" s="31">
        <f>Sala!E17/Sala!E13-1</f>
        <v>9.4945314809340875E-2</v>
      </c>
      <c r="F13" s="31">
        <f>Sala!F17/Sala!F13-1</f>
        <v>0.14144189073980939</v>
      </c>
      <c r="G13" s="31">
        <f>Sala!G17/Sala!G13-1</f>
        <v>0.10853048833357959</v>
      </c>
      <c r="H13" s="31">
        <f>Sala!H17/Sala!H13-1</f>
        <v>0.10858143607705784</v>
      </c>
      <c r="I13" s="31">
        <f>Sala!I17/Sala!I13-1</f>
        <v>2.0977128163486292E-2</v>
      </c>
      <c r="J13" s="31">
        <f>Sala!J17/Sala!J13-1</f>
        <v>0.33689591078066905</v>
      </c>
      <c r="K13" s="31">
        <f>Sala!K17/Sala!K13-1</f>
        <v>-0.12627439557238562</v>
      </c>
      <c r="L13" s="31">
        <f>Sala!L17/Sala!L13-1</f>
        <v>4.4734061289186222E-2</v>
      </c>
      <c r="M13" s="31">
        <f>Sala!M17/Sala!M13-1</f>
        <v>0.2475752935171005</v>
      </c>
      <c r="N13" s="31">
        <f>Sala!N17/Sala!N13-1</f>
        <v>0.12203389830508482</v>
      </c>
      <c r="O13" s="31">
        <f>Sala!O17/Sala!O13-1</f>
        <v>2.3972602739726012E-2</v>
      </c>
      <c r="P13" s="31">
        <v>0.05</v>
      </c>
      <c r="Q13" s="31" t="e">
        <f>Sala!Q17/Sala!Q13-1</f>
        <v>#DIV/0!</v>
      </c>
      <c r="R13" s="31">
        <f>Sala!R17/Sala!R13-1</f>
        <v>-2.5353323922179483E-2</v>
      </c>
      <c r="S13" s="31" t="e">
        <f>Sala!S17/Sala!S13-1</f>
        <v>#DIV/0!</v>
      </c>
      <c r="T13" s="31" t="e">
        <f>Sala!T17/Sala!T13-1</f>
        <v>#DIV/0!</v>
      </c>
    </row>
    <row r="14" spans="1:20" x14ac:dyDescent="0.25">
      <c r="A14" s="6" t="s">
        <v>31</v>
      </c>
      <c r="B14" s="31">
        <f>Sala!B18/Sala!B14-1</f>
        <v>7.0914696813977329E-2</v>
      </c>
      <c r="C14" s="31">
        <f>Sala!C18/Sala!C14-1</f>
        <v>5.4368232903839742E-2</v>
      </c>
      <c r="D14" s="31">
        <f>Sala!D18/Sala!D14-1</f>
        <v>0.15654410591800927</v>
      </c>
      <c r="E14" s="31">
        <f>Sala!E18/Sala!E14-1</f>
        <v>0.40951996365655452</v>
      </c>
      <c r="F14" s="31">
        <f>Sala!F18/Sala!F14-1</f>
        <v>5.0842154988953947E-2</v>
      </c>
      <c r="G14" s="31">
        <f>Sala!G18/Sala!G14-1</f>
        <v>-3.3469027369511628E-2</v>
      </c>
      <c r="H14" s="31">
        <f>Sala!H18/Sala!H14-1</f>
        <v>0.12973508294132219</v>
      </c>
      <c r="I14" s="31">
        <f>Sala!I18/Sala!I14-1</f>
        <v>2.5162818235642259E-3</v>
      </c>
      <c r="J14" s="31">
        <f>Sala!J18/Sala!J14-1</f>
        <v>-6.2028657616892913E-2</v>
      </c>
      <c r="K14" s="31">
        <f>Sala!K18/Sala!K14-1</f>
        <v>0.16116661620748807</v>
      </c>
      <c r="L14" s="31">
        <f>Sala!L18/Sala!L14-1</f>
        <v>4.466230936819171E-2</v>
      </c>
      <c r="M14" s="31">
        <f>Sala!M18/Sala!M14-1</f>
        <v>0.28113308391234626</v>
      </c>
      <c r="N14" s="31">
        <f>Sala!N18/Sala!N14-1</f>
        <v>0.12847222222222232</v>
      </c>
      <c r="O14" s="31">
        <f>Sala!O18/Sala!O14-1</f>
        <v>-6.7415730337078705E-2</v>
      </c>
      <c r="P14" s="31">
        <v>0.05</v>
      </c>
      <c r="Q14" s="31" t="e">
        <f>Sala!Q18/Sala!Q14-1</f>
        <v>#DIV/0!</v>
      </c>
      <c r="R14" s="31">
        <f>Sala!R18/Sala!R14-1</f>
        <v>-0.11069814020458202</v>
      </c>
      <c r="S14" s="31" t="e">
        <f>Sala!S18/Sala!S14-1</f>
        <v>#DIV/0!</v>
      </c>
      <c r="T14" s="31">
        <f>Sala!T18/Sala!T14-1</f>
        <v>0.36125852918877932</v>
      </c>
    </row>
    <row r="15" spans="1:20" x14ac:dyDescent="0.25">
      <c r="A15" s="6" t="s">
        <v>32</v>
      </c>
      <c r="B15" s="31">
        <f>Sala!B19/Sala!B15-1</f>
        <v>8.5599194360523656E-2</v>
      </c>
      <c r="C15" s="31">
        <f>Sala!C19/Sala!C15-1</f>
        <v>-2.9519611193818074E-2</v>
      </c>
      <c r="D15" s="31">
        <f>Sala!D19/Sala!D15-1</f>
        <v>4.5356891878325367E-2</v>
      </c>
      <c r="E15" s="31">
        <f>Sala!E19/Sala!E15-1</f>
        <v>0.54356712564543885</v>
      </c>
      <c r="F15" s="31">
        <f>Sala!F19/Sala!F15-1</f>
        <v>2.9202930703188912E-2</v>
      </c>
      <c r="G15" s="31">
        <f>Sala!G19/Sala!G15-1</f>
        <v>-1.1740312002269548E-2</v>
      </c>
      <c r="H15" s="31">
        <f>Sala!H19/Sala!H15-1</f>
        <v>0.17968193686209344</v>
      </c>
      <c r="I15" s="31">
        <f>Sala!I19/Sala!I15-1</f>
        <v>-1.6327120358329728E-2</v>
      </c>
      <c r="J15" s="31">
        <f>Sala!J19/Sala!J15-1</f>
        <v>-7.9353416605437155E-2</v>
      </c>
      <c r="K15" s="31">
        <f>Sala!K19/Sala!K15-1</f>
        <v>0.12433706540954637</v>
      </c>
      <c r="L15" s="31">
        <f>Sala!L19/Sala!L15-1</f>
        <v>3.6827195467422191E-2</v>
      </c>
      <c r="M15" s="31">
        <f>Sala!M19/Sala!M15-1</f>
        <v>0.27021387584767864</v>
      </c>
      <c r="N15" s="31">
        <f>Sala!N19/Sala!N15-1</f>
        <v>9.7315436241610653E-2</v>
      </c>
      <c r="O15" s="31">
        <f>Sala!O19/Sala!O15-1</f>
        <v>7.5187969924812581E-3</v>
      </c>
      <c r="P15" s="31">
        <v>0.05</v>
      </c>
      <c r="Q15" s="31" t="e">
        <f>Sala!Q19/Sala!Q15-1</f>
        <v>#DIV/0!</v>
      </c>
      <c r="R15" s="31">
        <f>Sala!R19/Sala!R15-1</f>
        <v>-3.1653159371304529E-2</v>
      </c>
      <c r="S15" s="31" t="e">
        <f>Sala!S19/Sala!S15-1</f>
        <v>#DIV/0!</v>
      </c>
      <c r="T15" s="31">
        <f>Sala!T19/Sala!T15-1</f>
        <v>0.35938827527612571</v>
      </c>
    </row>
    <row r="16" spans="1:20" x14ac:dyDescent="0.25">
      <c r="A16" s="6" t="s">
        <v>33</v>
      </c>
      <c r="B16" s="31">
        <f>Sala!B20/Sala!B16-1</f>
        <v>5.136663524976437E-2</v>
      </c>
      <c r="C16" s="31">
        <f>Sala!C20/Sala!C16-1</f>
        <v>-5.2930326518960902E-2</v>
      </c>
      <c r="D16" s="31">
        <f>Sala!D20/Sala!D16-1</f>
        <v>0.37496191888214159</v>
      </c>
      <c r="E16" s="31">
        <f>Sala!E20/Sala!E16-1</f>
        <v>0.61498276042210853</v>
      </c>
      <c r="F16" s="31">
        <f>Sala!F20/Sala!F16-1</f>
        <v>-1.8296422767530962E-2</v>
      </c>
      <c r="G16" s="31">
        <f>Sala!G20/Sala!G16-1</f>
        <v>-1.4383488883830342E-2</v>
      </c>
      <c r="H16" s="31">
        <f>Sala!H20/Sala!H16-1</f>
        <v>0.13847850055126787</v>
      </c>
      <c r="I16" s="31">
        <f>Sala!I20/Sala!I16-1</f>
        <v>1.9039250146455799E-2</v>
      </c>
      <c r="J16" s="31">
        <f>Sala!J20/Sala!J16-1</f>
        <v>-0.10478986970086257</v>
      </c>
      <c r="K16" s="31">
        <f>Sala!K20/Sala!K16-1</f>
        <v>4.405681191395483E-2</v>
      </c>
      <c r="L16" s="31">
        <f>Sala!L20/Sala!L16-1</f>
        <v>2.9544664581161006E-2</v>
      </c>
      <c r="M16" s="31">
        <f>Sala!M20/Sala!M16-1</f>
        <v>0.19163424124513617</v>
      </c>
      <c r="N16" s="31">
        <f>Sala!N20/Sala!N16-1</f>
        <v>0.10992907801418439</v>
      </c>
      <c r="O16" s="31">
        <f>Sala!O20/Sala!O16-1</f>
        <v>-2.0183486238532056E-2</v>
      </c>
      <c r="P16" s="31">
        <f>Sala!P20/Sala!P16-1</f>
        <v>0.37774019177060492</v>
      </c>
      <c r="Q16" s="31" t="e">
        <f>Sala!Q20/Sala!Q16-1</f>
        <v>#DIV/0!</v>
      </c>
      <c r="R16" s="31">
        <f>Sala!R20/Sala!R16-1</f>
        <v>-1.4669934996570766E-2</v>
      </c>
      <c r="S16" s="31" t="e">
        <f>Sala!S20/Sala!S16-1</f>
        <v>#DIV/0!</v>
      </c>
      <c r="T16" s="31">
        <f>Sala!T20/Sala!T16-1</f>
        <v>-0.44444444444444442</v>
      </c>
    </row>
    <row r="17" spans="1:20" x14ac:dyDescent="0.25">
      <c r="A17" s="6" t="s">
        <v>43</v>
      </c>
      <c r="B17" s="31">
        <f>Sala!B21/Sala!B17-1</f>
        <v>5.9137178865729556E-2</v>
      </c>
      <c r="C17" s="31">
        <f>Sala!C21/Sala!C17-1</f>
        <v>-1.8330565294949919E-2</v>
      </c>
      <c r="D17" s="31">
        <f>Sala!D21/Sala!D17-1</f>
        <v>0.51965008699045545</v>
      </c>
      <c r="E17" s="31">
        <f>Sala!E21/Sala!E17-1</f>
        <v>0.52475568273851314</v>
      </c>
      <c r="F17" s="31">
        <f>Sala!F21/Sala!F17-1</f>
        <v>-4.9426602712376089E-2</v>
      </c>
      <c r="G17" s="31">
        <f>Sala!G21/Sala!G17-1</f>
        <v>1.8550583662328313E-2</v>
      </c>
      <c r="H17" s="31">
        <f>Sala!H21/Sala!H17-1</f>
        <v>0.24238320920785372</v>
      </c>
      <c r="I17" s="31">
        <f>Sala!I21/Sala!I17-1</f>
        <v>4.6659597030752842E-2</v>
      </c>
      <c r="J17" s="31">
        <f>Sala!J21/Sala!J17-1</f>
        <v>-0.13538408063955509</v>
      </c>
      <c r="K17" s="31">
        <f>Sala!K21/Sala!K17-1</f>
        <v>-5.3342223703950475E-3</v>
      </c>
      <c r="L17" s="31">
        <f>Sala!L21/Sala!L17-1</f>
        <v>-3.3715441672286239E-3</v>
      </c>
      <c r="M17" s="31">
        <f>Sala!M21/Sala!M17-1</f>
        <v>4.9918166939443509E-2</v>
      </c>
      <c r="N17" s="31">
        <f>Sala!N21/Sala!N17-1</f>
        <v>-8.5800604229607225E-2</v>
      </c>
      <c r="O17" s="31">
        <f>Sala!O21/Sala!O17-1</f>
        <v>6.6889632107023367E-2</v>
      </c>
      <c r="P17" s="31">
        <f>Sala!P21/Sala!P17-1</f>
        <v>-4.7001019289267143E-2</v>
      </c>
      <c r="Q17" s="31" t="e">
        <f>Sala!Q21/Sala!Q17-1</f>
        <v>#DIV/0!</v>
      </c>
      <c r="R17" s="31">
        <f>Sala!R21/Sala!R17-1</f>
        <v>0.12800500278857596</v>
      </c>
      <c r="S17" s="31">
        <f>Sala!S21/Sala!S17-1</f>
        <v>6.5753424657534199E-2</v>
      </c>
      <c r="T17" s="31">
        <f>Sala!T21/Sala!T17-1</f>
        <v>0.11861917003305189</v>
      </c>
    </row>
    <row r="18" spans="1:20" x14ac:dyDescent="0.25">
      <c r="A18" s="6" t="s">
        <v>44</v>
      </c>
      <c r="B18" s="31">
        <f>Sala!B22/Sala!B18-1</f>
        <v>2.4472168905950165E-2</v>
      </c>
      <c r="C18" s="31">
        <f>Sala!C22/Sala!C18-1</f>
        <v>-1.4135180622972365E-2</v>
      </c>
      <c r="D18" s="31">
        <f>Sala!D22/Sala!D18-1</f>
        <v>0.2830888057514267</v>
      </c>
      <c r="E18" s="31">
        <f>Sala!E22/Sala!E18-1</f>
        <v>2.4674115456238432E-2</v>
      </c>
      <c r="F18" s="31">
        <f>Sala!F22/Sala!F18-1</f>
        <v>0</v>
      </c>
      <c r="G18" s="31">
        <f>Sala!G22/Sala!G18-1</f>
        <v>2.5000380196034344E-2</v>
      </c>
      <c r="H18" s="31">
        <f>Sala!H22/Sala!H18-1</f>
        <v>0.20644312952005262</v>
      </c>
      <c r="I18" s="31">
        <f>Sala!I22/Sala!I18-1</f>
        <v>5.1232836261627002E-2</v>
      </c>
      <c r="J18" s="31">
        <f>Sala!J22/Sala!J18-1</f>
        <v>4.020100502512669E-3</v>
      </c>
      <c r="K18" s="31">
        <f>Sala!K22/Sala!K18-1</f>
        <v>-4.6584390752650751E-2</v>
      </c>
      <c r="L18" s="31">
        <f>Sala!L22/Sala!L18-1</f>
        <v>1.7379214459507519E-3</v>
      </c>
      <c r="M18" s="31">
        <f>Sala!M22/Sala!M18-1</f>
        <v>-2.9203170629954478E-3</v>
      </c>
      <c r="N18" s="31">
        <f>Sala!N22/Sala!N18-1</f>
        <v>-7.0769230769230806E-2</v>
      </c>
      <c r="O18" s="31">
        <f>Sala!O22/Sala!O18-1</f>
        <v>-0.1606425702811245</v>
      </c>
      <c r="P18" s="31">
        <f>Sala!P22/Sala!P18-1</f>
        <v>3.5325841744972886E-2</v>
      </c>
      <c r="Q18" s="31">
        <f>Sala!Q22/Sala!Q18-1</f>
        <v>-0.10833333333333328</v>
      </c>
      <c r="R18" s="31">
        <f>Sala!R22/Sala!R18-1</f>
        <v>0.20341014257981938</v>
      </c>
      <c r="S18" s="31">
        <f>Sala!S22/Sala!S18-1</f>
        <v>-0.23334472155790908</v>
      </c>
      <c r="T18" s="31">
        <f>Sala!T22/Sala!T18-1</f>
        <v>-7.9922027290448394E-2</v>
      </c>
    </row>
    <row r="19" spans="1:20" x14ac:dyDescent="0.25">
      <c r="A19" s="6" t="s">
        <v>45</v>
      </c>
      <c r="B19" s="31">
        <f>Sala!B23/Sala!B19-1</f>
        <v>-4.9628942486085292E-2</v>
      </c>
      <c r="C19" s="31">
        <f>Sala!C23/Sala!C19-1</f>
        <v>-4.1304801981675521E-2</v>
      </c>
      <c r="D19" s="31">
        <f>Sala!D23/Sala!D19-1</f>
        <v>0.15897741241548857</v>
      </c>
      <c r="E19" s="31">
        <f>Sala!E23/Sala!E19-1</f>
        <v>-1.5924454665830368E-2</v>
      </c>
      <c r="F19" s="31">
        <f>Sala!F23/Sala!F19-1</f>
        <v>-2.5398250150218127E-3</v>
      </c>
      <c r="G19" s="31">
        <f>Sala!G23/Sala!G19-1</f>
        <v>-5.3590036471483637E-3</v>
      </c>
      <c r="H19" s="31">
        <f>Sala!H23/Sala!H19-1</f>
        <v>6.0362173038228661E-3</v>
      </c>
      <c r="I19" s="31">
        <f>Sala!I23/Sala!I19-1</f>
        <v>5.3025851938895308E-2</v>
      </c>
      <c r="J19" s="31">
        <f>Sala!J23/Sala!J19-1</f>
        <v>6.7837190742218612E-2</v>
      </c>
      <c r="K19" s="31">
        <f>Sala!K23/Sala!K19-1</f>
        <v>-0.29372566636717579</v>
      </c>
      <c r="L19" s="31">
        <f>Sala!L23/Sala!L19-1</f>
        <v>-0.12568306010928965</v>
      </c>
      <c r="M19" s="31">
        <f>Sala!M23/Sala!M19-1</f>
        <v>-3.6550308008213572E-2</v>
      </c>
      <c r="N19" s="31">
        <f>Sala!N23/Sala!N19-1</f>
        <v>-6.5137614678899114E-2</v>
      </c>
      <c r="O19" s="31">
        <f>Sala!O23/Sala!O19-1</f>
        <v>-0.84825870646766166</v>
      </c>
      <c r="P19" s="31">
        <f>Sala!P23/Sala!P19-1</f>
        <v>-3.5097917943496482E-2</v>
      </c>
      <c r="Q19" s="31">
        <f>Sala!Q23/Sala!Q19-1</f>
        <v>-0.31531531531531531</v>
      </c>
      <c r="R19" s="31">
        <f>Sala!R23/Sala!R19-1</f>
        <v>0.11524540201248801</v>
      </c>
      <c r="S19" s="31">
        <f>Sala!S23/Sala!S19-1</f>
        <v>0.1508183306055646</v>
      </c>
      <c r="T19" s="31">
        <f>Sala!T23/Sala!T19-1</f>
        <v>8.4375000000000089E-2</v>
      </c>
    </row>
    <row r="20" spans="1:20" ht="15" customHeight="1" x14ac:dyDescent="0.25">
      <c r="A20" s="6" t="s">
        <v>46</v>
      </c>
      <c r="B20" s="31">
        <f>Sala!B24/Sala!B20-1</f>
        <v>-7.3061407440609627E-2</v>
      </c>
      <c r="C20" s="31">
        <f>Sala!C24/Sala!C20-1</f>
        <v>-1.242740056340641E-2</v>
      </c>
      <c r="D20" s="31">
        <f>Sala!D24/Sala!D20-1</f>
        <v>0.19173104477170999</v>
      </c>
      <c r="E20" s="31">
        <f>Sala!E24/Sala!E20-1</f>
        <v>3.2347803584142909E-4</v>
      </c>
      <c r="F20" s="31">
        <f>Sala!F24/Sala!F20-1</f>
        <v>-4.4467248161450312E-2</v>
      </c>
      <c r="G20" s="31">
        <f>Sala!G24/Sala!G20-1</f>
        <v>-5.1329979761074562E-2</v>
      </c>
      <c r="H20" s="31">
        <f>Sala!H24/Sala!H20-1</f>
        <v>3.2732907224481966E-2</v>
      </c>
      <c r="I20" s="31">
        <f>Sala!I24/Sala!I20-1</f>
        <v>3.8373095717160188E-2</v>
      </c>
      <c r="J20" s="31">
        <f>Sala!J24/Sala!J20-1</f>
        <v>3.0340303403034063E-2</v>
      </c>
      <c r="K20" s="31">
        <f>Sala!K24/Sala!K20-1</f>
        <v>-0.23119593211384803</v>
      </c>
      <c r="L20" s="31">
        <f>Sala!L24/Sala!L20-1</f>
        <v>-9.0817015530047285E-2</v>
      </c>
      <c r="M20" s="31">
        <f>Sala!M24/Sala!M20-1</f>
        <v>-6.1632653061224452E-2</v>
      </c>
      <c r="N20" s="31">
        <f>Sala!N24/Sala!N20-1</f>
        <v>-8.3067092651757157E-2</v>
      </c>
      <c r="O20" s="31">
        <f>Sala!O24/Sala!O20-1</f>
        <v>-0.89513108614232206</v>
      </c>
      <c r="P20" s="31">
        <f>Sala!P24/Sala!P20-1</f>
        <v>-2.3551936942355467E-2</v>
      </c>
      <c r="Q20" s="31">
        <f>Sala!Q24/Sala!Q20-1</f>
        <v>-1.1834319526627168E-2</v>
      </c>
      <c r="R20" s="31">
        <f>Sala!R24/Sala!R20-1</f>
        <v>0.1498257829661962</v>
      </c>
      <c r="S20" s="31">
        <f>Sala!S24/Sala!S20-1</f>
        <v>5.4115359688917675E-2</v>
      </c>
      <c r="T20" s="31">
        <f>Sala!T24/Sala!T20-1</f>
        <v>0.54878048780487809</v>
      </c>
    </row>
    <row r="21" spans="1:20" ht="15.75" customHeight="1" x14ac:dyDescent="0.25">
      <c r="A21" s="47" t="s">
        <v>48</v>
      </c>
      <c r="B21" s="31">
        <f>Sala!B25/Sala!B21-1</f>
        <v>-4.2105263157894757E-2</v>
      </c>
      <c r="E21" s="31">
        <f>Sala!E25/Sala!E21-1</f>
        <v>1.9723796033994434E-2</v>
      </c>
      <c r="F21" s="31">
        <f>Sala!F25/Sala!F21-1</f>
        <v>0</v>
      </c>
      <c r="G21" s="31">
        <f>Sala!G25/Sala!G21-1</f>
        <v>-9.9280773121048438E-2</v>
      </c>
      <c r="H21" s="31">
        <f>Sala!H25/Sala!H21-1</f>
        <v>-4.9227974568573973E-2</v>
      </c>
      <c r="I21" s="31">
        <f>Sala!I25/Sala!I21-1</f>
        <v>1.1651469098277634E-2</v>
      </c>
      <c r="K21" s="31">
        <f>Sala!K25/Sala!K21-1</f>
        <v>-0.23269649740237974</v>
      </c>
      <c r="L21" s="31">
        <f>Sala!L25/Sala!L21-1</f>
        <v>-0.13700947225981053</v>
      </c>
      <c r="M21" s="31">
        <f>Sala!M25/Sala!M21-1</f>
        <v>-2.7279812938425518E-3</v>
      </c>
      <c r="N21" s="31">
        <f>Sala!N25/Sala!N21-1</f>
        <v>5.6510244547256949E-2</v>
      </c>
      <c r="O21" s="31">
        <f>Sala!O25/Sala!O21-1</f>
        <v>-0.81191222570532917</v>
      </c>
      <c r="R21" s="31">
        <f>Sala!R25/Sala!R21-1</f>
        <v>0.13138660713873906</v>
      </c>
      <c r="S21" s="31">
        <f>Sala!S25/Sala!S21-1</f>
        <v>0.26075407026563835</v>
      </c>
      <c r="T21" s="31">
        <f>Sala!T25/Sala!T21-1</f>
        <v>0.41168745896257386</v>
      </c>
    </row>
    <row r="22" spans="1:20" ht="15.75" customHeight="1" x14ac:dyDescent="0.25"/>
    <row r="23" spans="1:20" ht="15.75" customHeight="1" x14ac:dyDescent="0.25"/>
    <row r="24" spans="1:20" ht="15.75" customHeight="1" x14ac:dyDescent="0.25"/>
    <row r="25" spans="1:20" ht="15.75" customHeight="1" x14ac:dyDescent="0.25"/>
    <row r="26" spans="1:20" ht="15.75" customHeight="1" x14ac:dyDescent="0.25"/>
    <row r="27" spans="1:20" ht="15.75" customHeight="1" x14ac:dyDescent="0.25"/>
    <row r="28" spans="1:20" ht="15.75" customHeight="1" x14ac:dyDescent="0.25"/>
    <row r="29" spans="1:20" ht="15.75" customHeight="1" x14ac:dyDescent="0.25"/>
    <row r="30" spans="1:20" ht="15.75" customHeight="1" x14ac:dyDescent="0.25"/>
    <row r="31" spans="1:20" ht="15.75" customHeight="1" x14ac:dyDescent="0.25"/>
    <row r="32" spans="1:2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I1" workbookViewId="0">
      <selection activeCell="R26" sqref="R26"/>
    </sheetView>
  </sheetViews>
  <sheetFormatPr defaultColWidth="14.42578125" defaultRowHeight="15" customHeight="1" x14ac:dyDescent="0.25"/>
  <cols>
    <col min="1" max="1" width="10" customWidth="1"/>
    <col min="2" max="6" width="11.28515625" customWidth="1"/>
    <col min="7" max="7" width="12.28515625" customWidth="1"/>
    <col min="8" max="17" width="11.28515625" customWidth="1"/>
    <col min="18" max="18" width="11.28515625" style="66" customWidth="1"/>
    <col min="19" max="20" width="11.28515625" customWidth="1"/>
    <col min="21" max="26" width="8.7109375" customWidth="1"/>
  </cols>
  <sheetData>
    <row r="1" spans="1:26" x14ac:dyDescent="0.25">
      <c r="A1" s="51" t="s">
        <v>34</v>
      </c>
      <c r="B1" s="52" t="s">
        <v>0</v>
      </c>
      <c r="C1" s="52" t="s">
        <v>1</v>
      </c>
      <c r="D1" s="52" t="s">
        <v>2</v>
      </c>
      <c r="E1" s="53" t="s">
        <v>3</v>
      </c>
      <c r="F1" s="53" t="s">
        <v>4</v>
      </c>
      <c r="G1" s="53" t="s">
        <v>5</v>
      </c>
      <c r="H1" s="54" t="s">
        <v>6</v>
      </c>
      <c r="I1" s="54" t="s">
        <v>7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5" t="s">
        <v>35</v>
      </c>
      <c r="Q1" s="56" t="s">
        <v>15</v>
      </c>
      <c r="R1" s="59" t="s">
        <v>36</v>
      </c>
      <c r="S1" s="56" t="s">
        <v>37</v>
      </c>
      <c r="T1" s="56" t="s">
        <v>38</v>
      </c>
      <c r="U1" s="6"/>
      <c r="V1" s="6"/>
      <c r="W1" s="6"/>
      <c r="X1" s="6"/>
      <c r="Y1" s="6"/>
      <c r="Z1" s="6"/>
    </row>
    <row r="2" spans="1:26" x14ac:dyDescent="0.25">
      <c r="A2" s="7" t="s">
        <v>39</v>
      </c>
      <c r="B2" s="8">
        <v>993</v>
      </c>
      <c r="C2" s="8">
        <v>5784</v>
      </c>
      <c r="D2" s="8">
        <v>21390</v>
      </c>
      <c r="E2" s="9">
        <v>1430</v>
      </c>
      <c r="F2" s="9">
        <f>3800000*17%-(4077000)/4</f>
        <v>-373250</v>
      </c>
      <c r="G2" s="9">
        <f>2938000-2987000-(3256000)/4</f>
        <v>-863000</v>
      </c>
      <c r="H2" s="10">
        <f>3291-2621-830</f>
        <v>-160</v>
      </c>
      <c r="I2" s="10">
        <v>1961</v>
      </c>
      <c r="J2" s="10">
        <v>241</v>
      </c>
      <c r="K2" s="10"/>
      <c r="L2" s="10">
        <v>1427</v>
      </c>
      <c r="M2" s="10">
        <v>980</v>
      </c>
      <c r="N2" s="10">
        <v>16.2</v>
      </c>
      <c r="O2" s="10">
        <v>-19.3</v>
      </c>
      <c r="P2" s="32"/>
      <c r="Q2" s="12">
        <v>269</v>
      </c>
      <c r="R2" s="60">
        <v>225217</v>
      </c>
      <c r="S2" s="12"/>
      <c r="T2" s="12"/>
    </row>
    <row r="3" spans="1:26" x14ac:dyDescent="0.25">
      <c r="A3" s="13" t="s">
        <v>40</v>
      </c>
      <c r="B3" s="14">
        <v>979</v>
      </c>
      <c r="C3" s="14">
        <v>13306</v>
      </c>
      <c r="D3" s="14">
        <v>9865</v>
      </c>
      <c r="E3" s="15">
        <v>1212</v>
      </c>
      <c r="F3" s="15">
        <f>3966000*19.1%-(4077000)/4</f>
        <v>-261744</v>
      </c>
      <c r="G3" s="15">
        <f>3114000-2338000-(3256000)/4</f>
        <v>-38000</v>
      </c>
      <c r="H3" s="16">
        <f>3312-2514-776</f>
        <v>22</v>
      </c>
      <c r="I3" s="16">
        <v>2062</v>
      </c>
      <c r="J3" s="16">
        <v>476</v>
      </c>
      <c r="K3" s="16"/>
      <c r="L3" s="16">
        <v>1525</v>
      </c>
      <c r="M3" s="16">
        <v>940</v>
      </c>
      <c r="N3" s="16">
        <v>28.5</v>
      </c>
      <c r="O3" s="16">
        <v>28.4</v>
      </c>
      <c r="P3" s="33"/>
      <c r="Q3" s="18">
        <v>1004</v>
      </c>
      <c r="R3" s="61">
        <v>226873</v>
      </c>
      <c r="S3" s="18"/>
      <c r="T3" s="18"/>
    </row>
    <row r="4" spans="1:26" x14ac:dyDescent="0.25">
      <c r="A4" s="7" t="s">
        <v>41</v>
      </c>
      <c r="B4" s="8">
        <v>1096</v>
      </c>
      <c r="C4" s="8">
        <v>16360</v>
      </c>
      <c r="D4" s="8">
        <v>15649</v>
      </c>
      <c r="E4" s="9">
        <v>1656</v>
      </c>
      <c r="F4" s="9">
        <f>4156000*15.4%-(4077000)/4</f>
        <v>-379226</v>
      </c>
      <c r="G4" s="9">
        <f>3380000-2271000-(3256000)/4</f>
        <v>295000</v>
      </c>
      <c r="H4" s="10">
        <f>3451-2564-776</f>
        <v>111</v>
      </c>
      <c r="I4" s="10">
        <v>2365</v>
      </c>
      <c r="J4" s="10">
        <v>301</v>
      </c>
      <c r="K4" s="10"/>
      <c r="L4" s="10">
        <v>1676</v>
      </c>
      <c r="M4" s="10">
        <v>906</v>
      </c>
      <c r="N4" s="10">
        <v>22.2</v>
      </c>
      <c r="O4" s="10">
        <v>124</v>
      </c>
      <c r="P4" s="32"/>
      <c r="Q4" s="12">
        <v>1110</v>
      </c>
      <c r="R4" s="60">
        <v>240430</v>
      </c>
      <c r="S4" s="12"/>
      <c r="T4" s="12"/>
    </row>
    <row r="5" spans="1:26" x14ac:dyDescent="0.25">
      <c r="A5" s="13" t="s">
        <v>42</v>
      </c>
      <c r="B5" s="14">
        <v>1105</v>
      </c>
      <c r="C5" s="14">
        <v>9747</v>
      </c>
      <c r="D5" s="14">
        <v>7335</v>
      </c>
      <c r="E5" s="15">
        <v>1273</v>
      </c>
      <c r="F5" s="15">
        <f>4060000*30.9%-(4077000)/4</f>
        <v>235290</v>
      </c>
      <c r="G5" s="15">
        <f>3203000-2723000-(3256000)/4</f>
        <v>-334000</v>
      </c>
      <c r="H5" s="16">
        <f>3263-2897-803</f>
        <v>-437</v>
      </c>
      <c r="I5" s="16">
        <v>1654</v>
      </c>
      <c r="J5" s="16">
        <v>191</v>
      </c>
      <c r="K5" s="16"/>
      <c r="L5" s="16">
        <v>1637</v>
      </c>
      <c r="M5" s="16">
        <v>799</v>
      </c>
      <c r="N5" s="16">
        <v>14.6</v>
      </c>
      <c r="O5" s="16">
        <v>-0.96</v>
      </c>
      <c r="P5" s="33"/>
      <c r="Q5" s="18">
        <v>628</v>
      </c>
      <c r="R5" s="61">
        <v>314997</v>
      </c>
      <c r="S5" s="18"/>
      <c r="T5" s="18"/>
    </row>
    <row r="6" spans="1:26" x14ac:dyDescent="0.25">
      <c r="A6" s="19" t="s">
        <v>18</v>
      </c>
      <c r="B6" s="8">
        <v>1094</v>
      </c>
      <c r="C6" s="8">
        <v>9632</v>
      </c>
      <c r="D6" s="8">
        <v>13765</v>
      </c>
      <c r="E6" s="9">
        <v>1518</v>
      </c>
      <c r="F6" s="9">
        <v>-193815.54000000004</v>
      </c>
      <c r="G6" s="9">
        <v>-248251</v>
      </c>
      <c r="H6" s="8">
        <v>-252</v>
      </c>
      <c r="I6" s="8">
        <v>1605</v>
      </c>
      <c r="J6" s="8">
        <v>668</v>
      </c>
      <c r="K6" s="8">
        <v>590</v>
      </c>
      <c r="L6" s="8">
        <v>1544</v>
      </c>
      <c r="M6" s="8">
        <v>1003</v>
      </c>
      <c r="N6" s="8">
        <v>31</v>
      </c>
      <c r="O6" s="8">
        <v>-20</v>
      </c>
      <c r="P6" s="34"/>
      <c r="Q6" s="20">
        <v>374</v>
      </c>
      <c r="R6" s="62">
        <v>180216</v>
      </c>
      <c r="S6" s="20"/>
      <c r="T6" s="20"/>
    </row>
    <row r="7" spans="1:26" x14ac:dyDescent="0.25">
      <c r="A7" s="21" t="s">
        <v>19</v>
      </c>
      <c r="B7" s="14">
        <v>1195</v>
      </c>
      <c r="C7" s="14">
        <v>16178</v>
      </c>
      <c r="D7" s="14">
        <v>9927</v>
      </c>
      <c r="E7" s="15">
        <v>1373</v>
      </c>
      <c r="F7" s="15">
        <v>-214088.16000000015</v>
      </c>
      <c r="G7" s="15">
        <v>445446</v>
      </c>
      <c r="H7" s="14">
        <v>-57</v>
      </c>
      <c r="I7" s="14">
        <v>1954</v>
      </c>
      <c r="J7" s="14">
        <v>751</v>
      </c>
      <c r="K7" s="14">
        <v>837</v>
      </c>
      <c r="L7" s="14">
        <v>1782</v>
      </c>
      <c r="M7" s="14">
        <v>1123</v>
      </c>
      <c r="N7" s="14">
        <v>40</v>
      </c>
      <c r="O7" s="14">
        <v>31</v>
      </c>
      <c r="P7" s="35"/>
      <c r="Q7" s="22">
        <v>1104</v>
      </c>
      <c r="R7" s="63">
        <v>259058</v>
      </c>
      <c r="S7" s="22"/>
      <c r="T7" s="22"/>
    </row>
    <row r="8" spans="1:26" x14ac:dyDescent="0.25">
      <c r="A8" s="19" t="s">
        <v>20</v>
      </c>
      <c r="B8" s="8">
        <v>1306</v>
      </c>
      <c r="C8" s="8">
        <v>17760</v>
      </c>
      <c r="D8" s="8">
        <v>21244</v>
      </c>
      <c r="E8" s="9">
        <v>1807</v>
      </c>
      <c r="F8" s="9">
        <v>-193815.54000000004</v>
      </c>
      <c r="G8" s="9">
        <v>544611</v>
      </c>
      <c r="H8" s="8">
        <v>129</v>
      </c>
      <c r="I8" s="8">
        <v>2583</v>
      </c>
      <c r="J8" s="8">
        <v>927</v>
      </c>
      <c r="K8" s="8">
        <v>875</v>
      </c>
      <c r="L8" s="8">
        <v>1829</v>
      </c>
      <c r="M8" s="8">
        <v>1509</v>
      </c>
      <c r="N8" s="8">
        <v>33</v>
      </c>
      <c r="O8" s="8">
        <v>132</v>
      </c>
      <c r="P8" s="34"/>
      <c r="Q8" s="20">
        <v>1472</v>
      </c>
      <c r="R8" s="62">
        <v>246762</v>
      </c>
      <c r="S8" s="20"/>
      <c r="T8" s="20"/>
    </row>
    <row r="9" spans="1:26" x14ac:dyDescent="0.25">
      <c r="A9" s="21" t="s">
        <v>21</v>
      </c>
      <c r="B9" s="14">
        <v>1225</v>
      </c>
      <c r="C9" s="14">
        <v>9905</v>
      </c>
      <c r="D9" s="14">
        <v>6874</v>
      </c>
      <c r="E9" s="15">
        <v>1398</v>
      </c>
      <c r="F9" s="15">
        <v>-19055.116000000387</v>
      </c>
      <c r="G9" s="15">
        <v>-323256</v>
      </c>
      <c r="H9" s="14">
        <v>-41</v>
      </c>
      <c r="I9" s="14">
        <v>2103</v>
      </c>
      <c r="J9" s="14">
        <v>694</v>
      </c>
      <c r="K9" s="14">
        <v>462</v>
      </c>
      <c r="L9" s="14">
        <v>1770</v>
      </c>
      <c r="M9" s="14">
        <v>1080</v>
      </c>
      <c r="N9" s="14">
        <v>35</v>
      </c>
      <c r="O9" s="14">
        <v>-24</v>
      </c>
      <c r="P9" s="35"/>
      <c r="Q9" s="22">
        <v>675</v>
      </c>
      <c r="R9" s="63">
        <v>335428</v>
      </c>
      <c r="S9" s="22"/>
      <c r="T9" s="22"/>
    </row>
    <row r="10" spans="1:26" x14ac:dyDescent="0.25">
      <c r="A10" s="19" t="s">
        <v>22</v>
      </c>
      <c r="B10" s="8">
        <v>1206</v>
      </c>
      <c r="C10" s="8">
        <v>9319</v>
      </c>
      <c r="D10" s="8">
        <v>8855</v>
      </c>
      <c r="E10" s="9">
        <v>1446</v>
      </c>
      <c r="F10" s="9">
        <v>-347012.6400000006</v>
      </c>
      <c r="G10" s="9">
        <v>-249521</v>
      </c>
      <c r="H10" s="8">
        <v>-157</v>
      </c>
      <c r="I10" s="8">
        <v>2099</v>
      </c>
      <c r="J10" s="8">
        <v>719</v>
      </c>
      <c r="K10" s="8">
        <v>627</v>
      </c>
      <c r="L10" s="8">
        <v>1792</v>
      </c>
      <c r="M10" s="8">
        <v>1020</v>
      </c>
      <c r="N10" s="8">
        <v>37.700000000000003</v>
      </c>
      <c r="O10" s="8">
        <v>-9.99</v>
      </c>
      <c r="P10" s="34"/>
      <c r="Q10" s="20">
        <v>278</v>
      </c>
      <c r="R10" s="62">
        <v>241769</v>
      </c>
      <c r="S10" s="20"/>
      <c r="T10" s="20"/>
    </row>
    <row r="11" spans="1:26" x14ac:dyDescent="0.25">
      <c r="A11" s="21" t="s">
        <v>23</v>
      </c>
      <c r="B11" s="14">
        <v>1322</v>
      </c>
      <c r="C11" s="14">
        <v>16703</v>
      </c>
      <c r="D11" s="14">
        <v>8676</v>
      </c>
      <c r="E11" s="15">
        <v>1277</v>
      </c>
      <c r="F11" s="15">
        <v>812228.86199999973</v>
      </c>
      <c r="G11" s="15">
        <v>-209269</v>
      </c>
      <c r="H11" s="14">
        <v>-16</v>
      </c>
      <c r="I11" s="14">
        <v>2191</v>
      </c>
      <c r="J11" s="14">
        <v>761</v>
      </c>
      <c r="K11" s="14">
        <v>876</v>
      </c>
      <c r="L11" s="14">
        <v>1811</v>
      </c>
      <c r="M11" s="14">
        <v>1063</v>
      </c>
      <c r="N11" s="14">
        <v>35.9</v>
      </c>
      <c r="O11" s="14">
        <v>40.6</v>
      </c>
      <c r="P11" s="35"/>
      <c r="Q11" s="22">
        <v>526</v>
      </c>
      <c r="R11" s="63">
        <v>211413</v>
      </c>
      <c r="S11" s="22"/>
      <c r="T11" s="22"/>
    </row>
    <row r="12" spans="1:26" x14ac:dyDescent="0.25">
      <c r="A12" s="19" t="s">
        <v>24</v>
      </c>
      <c r="B12" s="8">
        <v>1410</v>
      </c>
      <c r="C12" s="8">
        <v>19287</v>
      </c>
      <c r="D12" s="8">
        <v>18799</v>
      </c>
      <c r="E12" s="9">
        <v>1101</v>
      </c>
      <c r="F12" s="9">
        <v>288897.29999999981</v>
      </c>
      <c r="G12" s="9">
        <v>336061</v>
      </c>
      <c r="H12" s="8">
        <v>226</v>
      </c>
      <c r="I12" s="8">
        <v>2387</v>
      </c>
      <c r="J12" s="8">
        <v>854</v>
      </c>
      <c r="K12" s="8">
        <v>854</v>
      </c>
      <c r="L12" s="8">
        <v>1817</v>
      </c>
      <c r="M12" s="8">
        <v>1205</v>
      </c>
      <c r="N12" s="8">
        <v>37.5</v>
      </c>
      <c r="O12" s="8">
        <v>155.9</v>
      </c>
      <c r="P12" s="34"/>
      <c r="Q12" s="20">
        <v>1161</v>
      </c>
      <c r="R12" s="62">
        <v>228536</v>
      </c>
      <c r="S12" s="20"/>
      <c r="T12" s="20"/>
    </row>
    <row r="13" spans="1:26" x14ac:dyDescent="0.25">
      <c r="A13" s="21" t="s">
        <v>25</v>
      </c>
      <c r="B13" s="14">
        <v>1366</v>
      </c>
      <c r="C13" s="14">
        <v>11898</v>
      </c>
      <c r="D13" s="14">
        <v>4513</v>
      </c>
      <c r="E13" s="15">
        <v>894</v>
      </c>
      <c r="F13" s="15">
        <v>203476.4160000002</v>
      </c>
      <c r="G13" s="15">
        <v>205027</v>
      </c>
      <c r="H13" s="14">
        <v>-29</v>
      </c>
      <c r="I13" s="14">
        <v>1930</v>
      </c>
      <c r="J13" s="14">
        <v>703</v>
      </c>
      <c r="K13" s="14">
        <v>261</v>
      </c>
      <c r="L13" s="14">
        <v>1881</v>
      </c>
      <c r="M13" s="14">
        <v>1243</v>
      </c>
      <c r="N13" s="14">
        <v>46.3</v>
      </c>
      <c r="O13" s="14">
        <v>-16.399999999999999</v>
      </c>
      <c r="P13" s="35"/>
      <c r="Q13" s="22">
        <v>536</v>
      </c>
      <c r="R13" s="63">
        <v>246426</v>
      </c>
      <c r="S13" s="22"/>
      <c r="T13" s="22"/>
    </row>
    <row r="14" spans="1:26" x14ac:dyDescent="0.25">
      <c r="A14" s="19" t="s">
        <v>26</v>
      </c>
      <c r="B14" s="8">
        <v>1235</v>
      </c>
      <c r="C14" s="8">
        <v>7251</v>
      </c>
      <c r="D14" s="8">
        <v>9839</v>
      </c>
      <c r="E14" s="9">
        <v>867</v>
      </c>
      <c r="F14" s="9">
        <v>143174.65500000026</v>
      </c>
      <c r="G14" s="9">
        <v>-143977</v>
      </c>
      <c r="H14" s="8">
        <v>12</v>
      </c>
      <c r="I14" s="8">
        <v>2231</v>
      </c>
      <c r="J14" s="8">
        <v>718</v>
      </c>
      <c r="K14" s="8">
        <v>815</v>
      </c>
      <c r="L14" s="8">
        <v>1858</v>
      </c>
      <c r="M14" s="8">
        <v>1173</v>
      </c>
      <c r="N14" s="8">
        <v>43.8</v>
      </c>
      <c r="O14" s="8">
        <v>-18</v>
      </c>
      <c r="P14" s="34"/>
      <c r="Q14" s="20">
        <v>1077</v>
      </c>
      <c r="R14" s="62">
        <v>101681</v>
      </c>
      <c r="S14" s="20"/>
      <c r="T14" s="20">
        <v>655</v>
      </c>
    </row>
    <row r="15" spans="1:26" x14ac:dyDescent="0.25">
      <c r="A15" s="21" t="s">
        <v>27</v>
      </c>
      <c r="B15" s="14">
        <v>1300</v>
      </c>
      <c r="C15" s="14">
        <v>14913</v>
      </c>
      <c r="D15" s="14">
        <v>5821</v>
      </c>
      <c r="E15" s="15">
        <v>1193</v>
      </c>
      <c r="F15" s="15">
        <v>-500013.5139999995</v>
      </c>
      <c r="G15" s="15">
        <v>-198313</v>
      </c>
      <c r="H15" s="14">
        <v>-239</v>
      </c>
      <c r="I15" s="14">
        <v>2216</v>
      </c>
      <c r="J15" s="14">
        <v>718</v>
      </c>
      <c r="K15" s="14">
        <v>903</v>
      </c>
      <c r="L15" s="14">
        <v>1873</v>
      </c>
      <c r="M15" s="14">
        <v>1214</v>
      </c>
      <c r="N15" s="14">
        <v>43.2</v>
      </c>
      <c r="O15" s="14">
        <v>14.7</v>
      </c>
      <c r="P15" s="35"/>
      <c r="Q15" s="22">
        <v>1621</v>
      </c>
      <c r="R15" s="63">
        <v>234772</v>
      </c>
      <c r="S15" s="22"/>
      <c r="T15" s="22">
        <v>401</v>
      </c>
    </row>
    <row r="16" spans="1:26" x14ac:dyDescent="0.25">
      <c r="A16" s="19" t="s">
        <v>28</v>
      </c>
      <c r="B16" s="8">
        <v>1389</v>
      </c>
      <c r="C16" s="8">
        <v>17634</v>
      </c>
      <c r="D16" s="8">
        <v>15117</v>
      </c>
      <c r="E16" s="9">
        <v>1183</v>
      </c>
      <c r="F16" s="9">
        <v>869572.05799999926</v>
      </c>
      <c r="G16" s="9">
        <v>358796</v>
      </c>
      <c r="H16" s="8">
        <v>408</v>
      </c>
      <c r="I16" s="8">
        <v>2397</v>
      </c>
      <c r="J16" s="8">
        <v>1032</v>
      </c>
      <c r="K16" s="8">
        <v>1179</v>
      </c>
      <c r="L16" s="8">
        <v>1846</v>
      </c>
      <c r="M16" s="8">
        <v>1359</v>
      </c>
      <c r="N16" s="8">
        <v>40</v>
      </c>
      <c r="O16" s="8">
        <v>114.99</v>
      </c>
      <c r="P16" s="34"/>
      <c r="Q16" s="20">
        <v>1529</v>
      </c>
      <c r="R16" s="62">
        <v>368657</v>
      </c>
      <c r="S16" s="20"/>
      <c r="T16" s="20">
        <v>389</v>
      </c>
    </row>
    <row r="17" spans="1:20" x14ac:dyDescent="0.25">
      <c r="A17" s="21" t="s">
        <v>29</v>
      </c>
      <c r="B17" s="14">
        <v>1293</v>
      </c>
      <c r="C17" s="14">
        <v>9440</v>
      </c>
      <c r="D17" s="14">
        <v>12017</v>
      </c>
      <c r="E17" s="15">
        <v>734</v>
      </c>
      <c r="F17" s="15">
        <v>-220345.91499999911</v>
      </c>
      <c r="G17" s="15">
        <v>176507</v>
      </c>
      <c r="H17" s="14">
        <v>81</v>
      </c>
      <c r="I17" s="14">
        <v>2124</v>
      </c>
      <c r="J17" s="14">
        <v>1449</v>
      </c>
      <c r="K17" s="14">
        <v>360</v>
      </c>
      <c r="L17" s="14">
        <v>2029</v>
      </c>
      <c r="M17" s="14">
        <v>1644</v>
      </c>
      <c r="N17" s="14">
        <v>40.9</v>
      </c>
      <c r="O17" s="14">
        <v>-34.996000000000002</v>
      </c>
      <c r="P17" s="35"/>
      <c r="Q17" s="22">
        <v>1645</v>
      </c>
      <c r="R17" s="63">
        <v>423302</v>
      </c>
      <c r="S17" s="22">
        <v>1616</v>
      </c>
      <c r="T17" s="22">
        <v>351</v>
      </c>
    </row>
    <row r="18" spans="1:20" x14ac:dyDescent="0.25">
      <c r="A18" s="19" t="s">
        <v>30</v>
      </c>
      <c r="B18" s="8">
        <v>1361</v>
      </c>
      <c r="C18" s="8">
        <v>13222</v>
      </c>
      <c r="D18" s="8">
        <v>11028</v>
      </c>
      <c r="E18" s="9">
        <v>1380</v>
      </c>
      <c r="F18" s="9">
        <v>-122592.11799999978</v>
      </c>
      <c r="G18" s="9">
        <v>-291140</v>
      </c>
      <c r="H18" s="8">
        <v>-188</v>
      </c>
      <c r="I18" s="8">
        <v>2369</v>
      </c>
      <c r="J18" s="8">
        <v>1260</v>
      </c>
      <c r="K18" s="8">
        <v>892</v>
      </c>
      <c r="L18" s="8">
        <v>1916</v>
      </c>
      <c r="M18" s="8">
        <v>1607</v>
      </c>
      <c r="N18" s="8">
        <v>44.9</v>
      </c>
      <c r="O18" s="8">
        <v>-59.579000000000001</v>
      </c>
      <c r="P18" s="34">
        <v>4.3</v>
      </c>
      <c r="Q18" s="20">
        <v>1329</v>
      </c>
      <c r="R18" s="62">
        <v>213248</v>
      </c>
      <c r="S18" s="20">
        <v>1018</v>
      </c>
      <c r="T18" s="20">
        <v>852</v>
      </c>
    </row>
    <row r="19" spans="1:20" x14ac:dyDescent="0.25">
      <c r="A19" s="21" t="s">
        <v>31</v>
      </c>
      <c r="B19" s="14">
        <v>1378</v>
      </c>
      <c r="C19" s="14">
        <v>15829</v>
      </c>
      <c r="D19" s="14">
        <v>15745</v>
      </c>
      <c r="E19" s="15">
        <v>2034</v>
      </c>
      <c r="F19" s="15">
        <v>226437.79999999981</v>
      </c>
      <c r="G19" s="15">
        <v>-147189</v>
      </c>
      <c r="H19" s="14">
        <v>226</v>
      </c>
      <c r="I19" s="14">
        <v>2602</v>
      </c>
      <c r="J19" s="14">
        <v>1216</v>
      </c>
      <c r="K19" s="14">
        <v>780</v>
      </c>
      <c r="L19" s="14">
        <v>1952</v>
      </c>
      <c r="M19" s="14">
        <v>1633</v>
      </c>
      <c r="N19" s="14">
        <v>46.9</v>
      </c>
      <c r="O19" s="14">
        <v>-24</v>
      </c>
      <c r="P19" s="35">
        <v>2.5</v>
      </c>
      <c r="Q19" s="22">
        <v>1892</v>
      </c>
      <c r="R19" s="63">
        <v>138067</v>
      </c>
      <c r="S19" s="22">
        <v>2096</v>
      </c>
      <c r="T19" s="22">
        <v>738</v>
      </c>
    </row>
    <row r="20" spans="1:20" x14ac:dyDescent="0.25">
      <c r="A20" s="19" t="s">
        <v>32</v>
      </c>
      <c r="B20" s="8">
        <v>1508</v>
      </c>
      <c r="C20" s="8">
        <v>20312</v>
      </c>
      <c r="D20" s="8">
        <v>31352</v>
      </c>
      <c r="E20" s="9">
        <v>2489</v>
      </c>
      <c r="F20" s="9">
        <v>685704.90500000026</v>
      </c>
      <c r="G20" s="9">
        <v>228670</v>
      </c>
      <c r="H20" s="8">
        <v>589</v>
      </c>
      <c r="I20" s="8">
        <v>2817</v>
      </c>
      <c r="J20" s="8">
        <v>1623</v>
      </c>
      <c r="K20" s="8">
        <v>1238</v>
      </c>
      <c r="L20" s="8">
        <v>1903</v>
      </c>
      <c r="M20" s="8">
        <v>1759</v>
      </c>
      <c r="N20" s="8">
        <v>44.3</v>
      </c>
      <c r="O20" s="8">
        <v>81</v>
      </c>
      <c r="P20" s="34">
        <v>1.8</v>
      </c>
      <c r="Q20" s="20">
        <v>2617</v>
      </c>
      <c r="R20" s="62">
        <v>14682</v>
      </c>
      <c r="S20" s="20">
        <v>761</v>
      </c>
      <c r="T20" s="20">
        <v>407</v>
      </c>
    </row>
    <row r="21" spans="1:20" ht="15.75" customHeight="1" x14ac:dyDescent="0.25">
      <c r="A21" s="21" t="s">
        <v>33</v>
      </c>
      <c r="B21" s="14">
        <f>5562-B18-B19-B20</f>
        <v>1315</v>
      </c>
      <c r="C21" s="14">
        <v>11186</v>
      </c>
      <c r="D21" s="14">
        <v>15702</v>
      </c>
      <c r="E21" s="15">
        <v>2213</v>
      </c>
      <c r="F21" s="15">
        <f>5918446-4754134-1269121+576503/4</f>
        <v>39316.75</v>
      </c>
      <c r="G21" s="15">
        <f>4180044-3764828-942828+117000</f>
        <v>-410612</v>
      </c>
      <c r="H21" s="14">
        <f t="shared" ref="H21:H22" si="0">5005-3974-1008</f>
        <v>23</v>
      </c>
      <c r="I21" s="14">
        <v>2728</v>
      </c>
      <c r="J21" s="14">
        <v>1409</v>
      </c>
      <c r="K21" s="14">
        <v>512</v>
      </c>
      <c r="L21" s="14">
        <v>1901</v>
      </c>
      <c r="M21" s="14">
        <v>1712</v>
      </c>
      <c r="N21" s="14">
        <v>32</v>
      </c>
      <c r="O21" s="14">
        <v>-36.700000000000003</v>
      </c>
      <c r="P21" s="35">
        <v>4.4000000000000004</v>
      </c>
      <c r="Q21" s="22">
        <v>1392</v>
      </c>
      <c r="R21" s="63">
        <v>90183</v>
      </c>
      <c r="S21" s="22">
        <v>3380</v>
      </c>
      <c r="T21" s="22">
        <v>505</v>
      </c>
    </row>
    <row r="22" spans="1:20" ht="15.75" customHeight="1" x14ac:dyDescent="0.25">
      <c r="A22" s="23" t="s">
        <v>43</v>
      </c>
      <c r="B22" s="24">
        <v>1326</v>
      </c>
      <c r="C22" s="24">
        <v>9338</v>
      </c>
      <c r="D22" s="24">
        <v>7709</v>
      </c>
      <c r="E22" s="25">
        <v>2154</v>
      </c>
      <c r="F22" s="25">
        <f>5404000-5577000-1375000+576503/4</f>
        <v>-1403874.25</v>
      </c>
      <c r="G22" s="25">
        <f>3909169-3260189-1395620+117000</f>
        <v>-629640</v>
      </c>
      <c r="H22" s="24">
        <f t="shared" si="0"/>
        <v>23</v>
      </c>
      <c r="I22" s="24">
        <v>2735</v>
      </c>
      <c r="J22" s="24">
        <v>1355</v>
      </c>
      <c r="K22" s="24">
        <v>614</v>
      </c>
      <c r="L22" s="24">
        <v>1905</v>
      </c>
      <c r="M22" s="24">
        <v>1555</v>
      </c>
      <c r="N22" s="24">
        <v>8.4</v>
      </c>
      <c r="O22" s="24">
        <v>-115</v>
      </c>
      <c r="P22" s="36">
        <v>3.2</v>
      </c>
      <c r="Q22" s="26">
        <v>1021</v>
      </c>
      <c r="R22" s="64">
        <v>424534</v>
      </c>
      <c r="S22" s="26">
        <v>-2171</v>
      </c>
      <c r="T22" s="26">
        <v>445</v>
      </c>
    </row>
    <row r="23" spans="1:20" ht="15.75" customHeight="1" x14ac:dyDescent="0.25">
      <c r="A23" s="23" t="s">
        <v>44</v>
      </c>
      <c r="B23" s="27">
        <v>1168</v>
      </c>
      <c r="C23" s="27">
        <v>16001</v>
      </c>
      <c r="D23" s="27">
        <v>9483</v>
      </c>
      <c r="E23" s="37">
        <v>1297</v>
      </c>
      <c r="F23" s="29">
        <f>-3.5%*5430086</f>
        <v>-190053.01</v>
      </c>
      <c r="G23" s="29">
        <f>3970766-2715130-1253428+175206/2</f>
        <v>89811</v>
      </c>
      <c r="H23" s="27">
        <f>0.02*Sala!H22</f>
        <v>110.10000000000001</v>
      </c>
      <c r="I23" s="27">
        <v>1938</v>
      </c>
      <c r="J23" s="27">
        <v>1635</v>
      </c>
      <c r="K23" s="27">
        <v>633</v>
      </c>
      <c r="L23" s="28">
        <v>1742</v>
      </c>
      <c r="M23" s="27">
        <v>1485</v>
      </c>
      <c r="N23" s="27">
        <v>42.4</v>
      </c>
      <c r="O23" s="27">
        <v>-105</v>
      </c>
      <c r="P23" s="38">
        <v>1.2</v>
      </c>
      <c r="Q23" s="27">
        <v>1703</v>
      </c>
      <c r="R23" s="65">
        <v>123132</v>
      </c>
      <c r="S23" s="30">
        <v>4913</v>
      </c>
      <c r="T23" s="27">
        <v>571</v>
      </c>
    </row>
    <row r="24" spans="1:20" ht="15.75" customHeight="1" x14ac:dyDescent="0.25">
      <c r="A24" s="6" t="s">
        <v>45</v>
      </c>
      <c r="B24" s="27">
        <v>1279</v>
      </c>
      <c r="C24" s="27">
        <v>21410</v>
      </c>
      <c r="D24" s="27">
        <v>26617</v>
      </c>
      <c r="E24" s="29">
        <v>3019</v>
      </c>
      <c r="F24" s="29">
        <f>+(1-0.99)*5587</f>
        <v>55.870000000000047</v>
      </c>
      <c r="G24" s="29">
        <f>4004875-2894654-1034796+120000</f>
        <v>195425</v>
      </c>
      <c r="H24" s="27">
        <f>0.168*Sala!H23</f>
        <v>840</v>
      </c>
      <c r="I24" s="27">
        <v>2933</v>
      </c>
      <c r="J24" s="27">
        <v>1593</v>
      </c>
      <c r="K24" s="27">
        <v>1038</v>
      </c>
      <c r="L24" s="27">
        <v>1593</v>
      </c>
      <c r="M24" s="27">
        <v>1649</v>
      </c>
      <c r="N24" s="27">
        <v>44.1</v>
      </c>
      <c r="O24" s="27">
        <v>33</v>
      </c>
      <c r="P24" s="38">
        <v>0.9</v>
      </c>
      <c r="Q24" s="27">
        <v>2586</v>
      </c>
      <c r="R24" s="65">
        <v>338878</v>
      </c>
      <c r="S24" s="27">
        <v>3966</v>
      </c>
      <c r="T24" s="27">
        <v>517</v>
      </c>
    </row>
    <row r="25" spans="1:20" ht="15.75" customHeight="1" x14ac:dyDescent="0.25">
      <c r="A25" s="6" t="s">
        <v>46</v>
      </c>
      <c r="B25">
        <v>1265</v>
      </c>
      <c r="E25" s="29">
        <v>1947</v>
      </c>
      <c r="F25" s="29">
        <f>-6%*Sala!F25</f>
        <v>-339656.7</v>
      </c>
      <c r="G25" s="29">
        <f>3765046-2661800-1336763+117000</f>
        <v>-116517</v>
      </c>
      <c r="H25">
        <f>5233-1088-3684</f>
        <v>461</v>
      </c>
      <c r="I25">
        <v>2894</v>
      </c>
      <c r="K25">
        <v>391</v>
      </c>
      <c r="L25">
        <v>1512</v>
      </c>
      <c r="M25">
        <v>1692</v>
      </c>
      <c r="N25">
        <v>52.3</v>
      </c>
      <c r="O25">
        <v>-60</v>
      </c>
      <c r="P25" s="38"/>
      <c r="R25" s="66">
        <v>380619</v>
      </c>
      <c r="S25">
        <v>5761</v>
      </c>
      <c r="T25">
        <v>806</v>
      </c>
    </row>
    <row r="26" spans="1:20" ht="15.75" customHeight="1" x14ac:dyDescent="0.25">
      <c r="A26" s="6"/>
      <c r="E26" s="29"/>
      <c r="F26" s="29"/>
      <c r="G26" s="29"/>
      <c r="P26" s="38"/>
    </row>
    <row r="27" spans="1:20" ht="15.75" customHeight="1" x14ac:dyDescent="0.25">
      <c r="A27" s="6"/>
      <c r="E27" s="29"/>
      <c r="F27" s="29"/>
      <c r="G27" s="29"/>
      <c r="P27" s="38"/>
    </row>
    <row r="28" spans="1:20" ht="15.75" customHeight="1" x14ac:dyDescent="0.25">
      <c r="A28" s="6"/>
      <c r="E28" s="29"/>
      <c r="F28" s="29"/>
      <c r="G28" s="29"/>
      <c r="P28" s="38"/>
    </row>
    <row r="29" spans="1:20" ht="15.75" customHeight="1" x14ac:dyDescent="0.25">
      <c r="A29" s="6"/>
      <c r="E29" s="29"/>
      <c r="F29" s="29"/>
      <c r="G29" s="29"/>
      <c r="P29" s="38"/>
    </row>
    <row r="30" spans="1:20" ht="15.75" customHeight="1" x14ac:dyDescent="0.25">
      <c r="A30" s="6"/>
      <c r="E30" s="29"/>
      <c r="F30" s="29"/>
      <c r="G30" s="29"/>
      <c r="P30" s="38"/>
    </row>
    <row r="31" spans="1:20" ht="15.75" customHeight="1" x14ac:dyDescent="0.25">
      <c r="A31" s="6"/>
      <c r="E31" s="29"/>
      <c r="F31" s="29"/>
      <c r="G31" s="29"/>
      <c r="P31" s="38"/>
    </row>
    <row r="32" spans="1:20" ht="15.75" customHeight="1" x14ac:dyDescent="0.25">
      <c r="A32" s="6"/>
      <c r="E32" s="29"/>
      <c r="F32" s="29"/>
      <c r="G32" s="29"/>
      <c r="P32" s="38"/>
    </row>
    <row r="33" spans="1:16" ht="15.75" customHeight="1" x14ac:dyDescent="0.25">
      <c r="A33" s="6"/>
      <c r="E33" s="29"/>
      <c r="F33" s="29"/>
      <c r="G33" s="29"/>
      <c r="P33" s="38"/>
    </row>
    <row r="34" spans="1:16" ht="15.75" customHeight="1" x14ac:dyDescent="0.25">
      <c r="A34" s="6"/>
      <c r="E34" s="29"/>
      <c r="F34" s="29"/>
      <c r="G34" s="29"/>
      <c r="P34" s="38"/>
    </row>
    <row r="35" spans="1:16" ht="15.75" customHeight="1" x14ac:dyDescent="0.25">
      <c r="A35" s="6"/>
      <c r="E35" s="29"/>
      <c r="F35" s="29"/>
      <c r="G35" s="29"/>
      <c r="P35" s="38"/>
    </row>
    <row r="36" spans="1:16" ht="15.75" customHeight="1" x14ac:dyDescent="0.25">
      <c r="A36" s="6"/>
      <c r="E36" s="29"/>
      <c r="F36" s="29"/>
      <c r="G36" s="29"/>
      <c r="P36" s="38"/>
    </row>
    <row r="37" spans="1:16" ht="15.75" customHeight="1" x14ac:dyDescent="0.25">
      <c r="A37" s="6"/>
      <c r="E37" s="29"/>
      <c r="F37" s="29"/>
      <c r="G37" s="29"/>
      <c r="P37" s="38"/>
    </row>
    <row r="38" spans="1:16" ht="15.75" customHeight="1" x14ac:dyDescent="0.25">
      <c r="A38" s="6"/>
      <c r="E38" s="29"/>
      <c r="F38" s="29"/>
      <c r="G38" s="29"/>
      <c r="P38" s="38"/>
    </row>
    <row r="39" spans="1:16" ht="15.75" customHeight="1" x14ac:dyDescent="0.25">
      <c r="A39" s="6"/>
      <c r="E39" s="29"/>
      <c r="F39" s="29"/>
      <c r="G39" s="29"/>
      <c r="P39" s="38"/>
    </row>
    <row r="40" spans="1:16" ht="15.75" customHeight="1" x14ac:dyDescent="0.25">
      <c r="A40" s="6"/>
      <c r="E40" s="29"/>
      <c r="F40" s="29"/>
      <c r="G40" s="29"/>
      <c r="P40" s="38"/>
    </row>
    <row r="41" spans="1:16" ht="15.75" customHeight="1" x14ac:dyDescent="0.25">
      <c r="A41" s="6"/>
      <c r="E41" s="29"/>
      <c r="F41" s="29"/>
      <c r="G41" s="29"/>
      <c r="P41" s="38"/>
    </row>
    <row r="42" spans="1:16" ht="15.75" customHeight="1" x14ac:dyDescent="0.25">
      <c r="A42" s="6"/>
      <c r="E42" s="29"/>
      <c r="F42" s="29"/>
      <c r="G42" s="29"/>
      <c r="P42" s="38"/>
    </row>
    <row r="43" spans="1:16" ht="15.75" customHeight="1" x14ac:dyDescent="0.25">
      <c r="A43" s="6"/>
      <c r="E43" s="29"/>
      <c r="F43" s="29"/>
      <c r="G43" s="29"/>
      <c r="P43" s="38"/>
    </row>
    <row r="44" spans="1:16" ht="15.75" customHeight="1" x14ac:dyDescent="0.25">
      <c r="A44" s="6"/>
      <c r="E44" s="29"/>
      <c r="F44" s="29"/>
      <c r="G44" s="29"/>
      <c r="P44" s="38"/>
    </row>
    <row r="45" spans="1:16" ht="15.75" customHeight="1" x14ac:dyDescent="0.25">
      <c r="A45" s="6"/>
      <c r="E45" s="29"/>
      <c r="F45" s="29"/>
      <c r="G45" s="29"/>
      <c r="P45" s="38"/>
    </row>
    <row r="46" spans="1:16" ht="15.75" customHeight="1" x14ac:dyDescent="0.25">
      <c r="A46" s="6"/>
      <c r="E46" s="29"/>
      <c r="F46" s="29"/>
      <c r="G46" s="29"/>
      <c r="P46" s="38"/>
    </row>
    <row r="47" spans="1:16" ht="15.75" customHeight="1" x14ac:dyDescent="0.25">
      <c r="A47" s="6"/>
      <c r="E47" s="29"/>
      <c r="F47" s="29"/>
      <c r="G47" s="29"/>
      <c r="P47" s="38"/>
    </row>
    <row r="48" spans="1:16" ht="15.75" customHeight="1" x14ac:dyDescent="0.25">
      <c r="A48" s="6"/>
      <c r="E48" s="29"/>
      <c r="F48" s="29"/>
      <c r="G48" s="29"/>
      <c r="P48" s="38"/>
    </row>
    <row r="49" spans="1:16" ht="15.75" customHeight="1" x14ac:dyDescent="0.25">
      <c r="A49" s="6"/>
      <c r="E49" s="29"/>
      <c r="F49" s="29"/>
      <c r="G49" s="29"/>
      <c r="P49" s="38"/>
    </row>
    <row r="50" spans="1:16" ht="15.75" customHeight="1" x14ac:dyDescent="0.25">
      <c r="A50" s="6"/>
      <c r="E50" s="29"/>
      <c r="F50" s="29"/>
      <c r="G50" s="29"/>
      <c r="P50" s="38"/>
    </row>
    <row r="51" spans="1:16" ht="15.75" customHeight="1" x14ac:dyDescent="0.25">
      <c r="A51" s="6"/>
      <c r="E51" s="29"/>
      <c r="F51" s="29"/>
      <c r="G51" s="29"/>
      <c r="P51" s="38"/>
    </row>
    <row r="52" spans="1:16" ht="15.75" customHeight="1" x14ac:dyDescent="0.25">
      <c r="A52" s="6"/>
      <c r="E52" s="29"/>
      <c r="F52" s="29"/>
      <c r="G52" s="29"/>
      <c r="P52" s="38"/>
    </row>
    <row r="53" spans="1:16" ht="15.75" customHeight="1" x14ac:dyDescent="0.25">
      <c r="A53" s="6"/>
      <c r="E53" s="29"/>
      <c r="F53" s="29"/>
      <c r="G53" s="29"/>
      <c r="P53" s="38"/>
    </row>
    <row r="54" spans="1:16" ht="15.75" customHeight="1" x14ac:dyDescent="0.25">
      <c r="A54" s="6"/>
      <c r="E54" s="29"/>
      <c r="F54" s="29"/>
      <c r="G54" s="29"/>
      <c r="P54" s="38"/>
    </row>
    <row r="55" spans="1:16" ht="15.75" customHeight="1" x14ac:dyDescent="0.25">
      <c r="A55" s="6"/>
      <c r="E55" s="29"/>
      <c r="F55" s="29"/>
      <c r="G55" s="29"/>
      <c r="P55" s="38"/>
    </row>
    <row r="56" spans="1:16" ht="15.75" customHeight="1" x14ac:dyDescent="0.25">
      <c r="A56" s="6"/>
      <c r="E56" s="29"/>
      <c r="F56" s="29"/>
      <c r="G56" s="29"/>
      <c r="P56" s="38"/>
    </row>
    <row r="57" spans="1:16" ht="15.75" customHeight="1" x14ac:dyDescent="0.25">
      <c r="A57" s="6"/>
      <c r="E57" s="29"/>
      <c r="F57" s="29"/>
      <c r="G57" s="29"/>
      <c r="P57" s="38"/>
    </row>
    <row r="58" spans="1:16" ht="15.75" customHeight="1" x14ac:dyDescent="0.25">
      <c r="A58" s="6"/>
      <c r="E58" s="29"/>
      <c r="F58" s="29"/>
      <c r="G58" s="29"/>
      <c r="P58" s="38"/>
    </row>
    <row r="59" spans="1:16" ht="15.75" customHeight="1" x14ac:dyDescent="0.25">
      <c r="A59" s="6"/>
      <c r="E59" s="29"/>
      <c r="F59" s="29"/>
      <c r="G59" s="29"/>
      <c r="P59" s="38"/>
    </row>
    <row r="60" spans="1:16" ht="15.75" customHeight="1" x14ac:dyDescent="0.25">
      <c r="A60" s="6"/>
      <c r="E60" s="29"/>
      <c r="F60" s="29"/>
      <c r="G60" s="29"/>
      <c r="P60" s="38"/>
    </row>
    <row r="61" spans="1:16" ht="15.75" customHeight="1" x14ac:dyDescent="0.25">
      <c r="A61" s="6"/>
      <c r="E61" s="29"/>
      <c r="F61" s="29"/>
      <c r="G61" s="29"/>
      <c r="P61" s="38"/>
    </row>
    <row r="62" spans="1:16" ht="15.75" customHeight="1" x14ac:dyDescent="0.25">
      <c r="A62" s="6"/>
      <c r="E62" s="29"/>
      <c r="F62" s="29"/>
      <c r="G62" s="29"/>
      <c r="P62" s="38"/>
    </row>
    <row r="63" spans="1:16" ht="15.75" customHeight="1" x14ac:dyDescent="0.25">
      <c r="A63" s="6"/>
      <c r="E63" s="29"/>
      <c r="F63" s="29"/>
      <c r="G63" s="29"/>
      <c r="P63" s="38"/>
    </row>
    <row r="64" spans="1:16" ht="15.75" customHeight="1" x14ac:dyDescent="0.25">
      <c r="A64" s="6"/>
      <c r="E64" s="29"/>
      <c r="F64" s="29"/>
      <c r="G64" s="29"/>
      <c r="P64" s="38"/>
    </row>
    <row r="65" spans="1:16" ht="15.75" customHeight="1" x14ac:dyDescent="0.25">
      <c r="A65" s="6"/>
      <c r="E65" s="29"/>
      <c r="F65" s="29"/>
      <c r="G65" s="29"/>
      <c r="P65" s="38"/>
    </row>
    <row r="66" spans="1:16" ht="15.75" customHeight="1" x14ac:dyDescent="0.25">
      <c r="A66" s="6"/>
      <c r="E66" s="29"/>
      <c r="F66" s="29"/>
      <c r="G66" s="29"/>
      <c r="P66" s="38"/>
    </row>
    <row r="67" spans="1:16" ht="15.75" customHeight="1" x14ac:dyDescent="0.25">
      <c r="A67" s="6"/>
      <c r="E67" s="29"/>
      <c r="F67" s="29"/>
      <c r="G67" s="29"/>
      <c r="P67" s="38"/>
    </row>
    <row r="68" spans="1:16" ht="15.75" customHeight="1" x14ac:dyDescent="0.25">
      <c r="A68" s="6"/>
      <c r="E68" s="29"/>
      <c r="F68" s="29"/>
      <c r="G68" s="29"/>
      <c r="P68" s="38"/>
    </row>
    <row r="69" spans="1:16" ht="15.75" customHeight="1" x14ac:dyDescent="0.25">
      <c r="A69" s="6"/>
      <c r="E69" s="29"/>
      <c r="F69" s="29"/>
      <c r="G69" s="29"/>
      <c r="P69" s="38"/>
    </row>
    <row r="70" spans="1:16" ht="15.75" customHeight="1" x14ac:dyDescent="0.25">
      <c r="A70" s="6"/>
      <c r="E70" s="29"/>
      <c r="F70" s="29"/>
      <c r="G70" s="29"/>
      <c r="P70" s="38"/>
    </row>
    <row r="71" spans="1:16" ht="15.75" customHeight="1" x14ac:dyDescent="0.25">
      <c r="A71" s="6"/>
      <c r="E71" s="29"/>
      <c r="F71" s="29"/>
      <c r="G71" s="29"/>
      <c r="P71" s="38"/>
    </row>
    <row r="72" spans="1:16" ht="15.75" customHeight="1" x14ac:dyDescent="0.25">
      <c r="A72" s="6"/>
      <c r="E72" s="29"/>
      <c r="F72" s="29"/>
      <c r="G72" s="29"/>
      <c r="P72" s="38"/>
    </row>
    <row r="73" spans="1:16" ht="15.75" customHeight="1" x14ac:dyDescent="0.25">
      <c r="A73" s="6"/>
      <c r="E73" s="29"/>
      <c r="F73" s="29"/>
      <c r="G73" s="29"/>
      <c r="P73" s="38"/>
    </row>
    <row r="74" spans="1:16" ht="15.75" customHeight="1" x14ac:dyDescent="0.25">
      <c r="A74" s="6"/>
      <c r="E74" s="29"/>
      <c r="F74" s="29"/>
      <c r="G74" s="29"/>
      <c r="P74" s="38"/>
    </row>
    <row r="75" spans="1:16" ht="15.75" customHeight="1" x14ac:dyDescent="0.25">
      <c r="A75" s="6"/>
      <c r="E75" s="29"/>
      <c r="F75" s="29"/>
      <c r="G75" s="29"/>
      <c r="P75" s="38"/>
    </row>
    <row r="76" spans="1:16" ht="15.75" customHeight="1" x14ac:dyDescent="0.25">
      <c r="A76" s="6"/>
      <c r="E76" s="29"/>
      <c r="F76" s="29"/>
      <c r="G76" s="29"/>
      <c r="P76" s="38"/>
    </row>
    <row r="77" spans="1:16" ht="15.75" customHeight="1" x14ac:dyDescent="0.25">
      <c r="A77" s="6"/>
      <c r="E77" s="29"/>
      <c r="F77" s="29"/>
      <c r="G77" s="29"/>
      <c r="P77" s="38"/>
    </row>
    <row r="78" spans="1:16" ht="15.75" customHeight="1" x14ac:dyDescent="0.25">
      <c r="A78" s="6"/>
      <c r="E78" s="29"/>
      <c r="F78" s="29"/>
      <c r="G78" s="29"/>
      <c r="P78" s="38"/>
    </row>
    <row r="79" spans="1:16" ht="15.75" customHeight="1" x14ac:dyDescent="0.25">
      <c r="A79" s="6"/>
      <c r="E79" s="29"/>
      <c r="F79" s="29"/>
      <c r="G79" s="29"/>
      <c r="P79" s="38"/>
    </row>
    <row r="80" spans="1:16" ht="15.75" customHeight="1" x14ac:dyDescent="0.25">
      <c r="A80" s="6"/>
      <c r="E80" s="29"/>
      <c r="F80" s="29"/>
      <c r="G80" s="29"/>
      <c r="P80" s="38"/>
    </row>
    <row r="81" spans="1:16" ht="15.75" customHeight="1" x14ac:dyDescent="0.25">
      <c r="A81" s="6"/>
      <c r="E81" s="29"/>
      <c r="F81" s="29"/>
      <c r="G81" s="29"/>
      <c r="P81" s="38"/>
    </row>
    <row r="82" spans="1:16" ht="15.75" customHeight="1" x14ac:dyDescent="0.25">
      <c r="A82" s="6"/>
      <c r="E82" s="29"/>
      <c r="F82" s="29"/>
      <c r="G82" s="29"/>
      <c r="P82" s="38"/>
    </row>
    <row r="83" spans="1:16" ht="15.75" customHeight="1" x14ac:dyDescent="0.25">
      <c r="A83" s="6"/>
      <c r="E83" s="29"/>
      <c r="F83" s="29"/>
      <c r="G83" s="29"/>
      <c r="P83" s="38"/>
    </row>
    <row r="84" spans="1:16" ht="15.75" customHeight="1" x14ac:dyDescent="0.25">
      <c r="A84" s="6"/>
      <c r="E84" s="29"/>
      <c r="F84" s="29"/>
      <c r="G84" s="29"/>
      <c r="P84" s="38"/>
    </row>
    <row r="85" spans="1:16" ht="15.75" customHeight="1" x14ac:dyDescent="0.25">
      <c r="A85" s="6"/>
      <c r="E85" s="29"/>
      <c r="F85" s="29"/>
      <c r="G85" s="29"/>
      <c r="P85" s="38"/>
    </row>
    <row r="86" spans="1:16" ht="15.75" customHeight="1" x14ac:dyDescent="0.25">
      <c r="A86" s="6"/>
      <c r="E86" s="29"/>
      <c r="F86" s="29"/>
      <c r="G86" s="29"/>
      <c r="P86" s="38"/>
    </row>
    <row r="87" spans="1:16" ht="15.75" customHeight="1" x14ac:dyDescent="0.25">
      <c r="A87" s="6"/>
      <c r="E87" s="29"/>
      <c r="F87" s="29"/>
      <c r="G87" s="29"/>
      <c r="P87" s="38"/>
    </row>
    <row r="88" spans="1:16" ht="15.75" customHeight="1" x14ac:dyDescent="0.25">
      <c r="A88" s="6"/>
      <c r="E88" s="29"/>
      <c r="F88" s="29"/>
      <c r="G88" s="29"/>
      <c r="P88" s="38"/>
    </row>
    <row r="89" spans="1:16" ht="15.75" customHeight="1" x14ac:dyDescent="0.25">
      <c r="A89" s="6"/>
      <c r="E89" s="29"/>
      <c r="F89" s="29"/>
      <c r="G89" s="29"/>
      <c r="P89" s="38"/>
    </row>
    <row r="90" spans="1:16" ht="15.75" customHeight="1" x14ac:dyDescent="0.25">
      <c r="A90" s="6"/>
      <c r="E90" s="29"/>
      <c r="F90" s="29"/>
      <c r="G90" s="29"/>
      <c r="P90" s="38"/>
    </row>
    <row r="91" spans="1:16" ht="15.75" customHeight="1" x14ac:dyDescent="0.25">
      <c r="A91" s="6"/>
      <c r="E91" s="29"/>
      <c r="F91" s="29"/>
      <c r="G91" s="29"/>
      <c r="P91" s="38"/>
    </row>
    <row r="92" spans="1:16" ht="15.75" customHeight="1" x14ac:dyDescent="0.25">
      <c r="A92" s="6"/>
      <c r="E92" s="29"/>
      <c r="F92" s="29"/>
      <c r="G92" s="29"/>
      <c r="P92" s="38"/>
    </row>
    <row r="93" spans="1:16" ht="15.75" customHeight="1" x14ac:dyDescent="0.25">
      <c r="A93" s="6"/>
      <c r="E93" s="29"/>
      <c r="F93" s="29"/>
      <c r="G93" s="29"/>
      <c r="P93" s="38"/>
    </row>
    <row r="94" spans="1:16" ht="15.75" customHeight="1" x14ac:dyDescent="0.25">
      <c r="A94" s="6"/>
      <c r="E94" s="29"/>
      <c r="F94" s="29"/>
      <c r="G94" s="29"/>
      <c r="P94" s="38"/>
    </row>
    <row r="95" spans="1:16" ht="15.75" customHeight="1" x14ac:dyDescent="0.25">
      <c r="A95" s="6"/>
      <c r="E95" s="29"/>
      <c r="F95" s="29"/>
      <c r="G95" s="29"/>
      <c r="P95" s="38"/>
    </row>
    <row r="96" spans="1:16" ht="15.75" customHeight="1" x14ac:dyDescent="0.25">
      <c r="A96" s="6"/>
      <c r="E96" s="29"/>
      <c r="F96" s="29"/>
      <c r="G96" s="29"/>
      <c r="P96" s="38"/>
    </row>
    <row r="97" spans="1:16" ht="15.75" customHeight="1" x14ac:dyDescent="0.25">
      <c r="A97" s="6"/>
      <c r="E97" s="29"/>
      <c r="F97" s="29"/>
      <c r="G97" s="29"/>
      <c r="P97" s="38"/>
    </row>
    <row r="98" spans="1:16" ht="15.75" customHeight="1" x14ac:dyDescent="0.25">
      <c r="A98" s="6"/>
      <c r="E98" s="29"/>
      <c r="F98" s="29"/>
      <c r="G98" s="29"/>
      <c r="P98" s="38"/>
    </row>
    <row r="99" spans="1:16" ht="15.75" customHeight="1" x14ac:dyDescent="0.25">
      <c r="A99" s="6"/>
      <c r="E99" s="29"/>
      <c r="F99" s="29"/>
      <c r="G99" s="29"/>
      <c r="P99" s="38"/>
    </row>
    <row r="100" spans="1:16" ht="15.75" customHeight="1" x14ac:dyDescent="0.25">
      <c r="A100" s="6"/>
      <c r="E100" s="29"/>
      <c r="F100" s="29"/>
      <c r="G100" s="29"/>
      <c r="P100" s="38"/>
    </row>
    <row r="101" spans="1:16" ht="15.75" customHeight="1" x14ac:dyDescent="0.25">
      <c r="A101" s="6"/>
      <c r="E101" s="29"/>
      <c r="F101" s="29"/>
      <c r="G101" s="29"/>
      <c r="P101" s="38"/>
    </row>
    <row r="102" spans="1:16" ht="15.75" customHeight="1" x14ac:dyDescent="0.25">
      <c r="A102" s="6"/>
      <c r="E102" s="29"/>
      <c r="F102" s="29"/>
      <c r="G102" s="29"/>
      <c r="P102" s="38"/>
    </row>
    <row r="103" spans="1:16" ht="15.75" customHeight="1" x14ac:dyDescent="0.25">
      <c r="A103" s="6"/>
      <c r="E103" s="29"/>
      <c r="F103" s="29"/>
      <c r="G103" s="29"/>
      <c r="P103" s="38"/>
    </row>
    <row r="104" spans="1:16" ht="15.75" customHeight="1" x14ac:dyDescent="0.25">
      <c r="A104" s="6"/>
      <c r="E104" s="29"/>
      <c r="F104" s="29"/>
      <c r="G104" s="29"/>
      <c r="P104" s="38"/>
    </row>
    <row r="105" spans="1:16" ht="15.75" customHeight="1" x14ac:dyDescent="0.25">
      <c r="A105" s="6"/>
      <c r="E105" s="29"/>
      <c r="F105" s="29"/>
      <c r="G105" s="29"/>
      <c r="P105" s="38"/>
    </row>
    <row r="106" spans="1:16" ht="15.75" customHeight="1" x14ac:dyDescent="0.25">
      <c r="A106" s="6"/>
      <c r="E106" s="29"/>
      <c r="F106" s="29"/>
      <c r="G106" s="29"/>
      <c r="P106" s="38"/>
    </row>
    <row r="107" spans="1:16" ht="15.75" customHeight="1" x14ac:dyDescent="0.25">
      <c r="A107" s="6"/>
      <c r="E107" s="29"/>
      <c r="F107" s="29"/>
      <c r="G107" s="29"/>
      <c r="P107" s="38"/>
    </row>
    <row r="108" spans="1:16" ht="15.75" customHeight="1" x14ac:dyDescent="0.25">
      <c r="A108" s="6"/>
      <c r="E108" s="29"/>
      <c r="F108" s="29"/>
      <c r="G108" s="29"/>
      <c r="P108" s="38"/>
    </row>
    <row r="109" spans="1:16" ht="15.75" customHeight="1" x14ac:dyDescent="0.25">
      <c r="A109" s="6"/>
      <c r="E109" s="29"/>
      <c r="F109" s="29"/>
      <c r="G109" s="29"/>
      <c r="P109" s="38"/>
    </row>
    <row r="110" spans="1:16" ht="15.75" customHeight="1" x14ac:dyDescent="0.25">
      <c r="A110" s="6"/>
      <c r="E110" s="29"/>
      <c r="F110" s="29"/>
      <c r="G110" s="29"/>
      <c r="P110" s="38"/>
    </row>
    <row r="111" spans="1:16" ht="15.75" customHeight="1" x14ac:dyDescent="0.25">
      <c r="A111" s="6"/>
      <c r="E111" s="29"/>
      <c r="F111" s="29"/>
      <c r="G111" s="29"/>
      <c r="P111" s="38"/>
    </row>
    <row r="112" spans="1:16" ht="15.75" customHeight="1" x14ac:dyDescent="0.25">
      <c r="A112" s="6"/>
      <c r="E112" s="29"/>
      <c r="F112" s="29"/>
      <c r="G112" s="29"/>
      <c r="P112" s="38"/>
    </row>
    <row r="113" spans="1:16" ht="15.75" customHeight="1" x14ac:dyDescent="0.25">
      <c r="A113" s="6"/>
      <c r="E113" s="29"/>
      <c r="F113" s="29"/>
      <c r="G113" s="29"/>
      <c r="P113" s="38"/>
    </row>
    <row r="114" spans="1:16" ht="15.75" customHeight="1" x14ac:dyDescent="0.25">
      <c r="A114" s="6"/>
      <c r="E114" s="29"/>
      <c r="F114" s="29"/>
      <c r="G114" s="29"/>
      <c r="P114" s="38"/>
    </row>
    <row r="115" spans="1:16" ht="15.75" customHeight="1" x14ac:dyDescent="0.25">
      <c r="A115" s="6"/>
      <c r="E115" s="29"/>
      <c r="F115" s="29"/>
      <c r="G115" s="29"/>
      <c r="P115" s="38"/>
    </row>
    <row r="116" spans="1:16" ht="15.75" customHeight="1" x14ac:dyDescent="0.25">
      <c r="A116" s="6"/>
      <c r="E116" s="29"/>
      <c r="F116" s="29"/>
      <c r="G116" s="29"/>
      <c r="P116" s="38"/>
    </row>
    <row r="117" spans="1:16" ht="15.75" customHeight="1" x14ac:dyDescent="0.25">
      <c r="A117" s="6"/>
      <c r="E117" s="29"/>
      <c r="F117" s="29"/>
      <c r="G117" s="29"/>
      <c r="P117" s="38"/>
    </row>
    <row r="118" spans="1:16" ht="15.75" customHeight="1" x14ac:dyDescent="0.25">
      <c r="A118" s="6"/>
      <c r="E118" s="29"/>
      <c r="F118" s="29"/>
      <c r="G118" s="29"/>
      <c r="P118" s="38"/>
    </row>
    <row r="119" spans="1:16" ht="15.75" customHeight="1" x14ac:dyDescent="0.25">
      <c r="A119" s="6"/>
      <c r="E119" s="29"/>
      <c r="F119" s="29"/>
      <c r="G119" s="29"/>
      <c r="P119" s="38"/>
    </row>
    <row r="120" spans="1:16" ht="15.75" customHeight="1" x14ac:dyDescent="0.25">
      <c r="A120" s="6"/>
      <c r="E120" s="29"/>
      <c r="F120" s="29"/>
      <c r="G120" s="29"/>
      <c r="P120" s="38"/>
    </row>
    <row r="121" spans="1:16" ht="15.75" customHeight="1" x14ac:dyDescent="0.25">
      <c r="A121" s="6"/>
      <c r="E121" s="29"/>
      <c r="F121" s="29"/>
      <c r="G121" s="29"/>
      <c r="P121" s="38"/>
    </row>
    <row r="122" spans="1:16" ht="15.75" customHeight="1" x14ac:dyDescent="0.25">
      <c r="A122" s="6"/>
      <c r="E122" s="29"/>
      <c r="F122" s="29"/>
      <c r="G122" s="29"/>
      <c r="P122" s="38"/>
    </row>
    <row r="123" spans="1:16" ht="15.75" customHeight="1" x14ac:dyDescent="0.25">
      <c r="A123" s="6"/>
      <c r="E123" s="29"/>
      <c r="F123" s="29"/>
      <c r="G123" s="29"/>
      <c r="P123" s="38"/>
    </row>
    <row r="124" spans="1:16" ht="15.75" customHeight="1" x14ac:dyDescent="0.25">
      <c r="A124" s="6"/>
      <c r="E124" s="29"/>
      <c r="F124" s="29"/>
      <c r="G124" s="29"/>
      <c r="P124" s="38"/>
    </row>
    <row r="125" spans="1:16" ht="15.75" customHeight="1" x14ac:dyDescent="0.25">
      <c r="A125" s="6"/>
      <c r="E125" s="29"/>
      <c r="F125" s="29"/>
      <c r="G125" s="29"/>
      <c r="P125" s="38"/>
    </row>
    <row r="126" spans="1:16" ht="15.75" customHeight="1" x14ac:dyDescent="0.25">
      <c r="A126" s="6"/>
      <c r="E126" s="29"/>
      <c r="F126" s="29"/>
      <c r="G126" s="29"/>
      <c r="P126" s="38"/>
    </row>
    <row r="127" spans="1:16" ht="15.75" customHeight="1" x14ac:dyDescent="0.25">
      <c r="A127" s="6"/>
      <c r="E127" s="29"/>
      <c r="F127" s="29"/>
      <c r="G127" s="29"/>
      <c r="P127" s="38"/>
    </row>
    <row r="128" spans="1:16" ht="15.75" customHeight="1" x14ac:dyDescent="0.25">
      <c r="A128" s="6"/>
      <c r="E128" s="29"/>
      <c r="F128" s="29"/>
      <c r="G128" s="29"/>
      <c r="P128" s="38"/>
    </row>
    <row r="129" spans="1:16" ht="15.75" customHeight="1" x14ac:dyDescent="0.25">
      <c r="A129" s="6"/>
      <c r="E129" s="29"/>
      <c r="F129" s="29"/>
      <c r="G129" s="29"/>
      <c r="P129" s="38"/>
    </row>
    <row r="130" spans="1:16" ht="15.75" customHeight="1" x14ac:dyDescent="0.25">
      <c r="A130" s="6"/>
      <c r="E130" s="29"/>
      <c r="F130" s="29"/>
      <c r="G130" s="29"/>
      <c r="P130" s="38"/>
    </row>
    <row r="131" spans="1:16" ht="15.75" customHeight="1" x14ac:dyDescent="0.25">
      <c r="A131" s="6"/>
      <c r="E131" s="29"/>
      <c r="F131" s="29"/>
      <c r="G131" s="29"/>
      <c r="P131" s="38"/>
    </row>
    <row r="132" spans="1:16" ht="15.75" customHeight="1" x14ac:dyDescent="0.25">
      <c r="A132" s="6"/>
      <c r="E132" s="29"/>
      <c r="F132" s="29"/>
      <c r="G132" s="29"/>
      <c r="P132" s="38"/>
    </row>
    <row r="133" spans="1:16" ht="15.75" customHeight="1" x14ac:dyDescent="0.25">
      <c r="A133" s="6"/>
      <c r="E133" s="29"/>
      <c r="F133" s="29"/>
      <c r="G133" s="29"/>
      <c r="P133" s="38"/>
    </row>
    <row r="134" spans="1:16" ht="15.75" customHeight="1" x14ac:dyDescent="0.25">
      <c r="A134" s="6"/>
      <c r="E134" s="29"/>
      <c r="F134" s="29"/>
      <c r="G134" s="29"/>
      <c r="P134" s="38"/>
    </row>
    <row r="135" spans="1:16" ht="15.75" customHeight="1" x14ac:dyDescent="0.25">
      <c r="A135" s="6"/>
      <c r="E135" s="29"/>
      <c r="F135" s="29"/>
      <c r="G135" s="29"/>
      <c r="P135" s="38"/>
    </row>
    <row r="136" spans="1:16" ht="15.75" customHeight="1" x14ac:dyDescent="0.25">
      <c r="A136" s="6"/>
      <c r="E136" s="29"/>
      <c r="F136" s="29"/>
      <c r="G136" s="29"/>
      <c r="P136" s="38"/>
    </row>
    <row r="137" spans="1:16" ht="15.75" customHeight="1" x14ac:dyDescent="0.25">
      <c r="A137" s="6"/>
      <c r="E137" s="29"/>
      <c r="F137" s="29"/>
      <c r="G137" s="29"/>
      <c r="P137" s="38"/>
    </row>
    <row r="138" spans="1:16" ht="15.75" customHeight="1" x14ac:dyDescent="0.25">
      <c r="A138" s="6"/>
      <c r="E138" s="29"/>
      <c r="F138" s="29"/>
      <c r="G138" s="29"/>
      <c r="P138" s="38"/>
    </row>
    <row r="139" spans="1:16" ht="15.75" customHeight="1" x14ac:dyDescent="0.25">
      <c r="A139" s="6"/>
      <c r="E139" s="29"/>
      <c r="F139" s="29"/>
      <c r="G139" s="29"/>
      <c r="P139" s="38"/>
    </row>
    <row r="140" spans="1:16" ht="15.75" customHeight="1" x14ac:dyDescent="0.25">
      <c r="A140" s="6"/>
      <c r="E140" s="29"/>
      <c r="F140" s="29"/>
      <c r="G140" s="29"/>
      <c r="P140" s="38"/>
    </row>
    <row r="141" spans="1:16" ht="15.75" customHeight="1" x14ac:dyDescent="0.25">
      <c r="A141" s="6"/>
      <c r="E141" s="29"/>
      <c r="F141" s="29"/>
      <c r="G141" s="29"/>
      <c r="P141" s="38"/>
    </row>
    <row r="142" spans="1:16" ht="15.75" customHeight="1" x14ac:dyDescent="0.25">
      <c r="A142" s="6"/>
      <c r="E142" s="29"/>
      <c r="F142" s="29"/>
      <c r="G142" s="29"/>
      <c r="P142" s="38"/>
    </row>
    <row r="143" spans="1:16" ht="15.75" customHeight="1" x14ac:dyDescent="0.25">
      <c r="A143" s="6"/>
      <c r="E143" s="29"/>
      <c r="F143" s="29"/>
      <c r="G143" s="29"/>
      <c r="P143" s="38"/>
    </row>
    <row r="144" spans="1:16" ht="15.75" customHeight="1" x14ac:dyDescent="0.25">
      <c r="A144" s="6"/>
      <c r="E144" s="29"/>
      <c r="F144" s="29"/>
      <c r="G144" s="29"/>
      <c r="P144" s="38"/>
    </row>
    <row r="145" spans="1:16" ht="15.75" customHeight="1" x14ac:dyDescent="0.25">
      <c r="A145" s="6"/>
      <c r="E145" s="29"/>
      <c r="F145" s="29"/>
      <c r="G145" s="29"/>
      <c r="P145" s="38"/>
    </row>
    <row r="146" spans="1:16" ht="15.75" customHeight="1" x14ac:dyDescent="0.25">
      <c r="A146" s="6"/>
      <c r="E146" s="29"/>
      <c r="F146" s="29"/>
      <c r="G146" s="29"/>
      <c r="P146" s="38"/>
    </row>
    <row r="147" spans="1:16" ht="15.75" customHeight="1" x14ac:dyDescent="0.25">
      <c r="A147" s="6"/>
      <c r="E147" s="29"/>
      <c r="F147" s="29"/>
      <c r="G147" s="29"/>
      <c r="P147" s="38"/>
    </row>
    <row r="148" spans="1:16" ht="15.75" customHeight="1" x14ac:dyDescent="0.25">
      <c r="A148" s="6"/>
      <c r="E148" s="29"/>
      <c r="F148" s="29"/>
      <c r="G148" s="29"/>
      <c r="P148" s="38"/>
    </row>
    <row r="149" spans="1:16" ht="15.75" customHeight="1" x14ac:dyDescent="0.25">
      <c r="A149" s="6"/>
      <c r="E149" s="29"/>
      <c r="F149" s="29"/>
      <c r="G149" s="29"/>
      <c r="P149" s="38"/>
    </row>
    <row r="150" spans="1:16" ht="15.75" customHeight="1" x14ac:dyDescent="0.25">
      <c r="A150" s="6"/>
      <c r="E150" s="29"/>
      <c r="F150" s="29"/>
      <c r="G150" s="29"/>
      <c r="P150" s="38"/>
    </row>
    <row r="151" spans="1:16" ht="15.75" customHeight="1" x14ac:dyDescent="0.25">
      <c r="A151" s="6"/>
      <c r="E151" s="29"/>
      <c r="F151" s="29"/>
      <c r="G151" s="29"/>
      <c r="P151" s="38"/>
    </row>
    <row r="152" spans="1:16" ht="15.75" customHeight="1" x14ac:dyDescent="0.25">
      <c r="A152" s="6"/>
      <c r="E152" s="29"/>
      <c r="F152" s="29"/>
      <c r="G152" s="29"/>
      <c r="P152" s="38"/>
    </row>
    <row r="153" spans="1:16" ht="15.75" customHeight="1" x14ac:dyDescent="0.25">
      <c r="A153" s="6"/>
      <c r="E153" s="29"/>
      <c r="F153" s="29"/>
      <c r="G153" s="29"/>
      <c r="P153" s="38"/>
    </row>
    <row r="154" spans="1:16" ht="15.75" customHeight="1" x14ac:dyDescent="0.25">
      <c r="A154" s="6"/>
      <c r="E154" s="29"/>
      <c r="F154" s="29"/>
      <c r="G154" s="29"/>
      <c r="P154" s="38"/>
    </row>
    <row r="155" spans="1:16" ht="15.75" customHeight="1" x14ac:dyDescent="0.25">
      <c r="A155" s="6"/>
      <c r="E155" s="29"/>
      <c r="F155" s="29"/>
      <c r="G155" s="29"/>
      <c r="P155" s="38"/>
    </row>
    <row r="156" spans="1:16" ht="15.75" customHeight="1" x14ac:dyDescent="0.25">
      <c r="A156" s="6"/>
      <c r="E156" s="29"/>
      <c r="F156" s="29"/>
      <c r="G156" s="29"/>
      <c r="P156" s="38"/>
    </row>
    <row r="157" spans="1:16" ht="15.75" customHeight="1" x14ac:dyDescent="0.25">
      <c r="A157" s="6"/>
      <c r="E157" s="29"/>
      <c r="F157" s="29"/>
      <c r="G157" s="29"/>
      <c r="P157" s="38"/>
    </row>
    <row r="158" spans="1:16" ht="15.75" customHeight="1" x14ac:dyDescent="0.25">
      <c r="A158" s="6"/>
      <c r="E158" s="29"/>
      <c r="F158" s="29"/>
      <c r="G158" s="29"/>
      <c r="P158" s="38"/>
    </row>
    <row r="159" spans="1:16" ht="15.75" customHeight="1" x14ac:dyDescent="0.25">
      <c r="A159" s="6"/>
      <c r="E159" s="29"/>
      <c r="F159" s="29"/>
      <c r="G159" s="29"/>
      <c r="P159" s="38"/>
    </row>
    <row r="160" spans="1:16" ht="15.75" customHeight="1" x14ac:dyDescent="0.25">
      <c r="A160" s="6"/>
      <c r="E160" s="29"/>
      <c r="F160" s="29"/>
      <c r="G160" s="29"/>
      <c r="P160" s="38"/>
    </row>
    <row r="161" spans="1:16" ht="15.75" customHeight="1" x14ac:dyDescent="0.25">
      <c r="A161" s="6"/>
      <c r="E161" s="29"/>
      <c r="F161" s="29"/>
      <c r="G161" s="29"/>
      <c r="P161" s="38"/>
    </row>
    <row r="162" spans="1:16" ht="15.75" customHeight="1" x14ac:dyDescent="0.25">
      <c r="A162" s="6"/>
      <c r="E162" s="29"/>
      <c r="F162" s="29"/>
      <c r="G162" s="29"/>
      <c r="P162" s="38"/>
    </row>
    <row r="163" spans="1:16" ht="15.75" customHeight="1" x14ac:dyDescent="0.25">
      <c r="A163" s="6"/>
      <c r="E163" s="29"/>
      <c r="F163" s="29"/>
      <c r="G163" s="29"/>
      <c r="P163" s="38"/>
    </row>
    <row r="164" spans="1:16" ht="15.75" customHeight="1" x14ac:dyDescent="0.25">
      <c r="A164" s="6"/>
      <c r="E164" s="29"/>
      <c r="F164" s="29"/>
      <c r="G164" s="29"/>
      <c r="P164" s="38"/>
    </row>
    <row r="165" spans="1:16" ht="15.75" customHeight="1" x14ac:dyDescent="0.25">
      <c r="A165" s="6"/>
      <c r="E165" s="29"/>
      <c r="F165" s="29"/>
      <c r="G165" s="29"/>
      <c r="P165" s="38"/>
    </row>
    <row r="166" spans="1:16" ht="15.75" customHeight="1" x14ac:dyDescent="0.25">
      <c r="A166" s="6"/>
      <c r="E166" s="29"/>
      <c r="F166" s="29"/>
      <c r="G166" s="29"/>
      <c r="P166" s="38"/>
    </row>
    <row r="167" spans="1:16" ht="15.75" customHeight="1" x14ac:dyDescent="0.25">
      <c r="A167" s="6"/>
      <c r="E167" s="29"/>
      <c r="F167" s="29"/>
      <c r="G167" s="29"/>
      <c r="P167" s="38"/>
    </row>
    <row r="168" spans="1:16" ht="15.75" customHeight="1" x14ac:dyDescent="0.25">
      <c r="A168" s="6"/>
      <c r="E168" s="29"/>
      <c r="F168" s="29"/>
      <c r="G168" s="29"/>
      <c r="P168" s="38"/>
    </row>
    <row r="169" spans="1:16" ht="15.75" customHeight="1" x14ac:dyDescent="0.25">
      <c r="A169" s="6"/>
      <c r="E169" s="29"/>
      <c r="F169" s="29"/>
      <c r="G169" s="29"/>
      <c r="P169" s="38"/>
    </row>
    <row r="170" spans="1:16" ht="15.75" customHeight="1" x14ac:dyDescent="0.25">
      <c r="A170" s="6"/>
      <c r="E170" s="29"/>
      <c r="F170" s="29"/>
      <c r="G170" s="29"/>
      <c r="P170" s="38"/>
    </row>
    <row r="171" spans="1:16" ht="15.75" customHeight="1" x14ac:dyDescent="0.25">
      <c r="A171" s="6"/>
      <c r="E171" s="29"/>
      <c r="F171" s="29"/>
      <c r="G171" s="29"/>
      <c r="P171" s="38"/>
    </row>
    <row r="172" spans="1:16" ht="15.75" customHeight="1" x14ac:dyDescent="0.25">
      <c r="A172" s="6"/>
      <c r="E172" s="29"/>
      <c r="F172" s="29"/>
      <c r="G172" s="29"/>
      <c r="P172" s="38"/>
    </row>
    <row r="173" spans="1:16" ht="15.75" customHeight="1" x14ac:dyDescent="0.25">
      <c r="A173" s="6"/>
      <c r="E173" s="29"/>
      <c r="F173" s="29"/>
      <c r="G173" s="29"/>
      <c r="P173" s="38"/>
    </row>
    <row r="174" spans="1:16" ht="15.75" customHeight="1" x14ac:dyDescent="0.25">
      <c r="A174" s="6"/>
      <c r="E174" s="29"/>
      <c r="F174" s="29"/>
      <c r="G174" s="29"/>
      <c r="P174" s="38"/>
    </row>
    <row r="175" spans="1:16" ht="15.75" customHeight="1" x14ac:dyDescent="0.25">
      <c r="A175" s="6"/>
      <c r="E175" s="29"/>
      <c r="F175" s="29"/>
      <c r="G175" s="29"/>
      <c r="P175" s="38"/>
    </row>
    <row r="176" spans="1:16" ht="15.75" customHeight="1" x14ac:dyDescent="0.25">
      <c r="A176" s="6"/>
      <c r="E176" s="29"/>
      <c r="F176" s="29"/>
      <c r="G176" s="29"/>
      <c r="P176" s="38"/>
    </row>
    <row r="177" spans="1:16" ht="15.75" customHeight="1" x14ac:dyDescent="0.25">
      <c r="A177" s="6"/>
      <c r="E177" s="29"/>
      <c r="F177" s="29"/>
      <c r="G177" s="29"/>
      <c r="P177" s="38"/>
    </row>
    <row r="178" spans="1:16" ht="15.75" customHeight="1" x14ac:dyDescent="0.25">
      <c r="A178" s="6"/>
      <c r="E178" s="29"/>
      <c r="F178" s="29"/>
      <c r="G178" s="29"/>
      <c r="P178" s="38"/>
    </row>
    <row r="179" spans="1:16" ht="15.75" customHeight="1" x14ac:dyDescent="0.25">
      <c r="A179" s="6"/>
      <c r="E179" s="29"/>
      <c r="F179" s="29"/>
      <c r="G179" s="29"/>
      <c r="P179" s="38"/>
    </row>
    <row r="180" spans="1:16" ht="15.75" customHeight="1" x14ac:dyDescent="0.25">
      <c r="A180" s="6"/>
      <c r="E180" s="29"/>
      <c r="F180" s="29"/>
      <c r="G180" s="29"/>
      <c r="P180" s="38"/>
    </row>
    <row r="181" spans="1:16" ht="15.75" customHeight="1" x14ac:dyDescent="0.25">
      <c r="A181" s="6"/>
      <c r="E181" s="29"/>
      <c r="F181" s="29"/>
      <c r="G181" s="29"/>
      <c r="P181" s="38"/>
    </row>
    <row r="182" spans="1:16" ht="15.75" customHeight="1" x14ac:dyDescent="0.25">
      <c r="A182" s="6"/>
      <c r="E182" s="29"/>
      <c r="F182" s="29"/>
      <c r="G182" s="29"/>
      <c r="P182" s="38"/>
    </row>
    <row r="183" spans="1:16" ht="15.75" customHeight="1" x14ac:dyDescent="0.25">
      <c r="A183" s="6"/>
      <c r="E183" s="29"/>
      <c r="F183" s="29"/>
      <c r="G183" s="29"/>
      <c r="P183" s="38"/>
    </row>
    <row r="184" spans="1:16" ht="15.75" customHeight="1" x14ac:dyDescent="0.25">
      <c r="A184" s="6"/>
      <c r="E184" s="29"/>
      <c r="F184" s="29"/>
      <c r="G184" s="29"/>
      <c r="P184" s="38"/>
    </row>
    <row r="185" spans="1:16" ht="15.75" customHeight="1" x14ac:dyDescent="0.25">
      <c r="A185" s="6"/>
      <c r="E185" s="29"/>
      <c r="F185" s="29"/>
      <c r="G185" s="29"/>
      <c r="P185" s="38"/>
    </row>
    <row r="186" spans="1:16" ht="15.75" customHeight="1" x14ac:dyDescent="0.25">
      <c r="A186" s="6"/>
      <c r="E186" s="29"/>
      <c r="F186" s="29"/>
      <c r="G186" s="29"/>
      <c r="P186" s="38"/>
    </row>
    <row r="187" spans="1:16" ht="15.75" customHeight="1" x14ac:dyDescent="0.25">
      <c r="A187" s="6"/>
      <c r="E187" s="29"/>
      <c r="F187" s="29"/>
      <c r="G187" s="29"/>
      <c r="P187" s="38"/>
    </row>
    <row r="188" spans="1:16" ht="15.75" customHeight="1" x14ac:dyDescent="0.25">
      <c r="A188" s="6"/>
      <c r="E188" s="29"/>
      <c r="F188" s="29"/>
      <c r="G188" s="29"/>
      <c r="P188" s="38"/>
    </row>
    <row r="189" spans="1:16" ht="15.75" customHeight="1" x14ac:dyDescent="0.25">
      <c r="A189" s="6"/>
      <c r="E189" s="29"/>
      <c r="F189" s="29"/>
      <c r="G189" s="29"/>
      <c r="P189" s="38"/>
    </row>
    <row r="190" spans="1:16" ht="15.75" customHeight="1" x14ac:dyDescent="0.25">
      <c r="A190" s="6"/>
      <c r="E190" s="29"/>
      <c r="F190" s="29"/>
      <c r="G190" s="29"/>
      <c r="P190" s="38"/>
    </row>
    <row r="191" spans="1:16" ht="15.75" customHeight="1" x14ac:dyDescent="0.25">
      <c r="A191" s="6"/>
      <c r="E191" s="29"/>
      <c r="F191" s="29"/>
      <c r="G191" s="29"/>
      <c r="P191" s="38"/>
    </row>
    <row r="192" spans="1:16" ht="15.75" customHeight="1" x14ac:dyDescent="0.25">
      <c r="A192" s="6"/>
      <c r="E192" s="29"/>
      <c r="F192" s="29"/>
      <c r="G192" s="29"/>
      <c r="P192" s="38"/>
    </row>
    <row r="193" spans="1:16" ht="15.75" customHeight="1" x14ac:dyDescent="0.25">
      <c r="A193" s="6"/>
      <c r="E193" s="29"/>
      <c r="F193" s="29"/>
      <c r="G193" s="29"/>
      <c r="P193" s="38"/>
    </row>
    <row r="194" spans="1:16" ht="15.75" customHeight="1" x14ac:dyDescent="0.25">
      <c r="A194" s="6"/>
      <c r="E194" s="29"/>
      <c r="F194" s="29"/>
      <c r="G194" s="29"/>
      <c r="P194" s="38"/>
    </row>
    <row r="195" spans="1:16" ht="15.75" customHeight="1" x14ac:dyDescent="0.25">
      <c r="A195" s="6"/>
      <c r="E195" s="29"/>
      <c r="F195" s="29"/>
      <c r="G195" s="29"/>
      <c r="P195" s="38"/>
    </row>
    <row r="196" spans="1:16" ht="15.75" customHeight="1" x14ac:dyDescent="0.25">
      <c r="A196" s="6"/>
      <c r="E196" s="29"/>
      <c r="F196" s="29"/>
      <c r="G196" s="29"/>
      <c r="P196" s="38"/>
    </row>
    <row r="197" spans="1:16" ht="15.75" customHeight="1" x14ac:dyDescent="0.25">
      <c r="A197" s="6"/>
      <c r="E197" s="29"/>
      <c r="F197" s="29"/>
      <c r="G197" s="29"/>
      <c r="P197" s="38"/>
    </row>
    <row r="198" spans="1:16" ht="15.75" customHeight="1" x14ac:dyDescent="0.25">
      <c r="A198" s="6"/>
      <c r="E198" s="29"/>
      <c r="F198" s="29"/>
      <c r="G198" s="29"/>
      <c r="P198" s="38"/>
    </row>
    <row r="199" spans="1:16" ht="15.75" customHeight="1" x14ac:dyDescent="0.25">
      <c r="A199" s="6"/>
      <c r="E199" s="29"/>
      <c r="F199" s="29"/>
      <c r="G199" s="29"/>
      <c r="P199" s="38"/>
    </row>
    <row r="200" spans="1:16" ht="15.75" customHeight="1" x14ac:dyDescent="0.25">
      <c r="A200" s="6"/>
      <c r="E200" s="29"/>
      <c r="F200" s="29"/>
      <c r="G200" s="29"/>
      <c r="P200" s="38"/>
    </row>
    <row r="201" spans="1:16" ht="15.75" customHeight="1" x14ac:dyDescent="0.25">
      <c r="A201" s="6"/>
      <c r="E201" s="29"/>
      <c r="F201" s="29"/>
      <c r="G201" s="29"/>
      <c r="P201" s="38"/>
    </row>
    <row r="202" spans="1:16" ht="15.75" customHeight="1" x14ac:dyDescent="0.25">
      <c r="A202" s="6"/>
      <c r="E202" s="29"/>
      <c r="F202" s="29"/>
      <c r="G202" s="29"/>
      <c r="P202" s="38"/>
    </row>
    <row r="203" spans="1:16" ht="15.75" customHeight="1" x14ac:dyDescent="0.25">
      <c r="A203" s="6"/>
      <c r="E203" s="29"/>
      <c r="F203" s="29"/>
      <c r="G203" s="29"/>
      <c r="P203" s="38"/>
    </row>
    <row r="204" spans="1:16" ht="15.75" customHeight="1" x14ac:dyDescent="0.25">
      <c r="A204" s="6"/>
      <c r="E204" s="29"/>
      <c r="F204" s="29"/>
      <c r="G204" s="29"/>
      <c r="P204" s="38"/>
    </row>
    <row r="205" spans="1:16" ht="15.75" customHeight="1" x14ac:dyDescent="0.25">
      <c r="A205" s="6"/>
      <c r="E205" s="29"/>
      <c r="F205" s="29"/>
      <c r="G205" s="29"/>
      <c r="P205" s="38"/>
    </row>
    <row r="206" spans="1:16" ht="15.75" customHeight="1" x14ac:dyDescent="0.25">
      <c r="A206" s="6"/>
      <c r="E206" s="29"/>
      <c r="F206" s="29"/>
      <c r="G206" s="29"/>
      <c r="P206" s="38"/>
    </row>
    <row r="207" spans="1:16" ht="15.75" customHeight="1" x14ac:dyDescent="0.25">
      <c r="A207" s="6"/>
      <c r="E207" s="29"/>
      <c r="F207" s="29"/>
      <c r="G207" s="29"/>
      <c r="P207" s="38"/>
    </row>
    <row r="208" spans="1:16" ht="15.75" customHeight="1" x14ac:dyDescent="0.25">
      <c r="A208" s="6"/>
      <c r="E208" s="29"/>
      <c r="F208" s="29"/>
      <c r="G208" s="29"/>
      <c r="P208" s="38"/>
    </row>
    <row r="209" spans="1:16" ht="15.75" customHeight="1" x14ac:dyDescent="0.25">
      <c r="A209" s="6"/>
      <c r="E209" s="29"/>
      <c r="F209" s="29"/>
      <c r="G209" s="29"/>
      <c r="P209" s="38"/>
    </row>
    <row r="210" spans="1:16" ht="15.75" customHeight="1" x14ac:dyDescent="0.25">
      <c r="A210" s="6"/>
      <c r="E210" s="29"/>
      <c r="F210" s="29"/>
      <c r="G210" s="29"/>
      <c r="P210" s="38"/>
    </row>
    <row r="211" spans="1:16" ht="15.75" customHeight="1" x14ac:dyDescent="0.25">
      <c r="A211" s="6"/>
      <c r="E211" s="29"/>
      <c r="F211" s="29"/>
      <c r="G211" s="29"/>
      <c r="P211" s="38"/>
    </row>
    <row r="212" spans="1:16" ht="15.75" customHeight="1" x14ac:dyDescent="0.25">
      <c r="A212" s="6"/>
      <c r="E212" s="29"/>
      <c r="F212" s="29"/>
      <c r="G212" s="29"/>
      <c r="P212" s="38"/>
    </row>
    <row r="213" spans="1:16" ht="15.75" customHeight="1" x14ac:dyDescent="0.25">
      <c r="A213" s="6"/>
      <c r="E213" s="29"/>
      <c r="F213" s="29"/>
      <c r="G213" s="29"/>
      <c r="P213" s="38"/>
    </row>
    <row r="214" spans="1:16" ht="15.75" customHeight="1" x14ac:dyDescent="0.25">
      <c r="A214" s="6"/>
      <c r="E214" s="29"/>
      <c r="F214" s="29"/>
      <c r="G214" s="29"/>
      <c r="P214" s="38"/>
    </row>
    <row r="215" spans="1:16" ht="15.75" customHeight="1" x14ac:dyDescent="0.25">
      <c r="A215" s="6"/>
      <c r="E215" s="29"/>
      <c r="F215" s="29"/>
      <c r="G215" s="29"/>
      <c r="P215" s="38"/>
    </row>
    <row r="216" spans="1:16" ht="15.75" customHeight="1" x14ac:dyDescent="0.25">
      <c r="A216" s="6"/>
      <c r="E216" s="29"/>
      <c r="F216" s="29"/>
      <c r="G216" s="29"/>
      <c r="P216" s="38"/>
    </row>
    <row r="217" spans="1:16" ht="15.75" customHeight="1" x14ac:dyDescent="0.25">
      <c r="A217" s="6"/>
      <c r="E217" s="29"/>
      <c r="F217" s="29"/>
      <c r="G217" s="29"/>
      <c r="P217" s="38"/>
    </row>
    <row r="218" spans="1:16" ht="15.75" customHeight="1" x14ac:dyDescent="0.25">
      <c r="A218" s="6"/>
      <c r="E218" s="29"/>
      <c r="F218" s="29"/>
      <c r="G218" s="29"/>
      <c r="P218" s="38"/>
    </row>
    <row r="219" spans="1:16" ht="15.75" customHeight="1" x14ac:dyDescent="0.25">
      <c r="A219" s="6"/>
      <c r="E219" s="29"/>
      <c r="F219" s="29"/>
      <c r="G219" s="29"/>
      <c r="P219" s="38"/>
    </row>
    <row r="220" spans="1:16" ht="15.75" customHeight="1" x14ac:dyDescent="0.25">
      <c r="A220" s="6"/>
      <c r="E220" s="29"/>
      <c r="F220" s="29"/>
      <c r="G220" s="29"/>
      <c r="P220" s="38"/>
    </row>
    <row r="221" spans="1:16" ht="15.75" customHeight="1" x14ac:dyDescent="0.25">
      <c r="A221" s="6"/>
      <c r="E221" s="29"/>
      <c r="F221" s="29"/>
      <c r="G221" s="29"/>
      <c r="P221" s="38"/>
    </row>
    <row r="222" spans="1:16" ht="15.75" customHeight="1" x14ac:dyDescent="0.25">
      <c r="A222" s="6"/>
      <c r="E222" s="29"/>
      <c r="F222" s="29"/>
      <c r="G222" s="29"/>
      <c r="P222" s="38"/>
    </row>
    <row r="223" spans="1:16" ht="15.75" customHeight="1" x14ac:dyDescent="0.25">
      <c r="A223" s="6"/>
      <c r="E223" s="29"/>
      <c r="F223" s="29"/>
      <c r="G223" s="29"/>
      <c r="P223" s="38"/>
    </row>
    <row r="224" spans="1:16" ht="15.75" customHeight="1" x14ac:dyDescent="0.25">
      <c r="A224" s="6"/>
      <c r="E224" s="29"/>
      <c r="F224" s="29"/>
      <c r="G224" s="29"/>
      <c r="P224" s="38"/>
    </row>
    <row r="225" spans="5:16" ht="15.75" customHeight="1" x14ac:dyDescent="0.25">
      <c r="E225" s="29"/>
      <c r="F225" s="29"/>
      <c r="G225" s="29"/>
      <c r="P225" s="38"/>
    </row>
    <row r="226" spans="5:16" ht="15.75" customHeight="1" x14ac:dyDescent="0.25">
      <c r="E226" s="29"/>
      <c r="F226" s="29"/>
      <c r="G226" s="29"/>
      <c r="P226" s="38"/>
    </row>
    <row r="227" spans="5:16" ht="15.75" customHeight="1" x14ac:dyDescent="0.25">
      <c r="E227" s="29"/>
      <c r="F227" s="29"/>
      <c r="G227" s="29"/>
      <c r="P227" s="38"/>
    </row>
    <row r="228" spans="5:16" ht="15.75" customHeight="1" x14ac:dyDescent="0.25">
      <c r="E228" s="29"/>
      <c r="F228" s="29"/>
      <c r="G228" s="29"/>
      <c r="P228" s="38"/>
    </row>
    <row r="229" spans="5:16" ht="15.75" customHeight="1" x14ac:dyDescent="0.25">
      <c r="E229" s="29"/>
      <c r="F229" s="29"/>
      <c r="G229" s="29"/>
      <c r="P229" s="38"/>
    </row>
    <row r="230" spans="5:16" ht="15.75" customHeight="1" x14ac:dyDescent="0.25">
      <c r="E230" s="29"/>
      <c r="F230" s="29"/>
      <c r="G230" s="29"/>
      <c r="P230" s="38"/>
    </row>
    <row r="231" spans="5:16" ht="15.75" customHeight="1" x14ac:dyDescent="0.25">
      <c r="E231" s="29"/>
      <c r="F231" s="29"/>
      <c r="G231" s="29"/>
      <c r="P231" s="38"/>
    </row>
    <row r="232" spans="5:16" ht="15.75" customHeight="1" x14ac:dyDescent="0.25">
      <c r="E232" s="29"/>
      <c r="F232" s="29"/>
      <c r="G232" s="29"/>
      <c r="P232" s="38"/>
    </row>
    <row r="233" spans="5:16" ht="15.75" customHeight="1" x14ac:dyDescent="0.25">
      <c r="E233" s="29"/>
      <c r="F233" s="29"/>
      <c r="G233" s="29"/>
      <c r="P233" s="38"/>
    </row>
    <row r="234" spans="5:16" ht="15.75" customHeight="1" x14ac:dyDescent="0.25">
      <c r="E234" s="29"/>
      <c r="F234" s="29"/>
      <c r="G234" s="29"/>
      <c r="P234" s="38"/>
    </row>
    <row r="235" spans="5:16" ht="15.75" customHeight="1" x14ac:dyDescent="0.25">
      <c r="E235" s="29"/>
      <c r="F235" s="29"/>
      <c r="G235" s="29"/>
      <c r="P235" s="38"/>
    </row>
    <row r="236" spans="5:16" ht="15.75" customHeight="1" x14ac:dyDescent="0.25">
      <c r="E236" s="29"/>
      <c r="F236" s="29"/>
      <c r="G236" s="29"/>
      <c r="P236" s="38"/>
    </row>
    <row r="237" spans="5:16" ht="15.75" customHeight="1" x14ac:dyDescent="0.25">
      <c r="E237" s="29"/>
      <c r="F237" s="29"/>
      <c r="G237" s="29"/>
      <c r="P237" s="38"/>
    </row>
    <row r="238" spans="5:16" ht="15.75" customHeight="1" x14ac:dyDescent="0.25">
      <c r="E238" s="29"/>
      <c r="F238" s="29"/>
      <c r="G238" s="29"/>
      <c r="P238" s="38"/>
    </row>
    <row r="239" spans="5:16" ht="15.75" customHeight="1" x14ac:dyDescent="0.25">
      <c r="E239" s="29"/>
      <c r="F239" s="29"/>
      <c r="G239" s="29"/>
      <c r="P239" s="38"/>
    </row>
    <row r="240" spans="5:16" ht="15.75" customHeight="1" x14ac:dyDescent="0.25">
      <c r="E240" s="29"/>
      <c r="F240" s="29"/>
      <c r="G240" s="29"/>
      <c r="P240" s="38"/>
    </row>
    <row r="241" spans="5:16" ht="15.75" customHeight="1" x14ac:dyDescent="0.25">
      <c r="E241" s="29"/>
      <c r="F241" s="29"/>
      <c r="G241" s="29"/>
      <c r="P241" s="38"/>
    </row>
    <row r="242" spans="5:16" ht="15.75" customHeight="1" x14ac:dyDescent="0.25">
      <c r="E242" s="29"/>
      <c r="F242" s="29"/>
      <c r="G242" s="29"/>
      <c r="P242" s="38"/>
    </row>
    <row r="243" spans="5:16" ht="15.75" customHeight="1" x14ac:dyDescent="0.25">
      <c r="E243" s="29"/>
      <c r="F243" s="29"/>
      <c r="G243" s="29"/>
      <c r="P243" s="38"/>
    </row>
    <row r="244" spans="5:16" ht="15.75" customHeight="1" x14ac:dyDescent="0.25">
      <c r="E244" s="29"/>
      <c r="F244" s="29"/>
      <c r="G244" s="29"/>
      <c r="P244" s="38"/>
    </row>
    <row r="245" spans="5:16" ht="15.75" customHeight="1" x14ac:dyDescent="0.25">
      <c r="E245" s="29"/>
      <c r="F245" s="29"/>
      <c r="G245" s="29"/>
      <c r="P245" s="38"/>
    </row>
    <row r="246" spans="5:16" ht="15.75" customHeight="1" x14ac:dyDescent="0.25">
      <c r="E246" s="29"/>
      <c r="F246" s="29"/>
      <c r="G246" s="29"/>
      <c r="P246" s="38"/>
    </row>
    <row r="247" spans="5:16" ht="15.75" customHeight="1" x14ac:dyDescent="0.25">
      <c r="E247" s="29"/>
      <c r="F247" s="29"/>
      <c r="G247" s="29"/>
      <c r="P247" s="38"/>
    </row>
    <row r="248" spans="5:16" ht="15.75" customHeight="1" x14ac:dyDescent="0.25">
      <c r="E248" s="29"/>
      <c r="F248" s="29"/>
      <c r="G248" s="29"/>
      <c r="P248" s="38"/>
    </row>
    <row r="249" spans="5:16" ht="15.75" customHeight="1" x14ac:dyDescent="0.25">
      <c r="E249" s="29"/>
      <c r="F249" s="29"/>
      <c r="G249" s="29"/>
      <c r="P249" s="38"/>
    </row>
    <row r="250" spans="5:16" ht="15.75" customHeight="1" x14ac:dyDescent="0.25">
      <c r="E250" s="29"/>
      <c r="F250" s="29"/>
      <c r="G250" s="29"/>
      <c r="P250" s="38"/>
    </row>
    <row r="251" spans="5:16" ht="15.75" customHeight="1" x14ac:dyDescent="0.25">
      <c r="E251" s="29"/>
      <c r="F251" s="29"/>
      <c r="G251" s="29"/>
      <c r="P251" s="38"/>
    </row>
    <row r="252" spans="5:16" ht="15.75" customHeight="1" x14ac:dyDescent="0.25">
      <c r="E252" s="29"/>
      <c r="F252" s="29"/>
      <c r="G252" s="29"/>
      <c r="P252" s="38"/>
    </row>
    <row r="253" spans="5:16" ht="15.75" customHeight="1" x14ac:dyDescent="0.25">
      <c r="E253" s="29"/>
      <c r="F253" s="29"/>
      <c r="G253" s="29"/>
      <c r="P253" s="38"/>
    </row>
    <row r="254" spans="5:16" ht="15.75" customHeight="1" x14ac:dyDescent="0.25">
      <c r="E254" s="29"/>
      <c r="F254" s="29"/>
      <c r="G254" s="29"/>
      <c r="P254" s="38"/>
    </row>
    <row r="255" spans="5:16" ht="15.75" customHeight="1" x14ac:dyDescent="0.25">
      <c r="E255" s="29"/>
      <c r="F255" s="29"/>
      <c r="G255" s="29"/>
      <c r="P255" s="38"/>
    </row>
    <row r="256" spans="5:16" ht="15.75" customHeight="1" x14ac:dyDescent="0.25">
      <c r="E256" s="29"/>
      <c r="F256" s="29"/>
      <c r="G256" s="29"/>
      <c r="P256" s="38"/>
    </row>
    <row r="257" spans="5:16" ht="15.75" customHeight="1" x14ac:dyDescent="0.25">
      <c r="E257" s="29"/>
      <c r="F257" s="29"/>
      <c r="G257" s="29"/>
      <c r="P257" s="38"/>
    </row>
    <row r="258" spans="5:16" ht="15.75" customHeight="1" x14ac:dyDescent="0.25">
      <c r="E258" s="29"/>
      <c r="F258" s="29"/>
      <c r="G258" s="29"/>
      <c r="P258" s="38"/>
    </row>
    <row r="259" spans="5:16" ht="15.75" customHeight="1" x14ac:dyDescent="0.25">
      <c r="E259" s="29"/>
      <c r="F259" s="29"/>
      <c r="G259" s="29"/>
      <c r="P259" s="38"/>
    </row>
    <row r="260" spans="5:16" ht="15.75" customHeight="1" x14ac:dyDescent="0.25">
      <c r="E260" s="29"/>
      <c r="F260" s="29"/>
      <c r="G260" s="29"/>
      <c r="P260" s="38"/>
    </row>
    <row r="261" spans="5:16" ht="15.75" customHeight="1" x14ac:dyDescent="0.25">
      <c r="E261" s="29"/>
      <c r="F261" s="29"/>
      <c r="G261" s="29"/>
      <c r="P261" s="38"/>
    </row>
    <row r="262" spans="5:16" ht="15.75" customHeight="1" x14ac:dyDescent="0.25">
      <c r="E262" s="29"/>
      <c r="F262" s="29"/>
      <c r="G262" s="29"/>
      <c r="P262" s="38"/>
    </row>
    <row r="263" spans="5:16" ht="15.75" customHeight="1" x14ac:dyDescent="0.25">
      <c r="E263" s="29"/>
      <c r="F263" s="29"/>
      <c r="G263" s="29"/>
      <c r="P263" s="38"/>
    </row>
    <row r="264" spans="5:16" ht="15.75" customHeight="1" x14ac:dyDescent="0.25">
      <c r="E264" s="29"/>
      <c r="F264" s="29"/>
      <c r="G264" s="29"/>
      <c r="P264" s="38"/>
    </row>
    <row r="265" spans="5:16" ht="15.75" customHeight="1" x14ac:dyDescent="0.25">
      <c r="E265" s="29"/>
      <c r="F265" s="29"/>
      <c r="G265" s="29"/>
      <c r="P265" s="38"/>
    </row>
    <row r="266" spans="5:16" ht="15.75" customHeight="1" x14ac:dyDescent="0.25">
      <c r="E266" s="29"/>
      <c r="F266" s="29"/>
      <c r="G266" s="29"/>
      <c r="P266" s="38"/>
    </row>
    <row r="267" spans="5:16" ht="15.75" customHeight="1" x14ac:dyDescent="0.25">
      <c r="E267" s="29"/>
      <c r="F267" s="29"/>
      <c r="G267" s="29"/>
      <c r="P267" s="38"/>
    </row>
    <row r="268" spans="5:16" ht="15.75" customHeight="1" x14ac:dyDescent="0.25">
      <c r="E268" s="29"/>
      <c r="F268" s="29"/>
      <c r="G268" s="29"/>
      <c r="P268" s="38"/>
    </row>
    <row r="269" spans="5:16" ht="15.75" customHeight="1" x14ac:dyDescent="0.25">
      <c r="E269" s="29"/>
      <c r="F269" s="29"/>
      <c r="G269" s="29"/>
      <c r="P269" s="38"/>
    </row>
    <row r="270" spans="5:16" ht="15.75" customHeight="1" x14ac:dyDescent="0.25">
      <c r="E270" s="29"/>
      <c r="F270" s="29"/>
      <c r="G270" s="29"/>
      <c r="P270" s="38"/>
    </row>
    <row r="271" spans="5:16" ht="15.75" customHeight="1" x14ac:dyDescent="0.25">
      <c r="E271" s="29"/>
      <c r="F271" s="29"/>
      <c r="G271" s="29"/>
      <c r="P271" s="38"/>
    </row>
    <row r="272" spans="5:16" ht="15.75" customHeight="1" x14ac:dyDescent="0.25">
      <c r="E272" s="29"/>
      <c r="F272" s="29"/>
      <c r="G272" s="29"/>
      <c r="P272" s="38"/>
    </row>
    <row r="273" spans="5:16" ht="15.75" customHeight="1" x14ac:dyDescent="0.25">
      <c r="E273" s="29"/>
      <c r="F273" s="29"/>
      <c r="G273" s="29"/>
      <c r="P273" s="38"/>
    </row>
    <row r="274" spans="5:16" ht="15.75" customHeight="1" x14ac:dyDescent="0.25">
      <c r="E274" s="29"/>
      <c r="F274" s="29"/>
      <c r="G274" s="29"/>
      <c r="P274" s="38"/>
    </row>
    <row r="275" spans="5:16" ht="15.75" customHeight="1" x14ac:dyDescent="0.25">
      <c r="E275" s="29"/>
      <c r="F275" s="29"/>
      <c r="G275" s="29"/>
      <c r="P275" s="38"/>
    </row>
    <row r="276" spans="5:16" ht="15.75" customHeight="1" x14ac:dyDescent="0.25">
      <c r="E276" s="29"/>
      <c r="F276" s="29"/>
      <c r="G276" s="29"/>
      <c r="P276" s="38"/>
    </row>
    <row r="277" spans="5:16" ht="15.75" customHeight="1" x14ac:dyDescent="0.25">
      <c r="E277" s="29"/>
      <c r="F277" s="29"/>
      <c r="G277" s="29"/>
      <c r="P277" s="38"/>
    </row>
    <row r="278" spans="5:16" ht="15.75" customHeight="1" x14ac:dyDescent="0.25">
      <c r="E278" s="29"/>
      <c r="F278" s="29"/>
      <c r="G278" s="29"/>
      <c r="P278" s="38"/>
    </row>
    <row r="279" spans="5:16" ht="15.75" customHeight="1" x14ac:dyDescent="0.25">
      <c r="E279" s="29"/>
      <c r="F279" s="29"/>
      <c r="G279" s="29"/>
      <c r="P279" s="38"/>
    </row>
    <row r="280" spans="5:16" ht="15.75" customHeight="1" x14ac:dyDescent="0.25">
      <c r="E280" s="29"/>
      <c r="F280" s="29"/>
      <c r="G280" s="29"/>
      <c r="P280" s="38"/>
    </row>
    <row r="281" spans="5:16" ht="15.75" customHeight="1" x14ac:dyDescent="0.25">
      <c r="E281" s="29"/>
      <c r="F281" s="29"/>
      <c r="G281" s="29"/>
      <c r="P281" s="38"/>
    </row>
    <row r="282" spans="5:16" ht="15.75" customHeight="1" x14ac:dyDescent="0.25">
      <c r="E282" s="29"/>
      <c r="F282" s="29"/>
      <c r="G282" s="29"/>
      <c r="P282" s="38"/>
    </row>
    <row r="283" spans="5:16" ht="15.75" customHeight="1" x14ac:dyDescent="0.25">
      <c r="E283" s="29"/>
      <c r="F283" s="29"/>
      <c r="G283" s="29"/>
      <c r="P283" s="38"/>
    </row>
    <row r="284" spans="5:16" ht="15.75" customHeight="1" x14ac:dyDescent="0.25">
      <c r="E284" s="29"/>
      <c r="F284" s="29"/>
      <c r="G284" s="29"/>
      <c r="P284" s="38"/>
    </row>
    <row r="285" spans="5:16" ht="15.75" customHeight="1" x14ac:dyDescent="0.25">
      <c r="E285" s="29"/>
      <c r="F285" s="29"/>
      <c r="G285" s="29"/>
      <c r="P285" s="38"/>
    </row>
    <row r="286" spans="5:16" ht="15.75" customHeight="1" x14ac:dyDescent="0.25">
      <c r="E286" s="29"/>
      <c r="F286" s="29"/>
      <c r="G286" s="29"/>
      <c r="P286" s="38"/>
    </row>
    <row r="287" spans="5:16" ht="15.75" customHeight="1" x14ac:dyDescent="0.25">
      <c r="E287" s="29"/>
      <c r="F287" s="29"/>
      <c r="G287" s="29"/>
      <c r="P287" s="38"/>
    </row>
    <row r="288" spans="5:16" ht="15.75" customHeight="1" x14ac:dyDescent="0.25">
      <c r="E288" s="29"/>
      <c r="F288" s="29"/>
      <c r="G288" s="29"/>
      <c r="P288" s="38"/>
    </row>
    <row r="289" spans="5:16" ht="15.75" customHeight="1" x14ac:dyDescent="0.25">
      <c r="E289" s="29"/>
      <c r="F289" s="29"/>
      <c r="G289" s="29"/>
      <c r="P289" s="38"/>
    </row>
    <row r="290" spans="5:16" ht="15.75" customHeight="1" x14ac:dyDescent="0.25">
      <c r="E290" s="29"/>
      <c r="F290" s="29"/>
      <c r="G290" s="29"/>
      <c r="P290" s="38"/>
    </row>
    <row r="291" spans="5:16" ht="15.75" customHeight="1" x14ac:dyDescent="0.25">
      <c r="E291" s="29"/>
      <c r="F291" s="29"/>
      <c r="G291" s="29"/>
      <c r="P291" s="38"/>
    </row>
    <row r="292" spans="5:16" ht="15.75" customHeight="1" x14ac:dyDescent="0.25">
      <c r="E292" s="29"/>
      <c r="F292" s="29"/>
      <c r="G292" s="29"/>
      <c r="P292" s="38"/>
    </row>
    <row r="293" spans="5:16" ht="15.75" customHeight="1" x14ac:dyDescent="0.25">
      <c r="E293" s="29"/>
      <c r="F293" s="29"/>
      <c r="G293" s="29"/>
      <c r="P293" s="38"/>
    </row>
    <row r="294" spans="5:16" ht="15.75" customHeight="1" x14ac:dyDescent="0.25">
      <c r="E294" s="29"/>
      <c r="F294" s="29"/>
      <c r="G294" s="29"/>
      <c r="P294" s="38"/>
    </row>
    <row r="295" spans="5:16" ht="15.75" customHeight="1" x14ac:dyDescent="0.25">
      <c r="E295" s="29"/>
      <c r="F295" s="29"/>
      <c r="G295" s="29"/>
      <c r="P295" s="38"/>
    </row>
    <row r="296" spans="5:16" ht="15.75" customHeight="1" x14ac:dyDescent="0.25">
      <c r="E296" s="29"/>
      <c r="F296" s="29"/>
      <c r="G296" s="29"/>
      <c r="P296" s="38"/>
    </row>
    <row r="297" spans="5:16" ht="15.75" customHeight="1" x14ac:dyDescent="0.25">
      <c r="E297" s="29"/>
      <c r="F297" s="29"/>
      <c r="G297" s="29"/>
      <c r="P297" s="38"/>
    </row>
    <row r="298" spans="5:16" ht="15.75" customHeight="1" x14ac:dyDescent="0.25">
      <c r="E298" s="29"/>
      <c r="F298" s="29"/>
      <c r="G298" s="29"/>
      <c r="P298" s="38"/>
    </row>
    <row r="299" spans="5:16" ht="15.75" customHeight="1" x14ac:dyDescent="0.25">
      <c r="E299" s="29"/>
      <c r="F299" s="29"/>
      <c r="G299" s="29"/>
      <c r="P299" s="38"/>
    </row>
    <row r="300" spans="5:16" ht="15.75" customHeight="1" x14ac:dyDescent="0.25">
      <c r="E300" s="29"/>
      <c r="F300" s="29"/>
      <c r="G300" s="29"/>
      <c r="P300" s="38"/>
    </row>
    <row r="301" spans="5:16" ht="15.75" customHeight="1" x14ac:dyDescent="0.25">
      <c r="E301" s="29"/>
      <c r="F301" s="29"/>
      <c r="G301" s="29"/>
      <c r="P301" s="38"/>
    </row>
    <row r="302" spans="5:16" ht="15.75" customHeight="1" x14ac:dyDescent="0.25">
      <c r="E302" s="29"/>
      <c r="F302" s="29"/>
      <c r="G302" s="29"/>
      <c r="P302" s="38"/>
    </row>
    <row r="303" spans="5:16" ht="15.75" customHeight="1" x14ac:dyDescent="0.25">
      <c r="E303" s="29"/>
      <c r="F303" s="29"/>
      <c r="G303" s="29"/>
      <c r="P303" s="38"/>
    </row>
    <row r="304" spans="5:16" ht="15.75" customHeight="1" x14ac:dyDescent="0.25">
      <c r="E304" s="29"/>
      <c r="F304" s="29"/>
      <c r="G304" s="29"/>
      <c r="P304" s="38"/>
    </row>
    <row r="305" spans="5:16" ht="15.75" customHeight="1" x14ac:dyDescent="0.25">
      <c r="E305" s="29"/>
      <c r="F305" s="29"/>
      <c r="G305" s="29"/>
      <c r="P305" s="38"/>
    </row>
    <row r="306" spans="5:16" ht="15.75" customHeight="1" x14ac:dyDescent="0.25">
      <c r="E306" s="29"/>
      <c r="F306" s="29"/>
      <c r="G306" s="29"/>
      <c r="P306" s="38"/>
    </row>
    <row r="307" spans="5:16" ht="15.75" customHeight="1" x14ac:dyDescent="0.25">
      <c r="E307" s="29"/>
      <c r="F307" s="29"/>
      <c r="G307" s="29"/>
      <c r="P307" s="38"/>
    </row>
    <row r="308" spans="5:16" ht="15.75" customHeight="1" x14ac:dyDescent="0.25">
      <c r="E308" s="29"/>
      <c r="F308" s="29"/>
      <c r="G308" s="29"/>
      <c r="P308" s="38"/>
    </row>
    <row r="309" spans="5:16" ht="15.75" customHeight="1" x14ac:dyDescent="0.25">
      <c r="E309" s="29"/>
      <c r="F309" s="29"/>
      <c r="G309" s="29"/>
      <c r="P309" s="38"/>
    </row>
    <row r="310" spans="5:16" ht="15.75" customHeight="1" x14ac:dyDescent="0.25">
      <c r="E310" s="29"/>
      <c r="F310" s="29"/>
      <c r="G310" s="29"/>
      <c r="P310" s="38"/>
    </row>
    <row r="311" spans="5:16" ht="15.75" customHeight="1" x14ac:dyDescent="0.25">
      <c r="E311" s="29"/>
      <c r="F311" s="29"/>
      <c r="G311" s="29"/>
      <c r="P311" s="38"/>
    </row>
    <row r="312" spans="5:16" ht="15.75" customHeight="1" x14ac:dyDescent="0.25">
      <c r="E312" s="29"/>
      <c r="F312" s="29"/>
      <c r="G312" s="29"/>
      <c r="P312" s="38"/>
    </row>
    <row r="313" spans="5:16" ht="15.75" customHeight="1" x14ac:dyDescent="0.25">
      <c r="E313" s="29"/>
      <c r="F313" s="29"/>
      <c r="G313" s="29"/>
      <c r="P313" s="38"/>
    </row>
    <row r="314" spans="5:16" ht="15.75" customHeight="1" x14ac:dyDescent="0.25">
      <c r="E314" s="29"/>
      <c r="F314" s="29"/>
      <c r="G314" s="29"/>
      <c r="P314" s="38"/>
    </row>
    <row r="315" spans="5:16" ht="15.75" customHeight="1" x14ac:dyDescent="0.25">
      <c r="E315" s="29"/>
      <c r="F315" s="29"/>
      <c r="G315" s="29"/>
      <c r="P315" s="38"/>
    </row>
    <row r="316" spans="5:16" ht="15.75" customHeight="1" x14ac:dyDescent="0.25">
      <c r="E316" s="29"/>
      <c r="F316" s="29"/>
      <c r="G316" s="29"/>
      <c r="P316" s="38"/>
    </row>
    <row r="317" spans="5:16" ht="15.75" customHeight="1" x14ac:dyDescent="0.25">
      <c r="E317" s="29"/>
      <c r="F317" s="29"/>
      <c r="G317" s="29"/>
      <c r="P317" s="38"/>
    </row>
    <row r="318" spans="5:16" ht="15.75" customHeight="1" x14ac:dyDescent="0.25">
      <c r="E318" s="29"/>
      <c r="F318" s="29"/>
      <c r="G318" s="29"/>
      <c r="P318" s="38"/>
    </row>
    <row r="319" spans="5:16" ht="15.75" customHeight="1" x14ac:dyDescent="0.25">
      <c r="E319" s="29"/>
      <c r="F319" s="29"/>
      <c r="G319" s="29"/>
      <c r="P319" s="38"/>
    </row>
    <row r="320" spans="5:16" ht="15.75" customHeight="1" x14ac:dyDescent="0.25">
      <c r="E320" s="29"/>
      <c r="F320" s="29"/>
      <c r="G320" s="29"/>
      <c r="P320" s="38"/>
    </row>
    <row r="321" spans="5:16" ht="15.75" customHeight="1" x14ac:dyDescent="0.25">
      <c r="E321" s="29"/>
      <c r="F321" s="29"/>
      <c r="G321" s="29"/>
      <c r="P321" s="38"/>
    </row>
    <row r="322" spans="5:16" ht="15.75" customHeight="1" x14ac:dyDescent="0.25">
      <c r="E322" s="29"/>
      <c r="F322" s="29"/>
      <c r="G322" s="29"/>
      <c r="P322" s="38"/>
    </row>
    <row r="323" spans="5:16" ht="15.75" customHeight="1" x14ac:dyDescent="0.25">
      <c r="E323" s="29"/>
      <c r="F323" s="29"/>
      <c r="G323" s="29"/>
      <c r="P323" s="38"/>
    </row>
    <row r="324" spans="5:16" ht="15.75" customHeight="1" x14ac:dyDescent="0.25">
      <c r="E324" s="29"/>
      <c r="F324" s="29"/>
      <c r="G324" s="29"/>
      <c r="P324" s="38"/>
    </row>
    <row r="325" spans="5:16" ht="15.75" customHeight="1" x14ac:dyDescent="0.25">
      <c r="E325" s="29"/>
      <c r="F325" s="29"/>
      <c r="G325" s="29"/>
      <c r="P325" s="38"/>
    </row>
    <row r="326" spans="5:16" ht="15.75" customHeight="1" x14ac:dyDescent="0.25">
      <c r="E326" s="29"/>
      <c r="F326" s="29"/>
      <c r="G326" s="29"/>
      <c r="P326" s="38"/>
    </row>
    <row r="327" spans="5:16" ht="15.75" customHeight="1" x14ac:dyDescent="0.25">
      <c r="E327" s="29"/>
      <c r="F327" s="29"/>
      <c r="G327" s="29"/>
      <c r="P327" s="38"/>
    </row>
    <row r="328" spans="5:16" ht="15.75" customHeight="1" x14ac:dyDescent="0.25">
      <c r="E328" s="29"/>
      <c r="F328" s="29"/>
      <c r="G328" s="29"/>
      <c r="P328" s="38"/>
    </row>
    <row r="329" spans="5:16" ht="15.75" customHeight="1" x14ac:dyDescent="0.25">
      <c r="E329" s="29"/>
      <c r="F329" s="29"/>
      <c r="G329" s="29"/>
      <c r="P329" s="38"/>
    </row>
    <row r="330" spans="5:16" ht="15.75" customHeight="1" x14ac:dyDescent="0.25">
      <c r="E330" s="29"/>
      <c r="F330" s="29"/>
      <c r="G330" s="29"/>
      <c r="P330" s="38"/>
    </row>
    <row r="331" spans="5:16" ht="15.75" customHeight="1" x14ac:dyDescent="0.25">
      <c r="E331" s="29"/>
      <c r="F331" s="29"/>
      <c r="G331" s="29"/>
      <c r="P331" s="38"/>
    </row>
    <row r="332" spans="5:16" ht="15.75" customHeight="1" x14ac:dyDescent="0.25">
      <c r="E332" s="29"/>
      <c r="F332" s="29"/>
      <c r="G332" s="29"/>
      <c r="P332" s="38"/>
    </row>
    <row r="333" spans="5:16" ht="15.75" customHeight="1" x14ac:dyDescent="0.25">
      <c r="E333" s="29"/>
      <c r="F333" s="29"/>
      <c r="G333" s="29"/>
      <c r="P333" s="38"/>
    </row>
    <row r="334" spans="5:16" ht="15.75" customHeight="1" x14ac:dyDescent="0.25">
      <c r="E334" s="29"/>
      <c r="F334" s="29"/>
      <c r="G334" s="29"/>
      <c r="P334" s="38"/>
    </row>
    <row r="335" spans="5:16" ht="15.75" customHeight="1" x14ac:dyDescent="0.25">
      <c r="E335" s="29"/>
      <c r="F335" s="29"/>
      <c r="G335" s="29"/>
      <c r="P335" s="38"/>
    </row>
    <row r="336" spans="5:16" ht="15.75" customHeight="1" x14ac:dyDescent="0.25">
      <c r="E336" s="29"/>
      <c r="F336" s="29"/>
      <c r="G336" s="29"/>
      <c r="P336" s="38"/>
    </row>
    <row r="337" spans="5:16" ht="15.75" customHeight="1" x14ac:dyDescent="0.25">
      <c r="E337" s="29"/>
      <c r="F337" s="29"/>
      <c r="G337" s="29"/>
      <c r="P337" s="38"/>
    </row>
    <row r="338" spans="5:16" ht="15.75" customHeight="1" x14ac:dyDescent="0.25">
      <c r="E338" s="29"/>
      <c r="F338" s="29"/>
      <c r="G338" s="29"/>
      <c r="P338" s="38"/>
    </row>
    <row r="339" spans="5:16" ht="15.75" customHeight="1" x14ac:dyDescent="0.25">
      <c r="E339" s="29"/>
      <c r="F339" s="29"/>
      <c r="G339" s="29"/>
      <c r="P339" s="38"/>
    </row>
    <row r="340" spans="5:16" ht="15.75" customHeight="1" x14ac:dyDescent="0.25">
      <c r="E340" s="29"/>
      <c r="F340" s="29"/>
      <c r="G340" s="29"/>
      <c r="P340" s="38"/>
    </row>
    <row r="341" spans="5:16" ht="15.75" customHeight="1" x14ac:dyDescent="0.25">
      <c r="E341" s="29"/>
      <c r="F341" s="29"/>
      <c r="G341" s="29"/>
      <c r="P341" s="38"/>
    </row>
    <row r="342" spans="5:16" ht="15.75" customHeight="1" x14ac:dyDescent="0.25">
      <c r="E342" s="29"/>
      <c r="F342" s="29"/>
      <c r="G342" s="29"/>
      <c r="P342" s="38"/>
    </row>
    <row r="343" spans="5:16" ht="15.75" customHeight="1" x14ac:dyDescent="0.25">
      <c r="E343" s="29"/>
      <c r="F343" s="29"/>
      <c r="G343" s="29"/>
      <c r="P343" s="38"/>
    </row>
    <row r="344" spans="5:16" ht="15.75" customHeight="1" x14ac:dyDescent="0.25">
      <c r="E344" s="29"/>
      <c r="F344" s="29"/>
      <c r="G344" s="29"/>
      <c r="P344" s="38"/>
    </row>
    <row r="345" spans="5:16" ht="15.75" customHeight="1" x14ac:dyDescent="0.25">
      <c r="E345" s="29"/>
      <c r="F345" s="29"/>
      <c r="G345" s="29"/>
      <c r="P345" s="38"/>
    </row>
    <row r="346" spans="5:16" ht="15.75" customHeight="1" x14ac:dyDescent="0.25">
      <c r="E346" s="29"/>
      <c r="F346" s="29"/>
      <c r="G346" s="29"/>
      <c r="P346" s="38"/>
    </row>
    <row r="347" spans="5:16" ht="15.75" customHeight="1" x14ac:dyDescent="0.25">
      <c r="E347" s="29"/>
      <c r="F347" s="29"/>
      <c r="G347" s="29"/>
      <c r="P347" s="38"/>
    </row>
    <row r="348" spans="5:16" ht="15.75" customHeight="1" x14ac:dyDescent="0.25">
      <c r="E348" s="29"/>
      <c r="F348" s="29"/>
      <c r="G348" s="29"/>
      <c r="P348" s="38"/>
    </row>
    <row r="349" spans="5:16" ht="15.75" customHeight="1" x14ac:dyDescent="0.25">
      <c r="E349" s="29"/>
      <c r="F349" s="29"/>
      <c r="G349" s="29"/>
      <c r="P349" s="38"/>
    </row>
    <row r="350" spans="5:16" ht="15.75" customHeight="1" x14ac:dyDescent="0.25">
      <c r="E350" s="29"/>
      <c r="F350" s="29"/>
      <c r="G350" s="29"/>
      <c r="P350" s="38"/>
    </row>
    <row r="351" spans="5:16" ht="15.75" customHeight="1" x14ac:dyDescent="0.25">
      <c r="E351" s="29"/>
      <c r="F351" s="29"/>
      <c r="G351" s="29"/>
      <c r="P351" s="38"/>
    </row>
    <row r="352" spans="5:16" ht="15.75" customHeight="1" x14ac:dyDescent="0.25">
      <c r="E352" s="29"/>
      <c r="F352" s="29"/>
      <c r="G352" s="29"/>
      <c r="P352" s="38"/>
    </row>
    <row r="353" spans="5:16" ht="15.75" customHeight="1" x14ac:dyDescent="0.25">
      <c r="E353" s="29"/>
      <c r="F353" s="29"/>
      <c r="G353" s="29"/>
      <c r="P353" s="38"/>
    </row>
    <row r="354" spans="5:16" ht="15.75" customHeight="1" x14ac:dyDescent="0.25">
      <c r="E354" s="29"/>
      <c r="F354" s="29"/>
      <c r="G354" s="29"/>
      <c r="P354" s="38"/>
    </row>
    <row r="355" spans="5:16" ht="15.75" customHeight="1" x14ac:dyDescent="0.25">
      <c r="E355" s="29"/>
      <c r="F355" s="29"/>
      <c r="G355" s="29"/>
      <c r="P355" s="38"/>
    </row>
    <row r="356" spans="5:16" ht="15.75" customHeight="1" x14ac:dyDescent="0.25">
      <c r="E356" s="29"/>
      <c r="F356" s="29"/>
      <c r="G356" s="29"/>
      <c r="P356" s="38"/>
    </row>
    <row r="357" spans="5:16" ht="15.75" customHeight="1" x14ac:dyDescent="0.25">
      <c r="E357" s="29"/>
      <c r="F357" s="29"/>
      <c r="G357" s="29"/>
      <c r="P357" s="38"/>
    </row>
    <row r="358" spans="5:16" ht="15.75" customHeight="1" x14ac:dyDescent="0.25">
      <c r="E358" s="29"/>
      <c r="F358" s="29"/>
      <c r="G358" s="29"/>
      <c r="P358" s="38"/>
    </row>
    <row r="359" spans="5:16" ht="15.75" customHeight="1" x14ac:dyDescent="0.25">
      <c r="E359" s="29"/>
      <c r="F359" s="29"/>
      <c r="G359" s="29"/>
      <c r="P359" s="38"/>
    </row>
    <row r="360" spans="5:16" ht="15.75" customHeight="1" x14ac:dyDescent="0.25">
      <c r="E360" s="29"/>
      <c r="F360" s="29"/>
      <c r="G360" s="29"/>
      <c r="P360" s="38"/>
    </row>
    <row r="361" spans="5:16" ht="15.75" customHeight="1" x14ac:dyDescent="0.25">
      <c r="E361" s="29"/>
      <c r="F361" s="29"/>
      <c r="G361" s="29"/>
      <c r="P361" s="38"/>
    </row>
    <row r="362" spans="5:16" ht="15.75" customHeight="1" x14ac:dyDescent="0.25">
      <c r="E362" s="29"/>
      <c r="F362" s="29"/>
      <c r="G362" s="29"/>
      <c r="P362" s="38"/>
    </row>
    <row r="363" spans="5:16" ht="15.75" customHeight="1" x14ac:dyDescent="0.25">
      <c r="E363" s="29"/>
      <c r="F363" s="29"/>
      <c r="G363" s="29"/>
      <c r="P363" s="38"/>
    </row>
    <row r="364" spans="5:16" ht="15.75" customHeight="1" x14ac:dyDescent="0.25">
      <c r="E364" s="29"/>
      <c r="F364" s="29"/>
      <c r="G364" s="29"/>
      <c r="P364" s="38"/>
    </row>
    <row r="365" spans="5:16" ht="15.75" customHeight="1" x14ac:dyDescent="0.25">
      <c r="E365" s="29"/>
      <c r="F365" s="29"/>
      <c r="G365" s="29"/>
      <c r="P365" s="38"/>
    </row>
    <row r="366" spans="5:16" ht="15.75" customHeight="1" x14ac:dyDescent="0.25">
      <c r="E366" s="29"/>
      <c r="F366" s="29"/>
      <c r="G366" s="29"/>
      <c r="P366" s="38"/>
    </row>
    <row r="367" spans="5:16" ht="15.75" customHeight="1" x14ac:dyDescent="0.25">
      <c r="E367" s="29"/>
      <c r="F367" s="29"/>
      <c r="G367" s="29"/>
      <c r="P367" s="38"/>
    </row>
    <row r="368" spans="5:16" ht="15.75" customHeight="1" x14ac:dyDescent="0.25">
      <c r="E368" s="29"/>
      <c r="F368" s="29"/>
      <c r="G368" s="29"/>
      <c r="P368" s="38"/>
    </row>
    <row r="369" spans="5:16" ht="15.75" customHeight="1" x14ac:dyDescent="0.25">
      <c r="E369" s="29"/>
      <c r="F369" s="29"/>
      <c r="G369" s="29"/>
      <c r="P369" s="38"/>
    </row>
    <row r="370" spans="5:16" ht="15.75" customHeight="1" x14ac:dyDescent="0.25">
      <c r="E370" s="29"/>
      <c r="F370" s="29"/>
      <c r="G370" s="29"/>
      <c r="P370" s="38"/>
    </row>
    <row r="371" spans="5:16" ht="15.75" customHeight="1" x14ac:dyDescent="0.25">
      <c r="E371" s="29"/>
      <c r="F371" s="29"/>
      <c r="G371" s="29"/>
      <c r="P371" s="38"/>
    </row>
    <row r="372" spans="5:16" ht="15.75" customHeight="1" x14ac:dyDescent="0.25">
      <c r="E372" s="29"/>
      <c r="F372" s="29"/>
      <c r="G372" s="29"/>
      <c r="P372" s="38"/>
    </row>
    <row r="373" spans="5:16" ht="15.75" customHeight="1" x14ac:dyDescent="0.25">
      <c r="E373" s="29"/>
      <c r="F373" s="29"/>
      <c r="G373" s="29"/>
      <c r="P373" s="38"/>
    </row>
    <row r="374" spans="5:16" ht="15.75" customHeight="1" x14ac:dyDescent="0.25">
      <c r="E374" s="29"/>
      <c r="F374" s="29"/>
      <c r="G374" s="29"/>
      <c r="P374" s="38"/>
    </row>
    <row r="375" spans="5:16" ht="15.75" customHeight="1" x14ac:dyDescent="0.25">
      <c r="E375" s="29"/>
      <c r="F375" s="29"/>
      <c r="G375" s="29"/>
      <c r="P375" s="38"/>
    </row>
    <row r="376" spans="5:16" ht="15.75" customHeight="1" x14ac:dyDescent="0.25">
      <c r="E376" s="29"/>
      <c r="F376" s="29"/>
      <c r="G376" s="29"/>
      <c r="P376" s="38"/>
    </row>
    <row r="377" spans="5:16" ht="15.75" customHeight="1" x14ac:dyDescent="0.25">
      <c r="E377" s="29"/>
      <c r="F377" s="29"/>
      <c r="G377" s="29"/>
      <c r="P377" s="38"/>
    </row>
    <row r="378" spans="5:16" ht="15.75" customHeight="1" x14ac:dyDescent="0.25">
      <c r="E378" s="29"/>
      <c r="F378" s="29"/>
      <c r="G378" s="29"/>
      <c r="P378" s="38"/>
    </row>
    <row r="379" spans="5:16" ht="15.75" customHeight="1" x14ac:dyDescent="0.25">
      <c r="E379" s="29"/>
      <c r="F379" s="29"/>
      <c r="G379" s="29"/>
      <c r="P379" s="38"/>
    </row>
    <row r="380" spans="5:16" ht="15.75" customHeight="1" x14ac:dyDescent="0.25">
      <c r="E380" s="29"/>
      <c r="F380" s="29"/>
      <c r="G380" s="29"/>
      <c r="P380" s="38"/>
    </row>
    <row r="381" spans="5:16" ht="15.75" customHeight="1" x14ac:dyDescent="0.25">
      <c r="E381" s="29"/>
      <c r="F381" s="29"/>
      <c r="G381" s="29"/>
      <c r="P381" s="38"/>
    </row>
    <row r="382" spans="5:16" ht="15.75" customHeight="1" x14ac:dyDescent="0.25">
      <c r="E382" s="29"/>
      <c r="F382" s="29"/>
      <c r="G382" s="29"/>
      <c r="P382" s="38"/>
    </row>
    <row r="383" spans="5:16" ht="15.75" customHeight="1" x14ac:dyDescent="0.25">
      <c r="E383" s="29"/>
      <c r="F383" s="29"/>
      <c r="G383" s="29"/>
      <c r="P383" s="38"/>
    </row>
    <row r="384" spans="5:16" ht="15.75" customHeight="1" x14ac:dyDescent="0.25">
      <c r="E384" s="29"/>
      <c r="F384" s="29"/>
      <c r="G384" s="29"/>
      <c r="P384" s="38"/>
    </row>
    <row r="385" spans="5:16" ht="15.75" customHeight="1" x14ac:dyDescent="0.25">
      <c r="E385" s="29"/>
      <c r="F385" s="29"/>
      <c r="G385" s="29"/>
      <c r="P385" s="38"/>
    </row>
    <row r="386" spans="5:16" ht="15.75" customHeight="1" x14ac:dyDescent="0.25">
      <c r="E386" s="29"/>
      <c r="F386" s="29"/>
      <c r="G386" s="29"/>
      <c r="P386" s="38"/>
    </row>
    <row r="387" spans="5:16" ht="15.75" customHeight="1" x14ac:dyDescent="0.25">
      <c r="E387" s="29"/>
      <c r="F387" s="29"/>
      <c r="G387" s="29"/>
      <c r="P387" s="38"/>
    </row>
    <row r="388" spans="5:16" ht="15.75" customHeight="1" x14ac:dyDescent="0.25">
      <c r="E388" s="29"/>
      <c r="F388" s="29"/>
      <c r="G388" s="29"/>
      <c r="P388" s="38"/>
    </row>
    <row r="389" spans="5:16" ht="15.75" customHeight="1" x14ac:dyDescent="0.25">
      <c r="E389" s="29"/>
      <c r="F389" s="29"/>
      <c r="G389" s="29"/>
      <c r="P389" s="38"/>
    </row>
    <row r="390" spans="5:16" ht="15.75" customHeight="1" x14ac:dyDescent="0.25">
      <c r="E390" s="29"/>
      <c r="F390" s="29"/>
      <c r="G390" s="29"/>
      <c r="P390" s="38"/>
    </row>
    <row r="391" spans="5:16" ht="15.75" customHeight="1" x14ac:dyDescent="0.25">
      <c r="E391" s="29"/>
      <c r="F391" s="29"/>
      <c r="G391" s="29"/>
      <c r="P391" s="38"/>
    </row>
    <row r="392" spans="5:16" ht="15.75" customHeight="1" x14ac:dyDescent="0.25">
      <c r="E392" s="29"/>
      <c r="F392" s="29"/>
      <c r="G392" s="29"/>
      <c r="P392" s="38"/>
    </row>
    <row r="393" spans="5:16" ht="15.75" customHeight="1" x14ac:dyDescent="0.25">
      <c r="E393" s="29"/>
      <c r="F393" s="29"/>
      <c r="G393" s="29"/>
      <c r="P393" s="38"/>
    </row>
    <row r="394" spans="5:16" ht="15.75" customHeight="1" x14ac:dyDescent="0.25">
      <c r="E394" s="29"/>
      <c r="F394" s="29"/>
      <c r="G394" s="29"/>
      <c r="P394" s="38"/>
    </row>
    <row r="395" spans="5:16" ht="15.75" customHeight="1" x14ac:dyDescent="0.25">
      <c r="E395" s="29"/>
      <c r="F395" s="29"/>
      <c r="G395" s="29"/>
      <c r="P395" s="38"/>
    </row>
    <row r="396" spans="5:16" ht="15.75" customHeight="1" x14ac:dyDescent="0.25">
      <c r="E396" s="29"/>
      <c r="F396" s="29"/>
      <c r="G396" s="29"/>
      <c r="P396" s="38"/>
    </row>
    <row r="397" spans="5:16" ht="15.75" customHeight="1" x14ac:dyDescent="0.25">
      <c r="E397" s="29"/>
      <c r="F397" s="29"/>
      <c r="G397" s="29"/>
      <c r="P397" s="38"/>
    </row>
    <row r="398" spans="5:16" ht="15.75" customHeight="1" x14ac:dyDescent="0.25">
      <c r="E398" s="29"/>
      <c r="F398" s="29"/>
      <c r="G398" s="29"/>
      <c r="P398" s="38"/>
    </row>
    <row r="399" spans="5:16" ht="15.75" customHeight="1" x14ac:dyDescent="0.25">
      <c r="E399" s="29"/>
      <c r="F399" s="29"/>
      <c r="G399" s="29"/>
      <c r="P399" s="38"/>
    </row>
    <row r="400" spans="5:16" ht="15.75" customHeight="1" x14ac:dyDescent="0.25">
      <c r="E400" s="29"/>
      <c r="F400" s="29"/>
      <c r="G400" s="29"/>
      <c r="P400" s="38"/>
    </row>
    <row r="401" spans="5:16" ht="15.75" customHeight="1" x14ac:dyDescent="0.25">
      <c r="E401" s="29"/>
      <c r="F401" s="29"/>
      <c r="G401" s="29"/>
      <c r="P401" s="38"/>
    </row>
    <row r="402" spans="5:16" ht="15.75" customHeight="1" x14ac:dyDescent="0.25">
      <c r="E402" s="29"/>
      <c r="F402" s="29"/>
      <c r="G402" s="29"/>
      <c r="P402" s="38"/>
    </row>
    <row r="403" spans="5:16" ht="15.75" customHeight="1" x14ac:dyDescent="0.25">
      <c r="E403" s="29"/>
      <c r="F403" s="29"/>
      <c r="G403" s="29"/>
      <c r="P403" s="38"/>
    </row>
    <row r="404" spans="5:16" ht="15.75" customHeight="1" x14ac:dyDescent="0.25">
      <c r="E404" s="29"/>
      <c r="F404" s="29"/>
      <c r="G404" s="29"/>
      <c r="P404" s="38"/>
    </row>
    <row r="405" spans="5:16" ht="15.75" customHeight="1" x14ac:dyDescent="0.25">
      <c r="E405" s="29"/>
      <c r="F405" s="29"/>
      <c r="G405" s="29"/>
      <c r="P405" s="38"/>
    </row>
    <row r="406" spans="5:16" ht="15.75" customHeight="1" x14ac:dyDescent="0.25">
      <c r="E406" s="29"/>
      <c r="F406" s="29"/>
      <c r="G406" s="29"/>
      <c r="P406" s="38"/>
    </row>
    <row r="407" spans="5:16" ht="15.75" customHeight="1" x14ac:dyDescent="0.25">
      <c r="E407" s="29"/>
      <c r="F407" s="29"/>
      <c r="G407" s="29"/>
      <c r="P407" s="38"/>
    </row>
    <row r="408" spans="5:16" ht="15.75" customHeight="1" x14ac:dyDescent="0.25">
      <c r="E408" s="29"/>
      <c r="F408" s="29"/>
      <c r="G408" s="29"/>
      <c r="P408" s="38"/>
    </row>
    <row r="409" spans="5:16" ht="15.75" customHeight="1" x14ac:dyDescent="0.25">
      <c r="E409" s="29"/>
      <c r="F409" s="29"/>
      <c r="G409" s="29"/>
      <c r="P409" s="38"/>
    </row>
    <row r="410" spans="5:16" ht="15.75" customHeight="1" x14ac:dyDescent="0.25">
      <c r="E410" s="29"/>
      <c r="F410" s="29"/>
      <c r="G410" s="29"/>
      <c r="P410" s="38"/>
    </row>
    <row r="411" spans="5:16" ht="15.75" customHeight="1" x14ac:dyDescent="0.25">
      <c r="E411" s="29"/>
      <c r="F411" s="29"/>
      <c r="G411" s="29"/>
      <c r="P411" s="38"/>
    </row>
    <row r="412" spans="5:16" ht="15.75" customHeight="1" x14ac:dyDescent="0.25">
      <c r="E412" s="29"/>
      <c r="F412" s="29"/>
      <c r="G412" s="29"/>
      <c r="P412" s="38"/>
    </row>
    <row r="413" spans="5:16" ht="15.75" customHeight="1" x14ac:dyDescent="0.25">
      <c r="E413" s="29"/>
      <c r="F413" s="29"/>
      <c r="G413" s="29"/>
      <c r="P413" s="38"/>
    </row>
    <row r="414" spans="5:16" ht="15.75" customHeight="1" x14ac:dyDescent="0.25">
      <c r="E414" s="29"/>
      <c r="F414" s="29"/>
      <c r="G414" s="29"/>
      <c r="P414" s="38"/>
    </row>
    <row r="415" spans="5:16" ht="15.75" customHeight="1" x14ac:dyDescent="0.25">
      <c r="E415" s="29"/>
      <c r="F415" s="29"/>
      <c r="G415" s="29"/>
      <c r="P415" s="38"/>
    </row>
    <row r="416" spans="5:16" ht="15.75" customHeight="1" x14ac:dyDescent="0.25">
      <c r="E416" s="29"/>
      <c r="F416" s="29"/>
      <c r="G416" s="29"/>
      <c r="P416" s="38"/>
    </row>
    <row r="417" spans="5:16" ht="15.75" customHeight="1" x14ac:dyDescent="0.25">
      <c r="E417" s="29"/>
      <c r="F417" s="29"/>
      <c r="G417" s="29"/>
      <c r="P417" s="38"/>
    </row>
    <row r="418" spans="5:16" ht="15.75" customHeight="1" x14ac:dyDescent="0.25">
      <c r="E418" s="29"/>
      <c r="F418" s="29"/>
      <c r="G418" s="29"/>
      <c r="P418" s="38"/>
    </row>
    <row r="419" spans="5:16" ht="15.75" customHeight="1" x14ac:dyDescent="0.25">
      <c r="E419" s="29"/>
      <c r="F419" s="29"/>
      <c r="G419" s="29"/>
      <c r="P419" s="38"/>
    </row>
    <row r="420" spans="5:16" ht="15.75" customHeight="1" x14ac:dyDescent="0.25">
      <c r="E420" s="29"/>
      <c r="F420" s="29"/>
      <c r="G420" s="29"/>
      <c r="P420" s="38"/>
    </row>
    <row r="421" spans="5:16" ht="15.75" customHeight="1" x14ac:dyDescent="0.25">
      <c r="E421" s="29"/>
      <c r="F421" s="29"/>
      <c r="G421" s="29"/>
      <c r="P421" s="38"/>
    </row>
    <row r="422" spans="5:16" ht="15.75" customHeight="1" x14ac:dyDescent="0.25">
      <c r="E422" s="29"/>
      <c r="F422" s="29"/>
      <c r="G422" s="29"/>
      <c r="P422" s="38"/>
    </row>
    <row r="423" spans="5:16" ht="15.75" customHeight="1" x14ac:dyDescent="0.25">
      <c r="E423" s="29"/>
      <c r="F423" s="29"/>
      <c r="G423" s="29"/>
      <c r="P423" s="38"/>
    </row>
    <row r="424" spans="5:16" ht="15.75" customHeight="1" x14ac:dyDescent="0.25">
      <c r="E424" s="29"/>
      <c r="F424" s="29"/>
      <c r="G424" s="29"/>
      <c r="P424" s="38"/>
    </row>
    <row r="425" spans="5:16" ht="15.75" customHeight="1" x14ac:dyDescent="0.25">
      <c r="E425" s="29"/>
      <c r="F425" s="29"/>
      <c r="G425" s="29"/>
      <c r="P425" s="38"/>
    </row>
    <row r="426" spans="5:16" ht="15.75" customHeight="1" x14ac:dyDescent="0.25">
      <c r="E426" s="29"/>
      <c r="F426" s="29"/>
      <c r="G426" s="29"/>
      <c r="P426" s="38"/>
    </row>
    <row r="427" spans="5:16" ht="15.75" customHeight="1" x14ac:dyDescent="0.25">
      <c r="E427" s="29"/>
      <c r="F427" s="29"/>
      <c r="G427" s="29"/>
      <c r="P427" s="38"/>
    </row>
    <row r="428" spans="5:16" ht="15.75" customHeight="1" x14ac:dyDescent="0.25">
      <c r="E428" s="29"/>
      <c r="F428" s="29"/>
      <c r="G428" s="29"/>
      <c r="P428" s="38"/>
    </row>
    <row r="429" spans="5:16" ht="15.75" customHeight="1" x14ac:dyDescent="0.25">
      <c r="E429" s="29"/>
      <c r="F429" s="29"/>
      <c r="G429" s="29"/>
      <c r="P429" s="38"/>
    </row>
    <row r="430" spans="5:16" ht="15.75" customHeight="1" x14ac:dyDescent="0.25">
      <c r="E430" s="29"/>
      <c r="F430" s="29"/>
      <c r="G430" s="29"/>
      <c r="P430" s="38"/>
    </row>
    <row r="431" spans="5:16" ht="15.75" customHeight="1" x14ac:dyDescent="0.25">
      <c r="E431" s="29"/>
      <c r="F431" s="29"/>
      <c r="G431" s="29"/>
      <c r="P431" s="38"/>
    </row>
    <row r="432" spans="5:16" ht="15.75" customHeight="1" x14ac:dyDescent="0.25">
      <c r="E432" s="29"/>
      <c r="F432" s="29"/>
      <c r="G432" s="29"/>
      <c r="P432" s="38"/>
    </row>
    <row r="433" spans="5:16" ht="15.75" customHeight="1" x14ac:dyDescent="0.25">
      <c r="E433" s="29"/>
      <c r="F433" s="29"/>
      <c r="G433" s="29"/>
      <c r="P433" s="38"/>
    </row>
    <row r="434" spans="5:16" ht="15.75" customHeight="1" x14ac:dyDescent="0.25">
      <c r="E434" s="29"/>
      <c r="F434" s="29"/>
      <c r="G434" s="29"/>
      <c r="P434" s="38"/>
    </row>
    <row r="435" spans="5:16" ht="15.75" customHeight="1" x14ac:dyDescent="0.25">
      <c r="E435" s="29"/>
      <c r="F435" s="29"/>
      <c r="G435" s="29"/>
      <c r="P435" s="38"/>
    </row>
    <row r="436" spans="5:16" ht="15.75" customHeight="1" x14ac:dyDescent="0.25">
      <c r="E436" s="29"/>
      <c r="F436" s="29"/>
      <c r="G436" s="29"/>
      <c r="P436" s="38"/>
    </row>
    <row r="437" spans="5:16" ht="15.75" customHeight="1" x14ac:dyDescent="0.25">
      <c r="E437" s="29"/>
      <c r="F437" s="29"/>
      <c r="G437" s="29"/>
      <c r="P437" s="38"/>
    </row>
    <row r="438" spans="5:16" ht="15.75" customHeight="1" x14ac:dyDescent="0.25">
      <c r="E438" s="29"/>
      <c r="F438" s="29"/>
      <c r="G438" s="29"/>
      <c r="P438" s="38"/>
    </row>
    <row r="439" spans="5:16" ht="15.75" customHeight="1" x14ac:dyDescent="0.25">
      <c r="E439" s="29"/>
      <c r="F439" s="29"/>
      <c r="G439" s="29"/>
      <c r="P439" s="38"/>
    </row>
    <row r="440" spans="5:16" ht="15.75" customHeight="1" x14ac:dyDescent="0.25">
      <c r="E440" s="29"/>
      <c r="F440" s="29"/>
      <c r="G440" s="29"/>
      <c r="P440" s="38"/>
    </row>
    <row r="441" spans="5:16" ht="15.75" customHeight="1" x14ac:dyDescent="0.25">
      <c r="E441" s="29"/>
      <c r="F441" s="29"/>
      <c r="G441" s="29"/>
      <c r="P441" s="38"/>
    </row>
    <row r="442" spans="5:16" ht="15.75" customHeight="1" x14ac:dyDescent="0.25">
      <c r="E442" s="29"/>
      <c r="F442" s="29"/>
      <c r="G442" s="29"/>
      <c r="P442" s="38"/>
    </row>
    <row r="443" spans="5:16" ht="15.75" customHeight="1" x14ac:dyDescent="0.25">
      <c r="E443" s="29"/>
      <c r="F443" s="29"/>
      <c r="G443" s="29"/>
      <c r="P443" s="38"/>
    </row>
    <row r="444" spans="5:16" ht="15.75" customHeight="1" x14ac:dyDescent="0.25">
      <c r="E444" s="29"/>
      <c r="F444" s="29"/>
      <c r="G444" s="29"/>
      <c r="P444" s="38"/>
    </row>
    <row r="445" spans="5:16" ht="15.75" customHeight="1" x14ac:dyDescent="0.25">
      <c r="E445" s="29"/>
      <c r="F445" s="29"/>
      <c r="G445" s="29"/>
      <c r="P445" s="38"/>
    </row>
    <row r="446" spans="5:16" ht="15.75" customHeight="1" x14ac:dyDescent="0.25">
      <c r="E446" s="29"/>
      <c r="F446" s="29"/>
      <c r="G446" s="29"/>
      <c r="P446" s="38"/>
    </row>
    <row r="447" spans="5:16" ht="15.75" customHeight="1" x14ac:dyDescent="0.25">
      <c r="E447" s="29"/>
      <c r="F447" s="29"/>
      <c r="G447" s="29"/>
      <c r="P447" s="38"/>
    </row>
    <row r="448" spans="5:16" ht="15.75" customHeight="1" x14ac:dyDescent="0.25">
      <c r="E448" s="29"/>
      <c r="F448" s="29"/>
      <c r="G448" s="29"/>
      <c r="P448" s="38"/>
    </row>
    <row r="449" spans="5:16" ht="15.75" customHeight="1" x14ac:dyDescent="0.25">
      <c r="E449" s="29"/>
      <c r="F449" s="29"/>
      <c r="G449" s="29"/>
      <c r="P449" s="38"/>
    </row>
    <row r="450" spans="5:16" ht="15.75" customHeight="1" x14ac:dyDescent="0.25">
      <c r="E450" s="29"/>
      <c r="F450" s="29"/>
      <c r="G450" s="29"/>
      <c r="P450" s="38"/>
    </row>
    <row r="451" spans="5:16" ht="15.75" customHeight="1" x14ac:dyDescent="0.25">
      <c r="E451" s="29"/>
      <c r="F451" s="29"/>
      <c r="G451" s="29"/>
      <c r="P451" s="38"/>
    </row>
    <row r="452" spans="5:16" ht="15.75" customHeight="1" x14ac:dyDescent="0.25">
      <c r="E452" s="29"/>
      <c r="F452" s="29"/>
      <c r="G452" s="29"/>
      <c r="P452" s="38"/>
    </row>
    <row r="453" spans="5:16" ht="15.75" customHeight="1" x14ac:dyDescent="0.25">
      <c r="E453" s="29"/>
      <c r="F453" s="29"/>
      <c r="G453" s="29"/>
      <c r="P453" s="38"/>
    </row>
    <row r="454" spans="5:16" ht="15.75" customHeight="1" x14ac:dyDescent="0.25">
      <c r="E454" s="29"/>
      <c r="F454" s="29"/>
      <c r="G454" s="29"/>
      <c r="P454" s="38"/>
    </row>
    <row r="455" spans="5:16" ht="15.75" customHeight="1" x14ac:dyDescent="0.25">
      <c r="E455" s="29"/>
      <c r="F455" s="29"/>
      <c r="G455" s="29"/>
      <c r="P455" s="38"/>
    </row>
    <row r="456" spans="5:16" ht="15.75" customHeight="1" x14ac:dyDescent="0.25">
      <c r="E456" s="29"/>
      <c r="F456" s="29"/>
      <c r="G456" s="29"/>
      <c r="P456" s="38"/>
    </row>
    <row r="457" spans="5:16" ht="15.75" customHeight="1" x14ac:dyDescent="0.25">
      <c r="E457" s="29"/>
      <c r="F457" s="29"/>
      <c r="G457" s="29"/>
      <c r="P457" s="38"/>
    </row>
    <row r="458" spans="5:16" ht="15.75" customHeight="1" x14ac:dyDescent="0.25">
      <c r="E458" s="29"/>
      <c r="F458" s="29"/>
      <c r="G458" s="29"/>
      <c r="P458" s="38"/>
    </row>
    <row r="459" spans="5:16" ht="15.75" customHeight="1" x14ac:dyDescent="0.25">
      <c r="E459" s="29"/>
      <c r="F459" s="29"/>
      <c r="G459" s="29"/>
      <c r="P459" s="38"/>
    </row>
    <row r="460" spans="5:16" ht="15.75" customHeight="1" x14ac:dyDescent="0.25">
      <c r="E460" s="29"/>
      <c r="F460" s="29"/>
      <c r="G460" s="29"/>
      <c r="P460" s="38"/>
    </row>
    <row r="461" spans="5:16" ht="15.75" customHeight="1" x14ac:dyDescent="0.25">
      <c r="E461" s="29"/>
      <c r="F461" s="29"/>
      <c r="G461" s="29"/>
      <c r="P461" s="38"/>
    </row>
    <row r="462" spans="5:16" ht="15.75" customHeight="1" x14ac:dyDescent="0.25">
      <c r="E462" s="29"/>
      <c r="F462" s="29"/>
      <c r="G462" s="29"/>
      <c r="P462" s="38"/>
    </row>
    <row r="463" spans="5:16" ht="15.75" customHeight="1" x14ac:dyDescent="0.25">
      <c r="E463" s="29"/>
      <c r="F463" s="29"/>
      <c r="G463" s="29"/>
      <c r="P463" s="38"/>
    </row>
    <row r="464" spans="5:16" ht="15.75" customHeight="1" x14ac:dyDescent="0.25">
      <c r="E464" s="29"/>
      <c r="F464" s="29"/>
      <c r="G464" s="29"/>
      <c r="P464" s="38"/>
    </row>
    <row r="465" spans="5:16" ht="15.75" customHeight="1" x14ac:dyDescent="0.25">
      <c r="E465" s="29"/>
      <c r="F465" s="29"/>
      <c r="G465" s="29"/>
      <c r="P465" s="38"/>
    </row>
    <row r="466" spans="5:16" ht="15.75" customHeight="1" x14ac:dyDescent="0.25">
      <c r="E466" s="29"/>
      <c r="F466" s="29"/>
      <c r="G466" s="29"/>
      <c r="P466" s="38"/>
    </row>
    <row r="467" spans="5:16" ht="15.75" customHeight="1" x14ac:dyDescent="0.25">
      <c r="E467" s="29"/>
      <c r="F467" s="29"/>
      <c r="G467" s="29"/>
      <c r="P467" s="38"/>
    </row>
    <row r="468" spans="5:16" ht="15.75" customHeight="1" x14ac:dyDescent="0.25">
      <c r="E468" s="29"/>
      <c r="F468" s="29"/>
      <c r="G468" s="29"/>
      <c r="P468" s="38"/>
    </row>
    <row r="469" spans="5:16" ht="15.75" customHeight="1" x14ac:dyDescent="0.25">
      <c r="E469" s="29"/>
      <c r="F469" s="29"/>
      <c r="G469" s="29"/>
      <c r="P469" s="38"/>
    </row>
    <row r="470" spans="5:16" ht="15.75" customHeight="1" x14ac:dyDescent="0.25">
      <c r="E470" s="29"/>
      <c r="F470" s="29"/>
      <c r="G470" s="29"/>
      <c r="P470" s="38"/>
    </row>
    <row r="471" spans="5:16" ht="15.75" customHeight="1" x14ac:dyDescent="0.25">
      <c r="E471" s="29"/>
      <c r="F471" s="29"/>
      <c r="G471" s="29"/>
      <c r="P471" s="38"/>
    </row>
    <row r="472" spans="5:16" ht="15.75" customHeight="1" x14ac:dyDescent="0.25">
      <c r="E472" s="29"/>
      <c r="F472" s="29"/>
      <c r="G472" s="29"/>
      <c r="P472" s="38"/>
    </row>
    <row r="473" spans="5:16" ht="15.75" customHeight="1" x14ac:dyDescent="0.25">
      <c r="E473" s="29"/>
      <c r="F473" s="29"/>
      <c r="G473" s="29"/>
      <c r="P473" s="38"/>
    </row>
    <row r="474" spans="5:16" ht="15.75" customHeight="1" x14ac:dyDescent="0.25">
      <c r="E474" s="29"/>
      <c r="F474" s="29"/>
      <c r="G474" s="29"/>
      <c r="P474" s="38"/>
    </row>
    <row r="475" spans="5:16" ht="15.75" customHeight="1" x14ac:dyDescent="0.25">
      <c r="E475" s="29"/>
      <c r="F475" s="29"/>
      <c r="G475" s="29"/>
      <c r="P475" s="38"/>
    </row>
    <row r="476" spans="5:16" ht="15.75" customHeight="1" x14ac:dyDescent="0.25">
      <c r="E476" s="29"/>
      <c r="F476" s="29"/>
      <c r="G476" s="29"/>
      <c r="P476" s="38"/>
    </row>
    <row r="477" spans="5:16" ht="15.75" customHeight="1" x14ac:dyDescent="0.25">
      <c r="E477" s="29"/>
      <c r="F477" s="29"/>
      <c r="G477" s="29"/>
      <c r="P477" s="38"/>
    </row>
    <row r="478" spans="5:16" ht="15.75" customHeight="1" x14ac:dyDescent="0.25">
      <c r="E478" s="29"/>
      <c r="F478" s="29"/>
      <c r="G478" s="29"/>
      <c r="P478" s="38"/>
    </row>
    <row r="479" spans="5:16" ht="15.75" customHeight="1" x14ac:dyDescent="0.25">
      <c r="E479" s="29"/>
      <c r="F479" s="29"/>
      <c r="G479" s="29"/>
      <c r="P479" s="38"/>
    </row>
    <row r="480" spans="5:16" ht="15.75" customHeight="1" x14ac:dyDescent="0.25">
      <c r="E480" s="29"/>
      <c r="F480" s="29"/>
      <c r="G480" s="29"/>
      <c r="P480" s="38"/>
    </row>
    <row r="481" spans="5:16" ht="15.75" customHeight="1" x14ac:dyDescent="0.25">
      <c r="E481" s="29"/>
      <c r="F481" s="29"/>
      <c r="G481" s="29"/>
      <c r="P481" s="38"/>
    </row>
    <row r="482" spans="5:16" ht="15.75" customHeight="1" x14ac:dyDescent="0.25">
      <c r="E482" s="29"/>
      <c r="F482" s="29"/>
      <c r="G482" s="29"/>
      <c r="P482" s="38"/>
    </row>
    <row r="483" spans="5:16" ht="15.75" customHeight="1" x14ac:dyDescent="0.25">
      <c r="E483" s="29"/>
      <c r="F483" s="29"/>
      <c r="G483" s="29"/>
      <c r="P483" s="38"/>
    </row>
    <row r="484" spans="5:16" ht="15.75" customHeight="1" x14ac:dyDescent="0.25">
      <c r="E484" s="29"/>
      <c r="F484" s="29"/>
      <c r="G484" s="29"/>
      <c r="P484" s="38"/>
    </row>
    <row r="485" spans="5:16" ht="15.75" customHeight="1" x14ac:dyDescent="0.25">
      <c r="E485" s="29"/>
      <c r="F485" s="29"/>
      <c r="G485" s="29"/>
      <c r="P485" s="38"/>
    </row>
    <row r="486" spans="5:16" ht="15.75" customHeight="1" x14ac:dyDescent="0.25">
      <c r="E486" s="29"/>
      <c r="F486" s="29"/>
      <c r="G486" s="29"/>
      <c r="P486" s="38"/>
    </row>
    <row r="487" spans="5:16" ht="15.75" customHeight="1" x14ac:dyDescent="0.25">
      <c r="E487" s="29"/>
      <c r="F487" s="29"/>
      <c r="G487" s="29"/>
      <c r="P487" s="38"/>
    </row>
    <row r="488" spans="5:16" ht="15.75" customHeight="1" x14ac:dyDescent="0.25">
      <c r="E488" s="29"/>
      <c r="F488" s="29"/>
      <c r="G488" s="29"/>
      <c r="P488" s="38"/>
    </row>
    <row r="489" spans="5:16" ht="15.75" customHeight="1" x14ac:dyDescent="0.25">
      <c r="E489" s="29"/>
      <c r="F489" s="29"/>
      <c r="G489" s="29"/>
      <c r="P489" s="38"/>
    </row>
    <row r="490" spans="5:16" ht="15.75" customHeight="1" x14ac:dyDescent="0.25">
      <c r="E490" s="29"/>
      <c r="F490" s="29"/>
      <c r="G490" s="29"/>
      <c r="P490" s="38"/>
    </row>
    <row r="491" spans="5:16" ht="15.75" customHeight="1" x14ac:dyDescent="0.25">
      <c r="E491" s="29"/>
      <c r="F491" s="29"/>
      <c r="G491" s="29"/>
      <c r="P491" s="38"/>
    </row>
    <row r="492" spans="5:16" ht="15.75" customHeight="1" x14ac:dyDescent="0.25">
      <c r="E492" s="29"/>
      <c r="F492" s="29"/>
      <c r="G492" s="29"/>
      <c r="P492" s="38"/>
    </row>
    <row r="493" spans="5:16" ht="15.75" customHeight="1" x14ac:dyDescent="0.25">
      <c r="E493" s="29"/>
      <c r="F493" s="29"/>
      <c r="G493" s="29"/>
      <c r="P493" s="38"/>
    </row>
    <row r="494" spans="5:16" ht="15.75" customHeight="1" x14ac:dyDescent="0.25">
      <c r="E494" s="29"/>
      <c r="F494" s="29"/>
      <c r="G494" s="29"/>
      <c r="P494" s="38"/>
    </row>
    <row r="495" spans="5:16" ht="15.75" customHeight="1" x14ac:dyDescent="0.25">
      <c r="E495" s="29"/>
      <c r="F495" s="29"/>
      <c r="G495" s="29"/>
      <c r="P495" s="38"/>
    </row>
    <row r="496" spans="5:16" ht="15.75" customHeight="1" x14ac:dyDescent="0.25">
      <c r="E496" s="29"/>
      <c r="F496" s="29"/>
      <c r="G496" s="29"/>
      <c r="P496" s="38"/>
    </row>
    <row r="497" spans="5:16" ht="15.75" customHeight="1" x14ac:dyDescent="0.25">
      <c r="E497" s="29"/>
      <c r="F497" s="29"/>
      <c r="G497" s="29"/>
      <c r="P497" s="38"/>
    </row>
    <row r="498" spans="5:16" ht="15.75" customHeight="1" x14ac:dyDescent="0.25">
      <c r="E498" s="29"/>
      <c r="F498" s="29"/>
      <c r="G498" s="29"/>
      <c r="P498" s="38"/>
    </row>
    <row r="499" spans="5:16" ht="15.75" customHeight="1" x14ac:dyDescent="0.25">
      <c r="E499" s="29"/>
      <c r="F499" s="29"/>
      <c r="G499" s="29"/>
      <c r="P499" s="38"/>
    </row>
    <row r="500" spans="5:16" ht="15.75" customHeight="1" x14ac:dyDescent="0.25">
      <c r="E500" s="29"/>
      <c r="F500" s="29"/>
      <c r="G500" s="29"/>
      <c r="P500" s="38"/>
    </row>
    <row r="501" spans="5:16" ht="15.75" customHeight="1" x14ac:dyDescent="0.25">
      <c r="E501" s="29"/>
      <c r="F501" s="29"/>
      <c r="G501" s="29"/>
      <c r="P501" s="38"/>
    </row>
    <row r="502" spans="5:16" ht="15.75" customHeight="1" x14ac:dyDescent="0.25">
      <c r="E502" s="29"/>
      <c r="F502" s="29"/>
      <c r="G502" s="29"/>
      <c r="P502" s="38"/>
    </row>
    <row r="503" spans="5:16" ht="15.75" customHeight="1" x14ac:dyDescent="0.25">
      <c r="E503" s="29"/>
      <c r="F503" s="29"/>
      <c r="G503" s="29"/>
      <c r="P503" s="38"/>
    </row>
    <row r="504" spans="5:16" ht="15.75" customHeight="1" x14ac:dyDescent="0.25">
      <c r="E504" s="29"/>
      <c r="F504" s="29"/>
      <c r="G504" s="29"/>
      <c r="P504" s="38"/>
    </row>
    <row r="505" spans="5:16" ht="15.75" customHeight="1" x14ac:dyDescent="0.25">
      <c r="E505" s="29"/>
      <c r="F505" s="29"/>
      <c r="G505" s="29"/>
      <c r="P505" s="38"/>
    </row>
    <row r="506" spans="5:16" ht="15.75" customHeight="1" x14ac:dyDescent="0.25">
      <c r="E506" s="29"/>
      <c r="F506" s="29"/>
      <c r="G506" s="29"/>
      <c r="P506" s="38"/>
    </row>
    <row r="507" spans="5:16" ht="15.75" customHeight="1" x14ac:dyDescent="0.25">
      <c r="E507" s="29"/>
      <c r="F507" s="29"/>
      <c r="G507" s="29"/>
      <c r="P507" s="38"/>
    </row>
    <row r="508" spans="5:16" ht="15.75" customHeight="1" x14ac:dyDescent="0.25">
      <c r="E508" s="29"/>
      <c r="F508" s="29"/>
      <c r="G508" s="29"/>
      <c r="P508" s="38"/>
    </row>
    <row r="509" spans="5:16" ht="15.75" customHeight="1" x14ac:dyDescent="0.25">
      <c r="E509" s="29"/>
      <c r="F509" s="29"/>
      <c r="G509" s="29"/>
      <c r="P509" s="38"/>
    </row>
    <row r="510" spans="5:16" ht="15.75" customHeight="1" x14ac:dyDescent="0.25">
      <c r="E510" s="29"/>
      <c r="F510" s="29"/>
      <c r="G510" s="29"/>
      <c r="P510" s="38"/>
    </row>
    <row r="511" spans="5:16" ht="15.75" customHeight="1" x14ac:dyDescent="0.25">
      <c r="E511" s="29"/>
      <c r="F511" s="29"/>
      <c r="G511" s="29"/>
      <c r="P511" s="38"/>
    </row>
    <row r="512" spans="5:16" ht="15.75" customHeight="1" x14ac:dyDescent="0.25">
      <c r="E512" s="29"/>
      <c r="F512" s="29"/>
      <c r="G512" s="29"/>
      <c r="P512" s="38"/>
    </row>
    <row r="513" spans="5:16" ht="15.75" customHeight="1" x14ac:dyDescent="0.25">
      <c r="E513" s="29"/>
      <c r="F513" s="29"/>
      <c r="G513" s="29"/>
      <c r="P513" s="38"/>
    </row>
    <row r="514" spans="5:16" ht="15.75" customHeight="1" x14ac:dyDescent="0.25">
      <c r="E514" s="29"/>
      <c r="F514" s="29"/>
      <c r="G514" s="29"/>
      <c r="P514" s="38"/>
    </row>
    <row r="515" spans="5:16" ht="15.75" customHeight="1" x14ac:dyDescent="0.25">
      <c r="E515" s="29"/>
      <c r="F515" s="29"/>
      <c r="G515" s="29"/>
      <c r="P515" s="38"/>
    </row>
    <row r="516" spans="5:16" ht="15.75" customHeight="1" x14ac:dyDescent="0.25">
      <c r="E516" s="29"/>
      <c r="F516" s="29"/>
      <c r="G516" s="29"/>
      <c r="P516" s="38"/>
    </row>
    <row r="517" spans="5:16" ht="15.75" customHeight="1" x14ac:dyDescent="0.25">
      <c r="E517" s="29"/>
      <c r="F517" s="29"/>
      <c r="G517" s="29"/>
      <c r="P517" s="38"/>
    </row>
    <row r="518" spans="5:16" ht="15.75" customHeight="1" x14ac:dyDescent="0.25">
      <c r="E518" s="29"/>
      <c r="F518" s="29"/>
      <c r="G518" s="29"/>
      <c r="P518" s="38"/>
    </row>
    <row r="519" spans="5:16" ht="15.75" customHeight="1" x14ac:dyDescent="0.25">
      <c r="E519" s="29"/>
      <c r="F519" s="29"/>
      <c r="G519" s="29"/>
      <c r="P519" s="38"/>
    </row>
    <row r="520" spans="5:16" ht="15.75" customHeight="1" x14ac:dyDescent="0.25">
      <c r="E520" s="29"/>
      <c r="F520" s="29"/>
      <c r="G520" s="29"/>
      <c r="P520" s="38"/>
    </row>
    <row r="521" spans="5:16" ht="15.75" customHeight="1" x14ac:dyDescent="0.25">
      <c r="E521" s="29"/>
      <c r="F521" s="29"/>
      <c r="G521" s="29"/>
      <c r="P521" s="38"/>
    </row>
    <row r="522" spans="5:16" ht="15.75" customHeight="1" x14ac:dyDescent="0.25">
      <c r="E522" s="29"/>
      <c r="F522" s="29"/>
      <c r="G522" s="29"/>
      <c r="P522" s="38"/>
    </row>
    <row r="523" spans="5:16" ht="15.75" customHeight="1" x14ac:dyDescent="0.25">
      <c r="E523" s="29"/>
      <c r="F523" s="29"/>
      <c r="G523" s="29"/>
      <c r="P523" s="38"/>
    </row>
    <row r="524" spans="5:16" ht="15.75" customHeight="1" x14ac:dyDescent="0.25">
      <c r="E524" s="29"/>
      <c r="F524" s="29"/>
      <c r="G524" s="29"/>
      <c r="P524" s="38"/>
    </row>
    <row r="525" spans="5:16" ht="15.75" customHeight="1" x14ac:dyDescent="0.25">
      <c r="E525" s="29"/>
      <c r="F525" s="29"/>
      <c r="G525" s="29"/>
      <c r="P525" s="38"/>
    </row>
    <row r="526" spans="5:16" ht="15.75" customHeight="1" x14ac:dyDescent="0.25">
      <c r="E526" s="29"/>
      <c r="F526" s="29"/>
      <c r="G526" s="29"/>
      <c r="P526" s="38"/>
    </row>
    <row r="527" spans="5:16" ht="15.75" customHeight="1" x14ac:dyDescent="0.25">
      <c r="E527" s="29"/>
      <c r="F527" s="29"/>
      <c r="G527" s="29"/>
      <c r="P527" s="38"/>
    </row>
    <row r="528" spans="5:16" ht="15.75" customHeight="1" x14ac:dyDescent="0.25">
      <c r="E528" s="29"/>
      <c r="F528" s="29"/>
      <c r="G528" s="29"/>
      <c r="P528" s="38"/>
    </row>
    <row r="529" spans="5:16" ht="15.75" customHeight="1" x14ac:dyDescent="0.25">
      <c r="E529" s="29"/>
      <c r="F529" s="29"/>
      <c r="G529" s="29"/>
      <c r="P529" s="38"/>
    </row>
    <row r="530" spans="5:16" ht="15.75" customHeight="1" x14ac:dyDescent="0.25">
      <c r="E530" s="29"/>
      <c r="F530" s="29"/>
      <c r="G530" s="29"/>
      <c r="P530" s="38"/>
    </row>
    <row r="531" spans="5:16" ht="15.75" customHeight="1" x14ac:dyDescent="0.25">
      <c r="E531" s="29"/>
      <c r="F531" s="29"/>
      <c r="G531" s="29"/>
      <c r="P531" s="38"/>
    </row>
    <row r="532" spans="5:16" ht="15.75" customHeight="1" x14ac:dyDescent="0.25">
      <c r="E532" s="29"/>
      <c r="F532" s="29"/>
      <c r="G532" s="29"/>
      <c r="P532" s="38"/>
    </row>
    <row r="533" spans="5:16" ht="15.75" customHeight="1" x14ac:dyDescent="0.25">
      <c r="E533" s="29"/>
      <c r="F533" s="29"/>
      <c r="G533" s="29"/>
      <c r="P533" s="38"/>
    </row>
    <row r="534" spans="5:16" ht="15.75" customHeight="1" x14ac:dyDescent="0.25">
      <c r="E534" s="29"/>
      <c r="F534" s="29"/>
      <c r="G534" s="29"/>
      <c r="P534" s="38"/>
    </row>
    <row r="535" spans="5:16" ht="15.75" customHeight="1" x14ac:dyDescent="0.25">
      <c r="E535" s="29"/>
      <c r="F535" s="29"/>
      <c r="G535" s="29"/>
      <c r="P535" s="38"/>
    </row>
    <row r="536" spans="5:16" ht="15.75" customHeight="1" x14ac:dyDescent="0.25">
      <c r="E536" s="29"/>
      <c r="F536" s="29"/>
      <c r="G536" s="29"/>
      <c r="P536" s="38"/>
    </row>
    <row r="537" spans="5:16" ht="15.75" customHeight="1" x14ac:dyDescent="0.25">
      <c r="E537" s="29"/>
      <c r="F537" s="29"/>
      <c r="G537" s="29"/>
      <c r="P537" s="38"/>
    </row>
    <row r="538" spans="5:16" ht="15.75" customHeight="1" x14ac:dyDescent="0.25">
      <c r="E538" s="29"/>
      <c r="F538" s="29"/>
      <c r="G538" s="29"/>
      <c r="P538" s="38"/>
    </row>
    <row r="539" spans="5:16" ht="15.75" customHeight="1" x14ac:dyDescent="0.25">
      <c r="E539" s="29"/>
      <c r="F539" s="29"/>
      <c r="G539" s="29"/>
      <c r="P539" s="38"/>
    </row>
    <row r="540" spans="5:16" ht="15.75" customHeight="1" x14ac:dyDescent="0.25">
      <c r="E540" s="29"/>
      <c r="F540" s="29"/>
      <c r="G540" s="29"/>
      <c r="P540" s="38"/>
    </row>
    <row r="541" spans="5:16" ht="15.75" customHeight="1" x14ac:dyDescent="0.25">
      <c r="E541" s="29"/>
      <c r="F541" s="29"/>
      <c r="G541" s="29"/>
      <c r="P541" s="38"/>
    </row>
    <row r="542" spans="5:16" ht="15.75" customHeight="1" x14ac:dyDescent="0.25">
      <c r="E542" s="29"/>
      <c r="F542" s="29"/>
      <c r="G542" s="29"/>
      <c r="P542" s="38"/>
    </row>
    <row r="543" spans="5:16" ht="15.75" customHeight="1" x14ac:dyDescent="0.25">
      <c r="E543" s="29"/>
      <c r="F543" s="29"/>
      <c r="G543" s="29"/>
      <c r="P543" s="38"/>
    </row>
    <row r="544" spans="5:16" ht="15.75" customHeight="1" x14ac:dyDescent="0.25">
      <c r="E544" s="29"/>
      <c r="F544" s="29"/>
      <c r="G544" s="29"/>
      <c r="P544" s="38"/>
    </row>
    <row r="545" spans="5:16" ht="15.75" customHeight="1" x14ac:dyDescent="0.25">
      <c r="E545" s="29"/>
      <c r="F545" s="29"/>
      <c r="G545" s="29"/>
      <c r="P545" s="38"/>
    </row>
    <row r="546" spans="5:16" ht="15.75" customHeight="1" x14ac:dyDescent="0.25">
      <c r="E546" s="29"/>
      <c r="F546" s="29"/>
      <c r="G546" s="29"/>
      <c r="P546" s="38"/>
    </row>
    <row r="547" spans="5:16" ht="15.75" customHeight="1" x14ac:dyDescent="0.25">
      <c r="E547" s="29"/>
      <c r="F547" s="29"/>
      <c r="G547" s="29"/>
      <c r="P547" s="38"/>
    </row>
    <row r="548" spans="5:16" ht="15.75" customHeight="1" x14ac:dyDescent="0.25">
      <c r="E548" s="29"/>
      <c r="F548" s="29"/>
      <c r="G548" s="29"/>
      <c r="P548" s="38"/>
    </row>
    <row r="549" spans="5:16" ht="15.75" customHeight="1" x14ac:dyDescent="0.25">
      <c r="E549" s="29"/>
      <c r="F549" s="29"/>
      <c r="G549" s="29"/>
      <c r="P549" s="38"/>
    </row>
    <row r="550" spans="5:16" ht="15.75" customHeight="1" x14ac:dyDescent="0.25">
      <c r="E550" s="29"/>
      <c r="F550" s="29"/>
      <c r="G550" s="29"/>
      <c r="P550" s="38"/>
    </row>
    <row r="551" spans="5:16" ht="15.75" customHeight="1" x14ac:dyDescent="0.25">
      <c r="E551" s="29"/>
      <c r="F551" s="29"/>
      <c r="G551" s="29"/>
      <c r="P551" s="38"/>
    </row>
    <row r="552" spans="5:16" ht="15.75" customHeight="1" x14ac:dyDescent="0.25">
      <c r="E552" s="29"/>
      <c r="F552" s="29"/>
      <c r="G552" s="29"/>
      <c r="P552" s="38"/>
    </row>
    <row r="553" spans="5:16" ht="15.75" customHeight="1" x14ac:dyDescent="0.25">
      <c r="E553" s="29"/>
      <c r="F553" s="29"/>
      <c r="G553" s="29"/>
      <c r="P553" s="38"/>
    </row>
    <row r="554" spans="5:16" ht="15.75" customHeight="1" x14ac:dyDescent="0.25">
      <c r="E554" s="29"/>
      <c r="F554" s="29"/>
      <c r="G554" s="29"/>
      <c r="P554" s="38"/>
    </row>
    <row r="555" spans="5:16" ht="15.75" customHeight="1" x14ac:dyDescent="0.25">
      <c r="E555" s="29"/>
      <c r="F555" s="29"/>
      <c r="G555" s="29"/>
      <c r="P555" s="38"/>
    </row>
    <row r="556" spans="5:16" ht="15.75" customHeight="1" x14ac:dyDescent="0.25">
      <c r="E556" s="29"/>
      <c r="F556" s="29"/>
      <c r="G556" s="29"/>
      <c r="P556" s="38"/>
    </row>
    <row r="557" spans="5:16" ht="15.75" customHeight="1" x14ac:dyDescent="0.25">
      <c r="E557" s="29"/>
      <c r="F557" s="29"/>
      <c r="G557" s="29"/>
      <c r="P557" s="38"/>
    </row>
    <row r="558" spans="5:16" ht="15.75" customHeight="1" x14ac:dyDescent="0.25">
      <c r="E558" s="29"/>
      <c r="F558" s="29"/>
      <c r="G558" s="29"/>
      <c r="P558" s="38"/>
    </row>
    <row r="559" spans="5:16" ht="15.75" customHeight="1" x14ac:dyDescent="0.25">
      <c r="E559" s="29"/>
      <c r="F559" s="29"/>
      <c r="G559" s="29"/>
      <c r="P559" s="38"/>
    </row>
    <row r="560" spans="5:16" ht="15.75" customHeight="1" x14ac:dyDescent="0.25">
      <c r="E560" s="29"/>
      <c r="F560" s="29"/>
      <c r="G560" s="29"/>
      <c r="P560" s="38"/>
    </row>
    <row r="561" spans="5:16" ht="15.75" customHeight="1" x14ac:dyDescent="0.25">
      <c r="E561" s="29"/>
      <c r="F561" s="29"/>
      <c r="G561" s="29"/>
      <c r="P561" s="38"/>
    </row>
    <row r="562" spans="5:16" ht="15.75" customHeight="1" x14ac:dyDescent="0.25">
      <c r="E562" s="29"/>
      <c r="F562" s="29"/>
      <c r="G562" s="29"/>
      <c r="P562" s="38"/>
    </row>
    <row r="563" spans="5:16" ht="15.75" customHeight="1" x14ac:dyDescent="0.25">
      <c r="E563" s="29"/>
      <c r="F563" s="29"/>
      <c r="G563" s="29"/>
      <c r="P563" s="38"/>
    </row>
    <row r="564" spans="5:16" ht="15.75" customHeight="1" x14ac:dyDescent="0.25">
      <c r="E564" s="29"/>
      <c r="F564" s="29"/>
      <c r="G564" s="29"/>
      <c r="P564" s="38"/>
    </row>
    <row r="565" spans="5:16" ht="15.75" customHeight="1" x14ac:dyDescent="0.25">
      <c r="E565" s="29"/>
      <c r="F565" s="29"/>
      <c r="G565" s="29"/>
      <c r="P565" s="38"/>
    </row>
    <row r="566" spans="5:16" ht="15.75" customHeight="1" x14ac:dyDescent="0.25">
      <c r="E566" s="29"/>
      <c r="F566" s="29"/>
      <c r="G566" s="29"/>
      <c r="P566" s="38"/>
    </row>
    <row r="567" spans="5:16" ht="15.75" customHeight="1" x14ac:dyDescent="0.25">
      <c r="E567" s="29"/>
      <c r="F567" s="29"/>
      <c r="G567" s="29"/>
      <c r="P567" s="38"/>
    </row>
    <row r="568" spans="5:16" ht="15.75" customHeight="1" x14ac:dyDescent="0.25">
      <c r="E568" s="29"/>
      <c r="F568" s="29"/>
      <c r="G568" s="29"/>
      <c r="P568" s="38"/>
    </row>
    <row r="569" spans="5:16" ht="15.75" customHeight="1" x14ac:dyDescent="0.25">
      <c r="E569" s="29"/>
      <c r="F569" s="29"/>
      <c r="G569" s="29"/>
      <c r="P569" s="38"/>
    </row>
    <row r="570" spans="5:16" ht="15.75" customHeight="1" x14ac:dyDescent="0.25">
      <c r="E570" s="29"/>
      <c r="F570" s="29"/>
      <c r="G570" s="29"/>
      <c r="P570" s="38"/>
    </row>
    <row r="571" spans="5:16" ht="15.75" customHeight="1" x14ac:dyDescent="0.25">
      <c r="E571" s="29"/>
      <c r="F571" s="29"/>
      <c r="G571" s="29"/>
      <c r="P571" s="38"/>
    </row>
    <row r="572" spans="5:16" ht="15.75" customHeight="1" x14ac:dyDescent="0.25">
      <c r="E572" s="29"/>
      <c r="F572" s="29"/>
      <c r="G572" s="29"/>
      <c r="P572" s="38"/>
    </row>
    <row r="573" spans="5:16" ht="15.75" customHeight="1" x14ac:dyDescent="0.25">
      <c r="E573" s="29"/>
      <c r="F573" s="29"/>
      <c r="G573" s="29"/>
      <c r="P573" s="38"/>
    </row>
    <row r="574" spans="5:16" ht="15.75" customHeight="1" x14ac:dyDescent="0.25">
      <c r="E574" s="29"/>
      <c r="F574" s="29"/>
      <c r="G574" s="29"/>
      <c r="P574" s="38"/>
    </row>
    <row r="575" spans="5:16" ht="15.75" customHeight="1" x14ac:dyDescent="0.25">
      <c r="E575" s="29"/>
      <c r="F575" s="29"/>
      <c r="G575" s="29"/>
      <c r="P575" s="38"/>
    </row>
    <row r="576" spans="5:16" ht="15.75" customHeight="1" x14ac:dyDescent="0.25">
      <c r="E576" s="29"/>
      <c r="F576" s="29"/>
      <c r="G576" s="29"/>
      <c r="P576" s="38"/>
    </row>
    <row r="577" spans="5:16" ht="15.75" customHeight="1" x14ac:dyDescent="0.25">
      <c r="E577" s="29"/>
      <c r="F577" s="29"/>
      <c r="G577" s="29"/>
      <c r="P577" s="38"/>
    </row>
    <row r="578" spans="5:16" ht="15.75" customHeight="1" x14ac:dyDescent="0.25">
      <c r="E578" s="29"/>
      <c r="F578" s="29"/>
      <c r="G578" s="29"/>
      <c r="P578" s="38"/>
    </row>
    <row r="579" spans="5:16" ht="15.75" customHeight="1" x14ac:dyDescent="0.25">
      <c r="E579" s="29"/>
      <c r="F579" s="29"/>
      <c r="G579" s="29"/>
      <c r="P579" s="38"/>
    </row>
    <row r="580" spans="5:16" ht="15.75" customHeight="1" x14ac:dyDescent="0.25">
      <c r="E580" s="29"/>
      <c r="F580" s="29"/>
      <c r="G580" s="29"/>
      <c r="P580" s="38"/>
    </row>
    <row r="581" spans="5:16" ht="15.75" customHeight="1" x14ac:dyDescent="0.25">
      <c r="E581" s="29"/>
      <c r="F581" s="29"/>
      <c r="G581" s="29"/>
      <c r="P581" s="38"/>
    </row>
    <row r="582" spans="5:16" ht="15.75" customHeight="1" x14ac:dyDescent="0.25">
      <c r="E582" s="29"/>
      <c r="F582" s="29"/>
      <c r="G582" s="29"/>
      <c r="P582" s="38"/>
    </row>
    <row r="583" spans="5:16" ht="15.75" customHeight="1" x14ac:dyDescent="0.25">
      <c r="E583" s="29"/>
      <c r="F583" s="29"/>
      <c r="G583" s="29"/>
      <c r="P583" s="38"/>
    </row>
    <row r="584" spans="5:16" ht="15.75" customHeight="1" x14ac:dyDescent="0.25">
      <c r="E584" s="29"/>
      <c r="F584" s="29"/>
      <c r="G584" s="29"/>
      <c r="P584" s="38"/>
    </row>
    <row r="585" spans="5:16" ht="15.75" customHeight="1" x14ac:dyDescent="0.25">
      <c r="E585" s="29"/>
      <c r="F585" s="29"/>
      <c r="G585" s="29"/>
      <c r="P585" s="38"/>
    </row>
    <row r="586" spans="5:16" ht="15.75" customHeight="1" x14ac:dyDescent="0.25">
      <c r="E586" s="29"/>
      <c r="F586" s="29"/>
      <c r="G586" s="29"/>
      <c r="P586" s="38"/>
    </row>
    <row r="587" spans="5:16" ht="15.75" customHeight="1" x14ac:dyDescent="0.25">
      <c r="E587" s="29"/>
      <c r="F587" s="29"/>
      <c r="G587" s="29"/>
      <c r="P587" s="38"/>
    </row>
    <row r="588" spans="5:16" ht="15.75" customHeight="1" x14ac:dyDescent="0.25">
      <c r="E588" s="29"/>
      <c r="F588" s="29"/>
      <c r="G588" s="29"/>
      <c r="P588" s="38"/>
    </row>
    <row r="589" spans="5:16" ht="15.75" customHeight="1" x14ac:dyDescent="0.25">
      <c r="E589" s="29"/>
      <c r="F589" s="29"/>
      <c r="G589" s="29"/>
      <c r="P589" s="38"/>
    </row>
    <row r="590" spans="5:16" ht="15.75" customHeight="1" x14ac:dyDescent="0.25">
      <c r="E590" s="29"/>
      <c r="F590" s="29"/>
      <c r="G590" s="29"/>
      <c r="P590" s="38"/>
    </row>
    <row r="591" spans="5:16" ht="15.75" customHeight="1" x14ac:dyDescent="0.25">
      <c r="E591" s="29"/>
      <c r="F591" s="29"/>
      <c r="G591" s="29"/>
      <c r="P591" s="38"/>
    </row>
    <row r="592" spans="5:16" ht="15.75" customHeight="1" x14ac:dyDescent="0.25">
      <c r="E592" s="29"/>
      <c r="F592" s="29"/>
      <c r="G592" s="29"/>
      <c r="P592" s="38"/>
    </row>
    <row r="593" spans="5:16" ht="15.75" customHeight="1" x14ac:dyDescent="0.25">
      <c r="E593" s="29"/>
      <c r="F593" s="29"/>
      <c r="G593" s="29"/>
      <c r="P593" s="38"/>
    </row>
    <row r="594" spans="5:16" ht="15.75" customHeight="1" x14ac:dyDescent="0.25">
      <c r="E594" s="29"/>
      <c r="F594" s="29"/>
      <c r="G594" s="29"/>
      <c r="P594" s="38"/>
    </row>
    <row r="595" spans="5:16" ht="15.75" customHeight="1" x14ac:dyDescent="0.25">
      <c r="E595" s="29"/>
      <c r="F595" s="29"/>
      <c r="G595" s="29"/>
      <c r="P595" s="38"/>
    </row>
    <row r="596" spans="5:16" ht="15.75" customHeight="1" x14ac:dyDescent="0.25">
      <c r="E596" s="29"/>
      <c r="F596" s="29"/>
      <c r="G596" s="29"/>
      <c r="P596" s="38"/>
    </row>
    <row r="597" spans="5:16" ht="15.75" customHeight="1" x14ac:dyDescent="0.25">
      <c r="E597" s="29"/>
      <c r="F597" s="29"/>
      <c r="G597" s="29"/>
      <c r="P597" s="38"/>
    </row>
    <row r="598" spans="5:16" ht="15.75" customHeight="1" x14ac:dyDescent="0.25">
      <c r="E598" s="29"/>
      <c r="F598" s="29"/>
      <c r="G598" s="29"/>
      <c r="P598" s="38"/>
    </row>
    <row r="599" spans="5:16" ht="15.75" customHeight="1" x14ac:dyDescent="0.25">
      <c r="E599" s="29"/>
      <c r="F599" s="29"/>
      <c r="G599" s="29"/>
      <c r="P599" s="38"/>
    </row>
    <row r="600" spans="5:16" ht="15.75" customHeight="1" x14ac:dyDescent="0.25">
      <c r="E600" s="29"/>
      <c r="F600" s="29"/>
      <c r="G600" s="29"/>
      <c r="P600" s="38"/>
    </row>
    <row r="601" spans="5:16" ht="15.75" customHeight="1" x14ac:dyDescent="0.25">
      <c r="E601" s="29"/>
      <c r="F601" s="29"/>
      <c r="G601" s="29"/>
      <c r="P601" s="38"/>
    </row>
    <row r="602" spans="5:16" ht="15.75" customHeight="1" x14ac:dyDescent="0.25">
      <c r="E602" s="29"/>
      <c r="F602" s="29"/>
      <c r="G602" s="29"/>
      <c r="P602" s="38"/>
    </row>
    <row r="603" spans="5:16" ht="15.75" customHeight="1" x14ac:dyDescent="0.25">
      <c r="E603" s="29"/>
      <c r="F603" s="29"/>
      <c r="G603" s="29"/>
      <c r="P603" s="38"/>
    </row>
    <row r="604" spans="5:16" ht="15.75" customHeight="1" x14ac:dyDescent="0.25">
      <c r="E604" s="29"/>
      <c r="F604" s="29"/>
      <c r="G604" s="29"/>
      <c r="P604" s="38"/>
    </row>
    <row r="605" spans="5:16" ht="15.75" customHeight="1" x14ac:dyDescent="0.25">
      <c r="E605" s="29"/>
      <c r="F605" s="29"/>
      <c r="G605" s="29"/>
      <c r="P605" s="38"/>
    </row>
    <row r="606" spans="5:16" ht="15.75" customHeight="1" x14ac:dyDescent="0.25">
      <c r="E606" s="29"/>
      <c r="F606" s="29"/>
      <c r="G606" s="29"/>
      <c r="P606" s="38"/>
    </row>
    <row r="607" spans="5:16" ht="15.75" customHeight="1" x14ac:dyDescent="0.25">
      <c r="E607" s="29"/>
      <c r="F607" s="29"/>
      <c r="G607" s="29"/>
      <c r="P607" s="38"/>
    </row>
    <row r="608" spans="5:16" ht="15.75" customHeight="1" x14ac:dyDescent="0.25">
      <c r="E608" s="29"/>
      <c r="F608" s="29"/>
      <c r="G608" s="29"/>
      <c r="P608" s="38"/>
    </row>
    <row r="609" spans="5:16" ht="15.75" customHeight="1" x14ac:dyDescent="0.25">
      <c r="E609" s="29"/>
      <c r="F609" s="29"/>
      <c r="G609" s="29"/>
      <c r="P609" s="38"/>
    </row>
    <row r="610" spans="5:16" ht="15.75" customHeight="1" x14ac:dyDescent="0.25">
      <c r="E610" s="29"/>
      <c r="F610" s="29"/>
      <c r="G610" s="29"/>
      <c r="P610" s="38"/>
    </row>
    <row r="611" spans="5:16" ht="15.75" customHeight="1" x14ac:dyDescent="0.25">
      <c r="E611" s="29"/>
      <c r="F611" s="29"/>
      <c r="G611" s="29"/>
      <c r="P611" s="38"/>
    </row>
    <row r="612" spans="5:16" ht="15.75" customHeight="1" x14ac:dyDescent="0.25">
      <c r="E612" s="29"/>
      <c r="F612" s="29"/>
      <c r="G612" s="29"/>
      <c r="P612" s="38"/>
    </row>
    <row r="613" spans="5:16" ht="15.75" customHeight="1" x14ac:dyDescent="0.25">
      <c r="E613" s="29"/>
      <c r="F613" s="29"/>
      <c r="G613" s="29"/>
      <c r="P613" s="38"/>
    </row>
    <row r="614" spans="5:16" ht="15.75" customHeight="1" x14ac:dyDescent="0.25">
      <c r="E614" s="29"/>
      <c r="F614" s="29"/>
      <c r="G614" s="29"/>
      <c r="P614" s="38"/>
    </row>
    <row r="615" spans="5:16" ht="15.75" customHeight="1" x14ac:dyDescent="0.25">
      <c r="E615" s="29"/>
      <c r="F615" s="29"/>
      <c r="G615" s="29"/>
      <c r="P615" s="38"/>
    </row>
    <row r="616" spans="5:16" ht="15.75" customHeight="1" x14ac:dyDescent="0.25">
      <c r="E616" s="29"/>
      <c r="F616" s="29"/>
      <c r="G616" s="29"/>
      <c r="P616" s="38"/>
    </row>
    <row r="617" spans="5:16" ht="15.75" customHeight="1" x14ac:dyDescent="0.25">
      <c r="E617" s="29"/>
      <c r="F617" s="29"/>
      <c r="G617" s="29"/>
      <c r="P617" s="38"/>
    </row>
    <row r="618" spans="5:16" ht="15.75" customHeight="1" x14ac:dyDescent="0.25">
      <c r="E618" s="29"/>
      <c r="F618" s="29"/>
      <c r="G618" s="29"/>
      <c r="P618" s="38"/>
    </row>
    <row r="619" spans="5:16" ht="15.75" customHeight="1" x14ac:dyDescent="0.25">
      <c r="E619" s="29"/>
      <c r="F619" s="29"/>
      <c r="G619" s="29"/>
      <c r="P619" s="38"/>
    </row>
    <row r="620" spans="5:16" ht="15.75" customHeight="1" x14ac:dyDescent="0.25">
      <c r="E620" s="29"/>
      <c r="F620" s="29"/>
      <c r="G620" s="29"/>
      <c r="P620" s="38"/>
    </row>
    <row r="621" spans="5:16" ht="15.75" customHeight="1" x14ac:dyDescent="0.25">
      <c r="E621" s="29"/>
      <c r="F621" s="29"/>
      <c r="G621" s="29"/>
      <c r="P621" s="38"/>
    </row>
    <row r="622" spans="5:16" ht="15.75" customHeight="1" x14ac:dyDescent="0.25">
      <c r="E622" s="29"/>
      <c r="F622" s="29"/>
      <c r="G622" s="29"/>
      <c r="P622" s="38"/>
    </row>
    <row r="623" spans="5:16" ht="15.75" customHeight="1" x14ac:dyDescent="0.25">
      <c r="E623" s="29"/>
      <c r="F623" s="29"/>
      <c r="G623" s="29"/>
      <c r="P623" s="38"/>
    </row>
    <row r="624" spans="5:16" ht="15.75" customHeight="1" x14ac:dyDescent="0.25">
      <c r="E624" s="29"/>
      <c r="F624" s="29"/>
      <c r="G624" s="29"/>
      <c r="P624" s="38"/>
    </row>
    <row r="625" spans="5:16" ht="15.75" customHeight="1" x14ac:dyDescent="0.25">
      <c r="E625" s="29"/>
      <c r="F625" s="29"/>
      <c r="G625" s="29"/>
      <c r="P625" s="38"/>
    </row>
    <row r="626" spans="5:16" ht="15.75" customHeight="1" x14ac:dyDescent="0.25">
      <c r="E626" s="29"/>
      <c r="F626" s="29"/>
      <c r="G626" s="29"/>
      <c r="P626" s="38"/>
    </row>
    <row r="627" spans="5:16" ht="15.75" customHeight="1" x14ac:dyDescent="0.25">
      <c r="E627" s="29"/>
      <c r="F627" s="29"/>
      <c r="G627" s="29"/>
      <c r="P627" s="38"/>
    </row>
    <row r="628" spans="5:16" ht="15.75" customHeight="1" x14ac:dyDescent="0.25">
      <c r="E628" s="29"/>
      <c r="F628" s="29"/>
      <c r="G628" s="29"/>
      <c r="P628" s="38"/>
    </row>
    <row r="629" spans="5:16" ht="15.75" customHeight="1" x14ac:dyDescent="0.25">
      <c r="E629" s="29"/>
      <c r="F629" s="29"/>
      <c r="G629" s="29"/>
      <c r="P629" s="38"/>
    </row>
    <row r="630" spans="5:16" ht="15.75" customHeight="1" x14ac:dyDescent="0.25">
      <c r="E630" s="29"/>
      <c r="F630" s="29"/>
      <c r="G630" s="29"/>
      <c r="P630" s="38"/>
    </row>
    <row r="631" spans="5:16" ht="15.75" customHeight="1" x14ac:dyDescent="0.25">
      <c r="E631" s="29"/>
      <c r="F631" s="29"/>
      <c r="G631" s="29"/>
      <c r="P631" s="38"/>
    </row>
    <row r="632" spans="5:16" ht="15.75" customHeight="1" x14ac:dyDescent="0.25">
      <c r="E632" s="29"/>
      <c r="F632" s="29"/>
      <c r="G632" s="29"/>
      <c r="P632" s="38"/>
    </row>
    <row r="633" spans="5:16" ht="15.75" customHeight="1" x14ac:dyDescent="0.25">
      <c r="E633" s="29"/>
      <c r="F633" s="29"/>
      <c r="G633" s="29"/>
      <c r="P633" s="38"/>
    </row>
    <row r="634" spans="5:16" ht="15.75" customHeight="1" x14ac:dyDescent="0.25">
      <c r="E634" s="29"/>
      <c r="F634" s="29"/>
      <c r="G634" s="29"/>
      <c r="P634" s="38"/>
    </row>
    <row r="635" spans="5:16" ht="15.75" customHeight="1" x14ac:dyDescent="0.25">
      <c r="E635" s="29"/>
      <c r="F635" s="29"/>
      <c r="G635" s="29"/>
      <c r="P635" s="38"/>
    </row>
    <row r="636" spans="5:16" ht="15.75" customHeight="1" x14ac:dyDescent="0.25">
      <c r="E636" s="29"/>
      <c r="F636" s="29"/>
      <c r="G636" s="29"/>
      <c r="P636" s="38"/>
    </row>
    <row r="637" spans="5:16" ht="15.75" customHeight="1" x14ac:dyDescent="0.25">
      <c r="E637" s="29"/>
      <c r="F637" s="29"/>
      <c r="G637" s="29"/>
      <c r="P637" s="38"/>
    </row>
    <row r="638" spans="5:16" ht="15.75" customHeight="1" x14ac:dyDescent="0.25">
      <c r="E638" s="29"/>
      <c r="F638" s="29"/>
      <c r="G638" s="29"/>
      <c r="P638" s="38"/>
    </row>
    <row r="639" spans="5:16" ht="15.75" customHeight="1" x14ac:dyDescent="0.25">
      <c r="E639" s="29"/>
      <c r="F639" s="29"/>
      <c r="G639" s="29"/>
      <c r="P639" s="38"/>
    </row>
    <row r="640" spans="5:16" ht="15.75" customHeight="1" x14ac:dyDescent="0.25">
      <c r="E640" s="29"/>
      <c r="F640" s="29"/>
      <c r="G640" s="29"/>
      <c r="P640" s="38"/>
    </row>
    <row r="641" spans="5:16" ht="15.75" customHeight="1" x14ac:dyDescent="0.25">
      <c r="E641" s="29"/>
      <c r="F641" s="29"/>
      <c r="G641" s="29"/>
      <c r="P641" s="38"/>
    </row>
    <row r="642" spans="5:16" ht="15.75" customHeight="1" x14ac:dyDescent="0.25">
      <c r="E642" s="29"/>
      <c r="F642" s="29"/>
      <c r="G642" s="29"/>
      <c r="P642" s="38"/>
    </row>
    <row r="643" spans="5:16" ht="15.75" customHeight="1" x14ac:dyDescent="0.25">
      <c r="E643" s="29"/>
      <c r="F643" s="29"/>
      <c r="G643" s="29"/>
      <c r="P643" s="38"/>
    </row>
    <row r="644" spans="5:16" ht="15.75" customHeight="1" x14ac:dyDescent="0.25">
      <c r="E644" s="29"/>
      <c r="F644" s="29"/>
      <c r="G644" s="29"/>
      <c r="P644" s="38"/>
    </row>
    <row r="645" spans="5:16" ht="15.75" customHeight="1" x14ac:dyDescent="0.25">
      <c r="E645" s="29"/>
      <c r="F645" s="29"/>
      <c r="G645" s="29"/>
      <c r="P645" s="38"/>
    </row>
    <row r="646" spans="5:16" ht="15.75" customHeight="1" x14ac:dyDescent="0.25">
      <c r="E646" s="29"/>
      <c r="F646" s="29"/>
      <c r="G646" s="29"/>
      <c r="P646" s="38"/>
    </row>
    <row r="647" spans="5:16" ht="15.75" customHeight="1" x14ac:dyDescent="0.25">
      <c r="E647" s="29"/>
      <c r="F647" s="29"/>
      <c r="G647" s="29"/>
      <c r="P647" s="38"/>
    </row>
    <row r="648" spans="5:16" ht="15.75" customHeight="1" x14ac:dyDescent="0.25">
      <c r="E648" s="29"/>
      <c r="F648" s="29"/>
      <c r="G648" s="29"/>
      <c r="P648" s="38"/>
    </row>
    <row r="649" spans="5:16" ht="15.75" customHeight="1" x14ac:dyDescent="0.25">
      <c r="E649" s="29"/>
      <c r="F649" s="29"/>
      <c r="G649" s="29"/>
      <c r="P649" s="38"/>
    </row>
    <row r="650" spans="5:16" ht="15.75" customHeight="1" x14ac:dyDescent="0.25">
      <c r="E650" s="29"/>
      <c r="F650" s="29"/>
      <c r="G650" s="29"/>
      <c r="P650" s="38"/>
    </row>
    <row r="651" spans="5:16" ht="15.75" customHeight="1" x14ac:dyDescent="0.25">
      <c r="E651" s="29"/>
      <c r="F651" s="29"/>
      <c r="G651" s="29"/>
      <c r="P651" s="38"/>
    </row>
    <row r="652" spans="5:16" ht="15.75" customHeight="1" x14ac:dyDescent="0.25">
      <c r="E652" s="29"/>
      <c r="F652" s="29"/>
      <c r="G652" s="29"/>
      <c r="P652" s="38"/>
    </row>
    <row r="653" spans="5:16" ht="15.75" customHeight="1" x14ac:dyDescent="0.25">
      <c r="E653" s="29"/>
      <c r="F653" s="29"/>
      <c r="G653" s="29"/>
      <c r="P653" s="38"/>
    </row>
    <row r="654" spans="5:16" ht="15.75" customHeight="1" x14ac:dyDescent="0.25">
      <c r="E654" s="29"/>
      <c r="F654" s="29"/>
      <c r="G654" s="29"/>
      <c r="P654" s="38"/>
    </row>
    <row r="655" spans="5:16" ht="15.75" customHeight="1" x14ac:dyDescent="0.25">
      <c r="E655" s="29"/>
      <c r="F655" s="29"/>
      <c r="G655" s="29"/>
      <c r="P655" s="38"/>
    </row>
    <row r="656" spans="5:16" ht="15.75" customHeight="1" x14ac:dyDescent="0.25">
      <c r="E656" s="29"/>
      <c r="F656" s="29"/>
      <c r="G656" s="29"/>
      <c r="P656" s="38"/>
    </row>
    <row r="657" spans="5:16" ht="15.75" customHeight="1" x14ac:dyDescent="0.25">
      <c r="E657" s="29"/>
      <c r="F657" s="29"/>
      <c r="G657" s="29"/>
      <c r="P657" s="38"/>
    </row>
    <row r="658" spans="5:16" ht="15.75" customHeight="1" x14ac:dyDescent="0.25">
      <c r="E658" s="29"/>
      <c r="F658" s="29"/>
      <c r="G658" s="29"/>
      <c r="P658" s="38"/>
    </row>
    <row r="659" spans="5:16" ht="15.75" customHeight="1" x14ac:dyDescent="0.25">
      <c r="E659" s="29"/>
      <c r="F659" s="29"/>
      <c r="G659" s="29"/>
      <c r="P659" s="38"/>
    </row>
    <row r="660" spans="5:16" ht="15.75" customHeight="1" x14ac:dyDescent="0.25">
      <c r="E660" s="29"/>
      <c r="F660" s="29"/>
      <c r="G660" s="29"/>
      <c r="P660" s="38"/>
    </row>
    <row r="661" spans="5:16" ht="15.75" customHeight="1" x14ac:dyDescent="0.25">
      <c r="E661" s="29"/>
      <c r="F661" s="29"/>
      <c r="G661" s="29"/>
      <c r="P661" s="38"/>
    </row>
    <row r="662" spans="5:16" ht="15.75" customHeight="1" x14ac:dyDescent="0.25">
      <c r="E662" s="29"/>
      <c r="F662" s="29"/>
      <c r="G662" s="29"/>
      <c r="P662" s="38"/>
    </row>
    <row r="663" spans="5:16" ht="15.75" customHeight="1" x14ac:dyDescent="0.25">
      <c r="E663" s="29"/>
      <c r="F663" s="29"/>
      <c r="G663" s="29"/>
      <c r="P663" s="38"/>
    </row>
    <row r="664" spans="5:16" ht="15.75" customHeight="1" x14ac:dyDescent="0.25">
      <c r="E664" s="29"/>
      <c r="F664" s="29"/>
      <c r="G664" s="29"/>
      <c r="P664" s="38"/>
    </row>
    <row r="665" spans="5:16" ht="15.75" customHeight="1" x14ac:dyDescent="0.25">
      <c r="E665" s="29"/>
      <c r="F665" s="29"/>
      <c r="G665" s="29"/>
      <c r="P665" s="38"/>
    </row>
    <row r="666" spans="5:16" ht="15.75" customHeight="1" x14ac:dyDescent="0.25">
      <c r="E666" s="29"/>
      <c r="F666" s="29"/>
      <c r="G666" s="29"/>
      <c r="P666" s="38"/>
    </row>
    <row r="667" spans="5:16" ht="15.75" customHeight="1" x14ac:dyDescent="0.25">
      <c r="E667" s="29"/>
      <c r="F667" s="29"/>
      <c r="G667" s="29"/>
      <c r="P667" s="38"/>
    </row>
    <row r="668" spans="5:16" ht="15.75" customHeight="1" x14ac:dyDescent="0.25">
      <c r="E668" s="29"/>
      <c r="F668" s="29"/>
      <c r="G668" s="29"/>
      <c r="P668" s="38"/>
    </row>
    <row r="669" spans="5:16" ht="15.75" customHeight="1" x14ac:dyDescent="0.25">
      <c r="E669" s="29"/>
      <c r="F669" s="29"/>
      <c r="G669" s="29"/>
      <c r="P669" s="38"/>
    </row>
    <row r="670" spans="5:16" ht="15.75" customHeight="1" x14ac:dyDescent="0.25">
      <c r="E670" s="29"/>
      <c r="F670" s="29"/>
      <c r="G670" s="29"/>
      <c r="P670" s="38"/>
    </row>
    <row r="671" spans="5:16" ht="15.75" customHeight="1" x14ac:dyDescent="0.25">
      <c r="E671" s="29"/>
      <c r="F671" s="29"/>
      <c r="G671" s="29"/>
      <c r="P671" s="38"/>
    </row>
    <row r="672" spans="5:16" ht="15.75" customHeight="1" x14ac:dyDescent="0.25">
      <c r="E672" s="29"/>
      <c r="F672" s="29"/>
      <c r="G672" s="29"/>
      <c r="P672" s="38"/>
    </row>
    <row r="673" spans="5:16" ht="15.75" customHeight="1" x14ac:dyDescent="0.25">
      <c r="E673" s="29"/>
      <c r="F673" s="29"/>
      <c r="G673" s="29"/>
      <c r="P673" s="38"/>
    </row>
    <row r="674" spans="5:16" ht="15.75" customHeight="1" x14ac:dyDescent="0.25">
      <c r="E674" s="29"/>
      <c r="F674" s="29"/>
      <c r="G674" s="29"/>
      <c r="P674" s="38"/>
    </row>
    <row r="675" spans="5:16" ht="15.75" customHeight="1" x14ac:dyDescent="0.25">
      <c r="E675" s="29"/>
      <c r="F675" s="29"/>
      <c r="G675" s="29"/>
      <c r="P675" s="38"/>
    </row>
    <row r="676" spans="5:16" ht="15.75" customHeight="1" x14ac:dyDescent="0.25">
      <c r="E676" s="29"/>
      <c r="F676" s="29"/>
      <c r="G676" s="29"/>
      <c r="P676" s="38"/>
    </row>
    <row r="677" spans="5:16" ht="15.75" customHeight="1" x14ac:dyDescent="0.25">
      <c r="E677" s="29"/>
      <c r="F677" s="29"/>
      <c r="G677" s="29"/>
      <c r="P677" s="38"/>
    </row>
    <row r="678" spans="5:16" ht="15.75" customHeight="1" x14ac:dyDescent="0.25">
      <c r="E678" s="29"/>
      <c r="F678" s="29"/>
      <c r="G678" s="29"/>
      <c r="P678" s="38"/>
    </row>
    <row r="679" spans="5:16" ht="15.75" customHeight="1" x14ac:dyDescent="0.25">
      <c r="E679" s="29"/>
      <c r="F679" s="29"/>
      <c r="G679" s="29"/>
      <c r="P679" s="38"/>
    </row>
    <row r="680" spans="5:16" ht="15.75" customHeight="1" x14ac:dyDescent="0.25">
      <c r="E680" s="29"/>
      <c r="F680" s="29"/>
      <c r="G680" s="29"/>
      <c r="P680" s="38"/>
    </row>
    <row r="681" spans="5:16" ht="15.75" customHeight="1" x14ac:dyDescent="0.25">
      <c r="E681" s="29"/>
      <c r="F681" s="29"/>
      <c r="G681" s="29"/>
      <c r="P681" s="38"/>
    </row>
    <row r="682" spans="5:16" ht="15.75" customHeight="1" x14ac:dyDescent="0.25">
      <c r="E682" s="29"/>
      <c r="F682" s="29"/>
      <c r="G682" s="29"/>
      <c r="P682" s="38"/>
    </row>
    <row r="683" spans="5:16" ht="15.75" customHeight="1" x14ac:dyDescent="0.25">
      <c r="E683" s="29"/>
      <c r="F683" s="29"/>
      <c r="G683" s="29"/>
      <c r="P683" s="38"/>
    </row>
    <row r="684" spans="5:16" ht="15.75" customHeight="1" x14ac:dyDescent="0.25">
      <c r="E684" s="29"/>
      <c r="F684" s="29"/>
      <c r="G684" s="29"/>
      <c r="P684" s="38"/>
    </row>
    <row r="685" spans="5:16" ht="15.75" customHeight="1" x14ac:dyDescent="0.25">
      <c r="E685" s="29"/>
      <c r="F685" s="29"/>
      <c r="G685" s="29"/>
      <c r="P685" s="38"/>
    </row>
    <row r="686" spans="5:16" ht="15.75" customHeight="1" x14ac:dyDescent="0.25">
      <c r="E686" s="29"/>
      <c r="F686" s="29"/>
      <c r="G686" s="29"/>
      <c r="P686" s="38"/>
    </row>
    <row r="687" spans="5:16" ht="15.75" customHeight="1" x14ac:dyDescent="0.25">
      <c r="E687" s="29"/>
      <c r="F687" s="29"/>
      <c r="G687" s="29"/>
      <c r="P687" s="38"/>
    </row>
    <row r="688" spans="5:16" ht="15.75" customHeight="1" x14ac:dyDescent="0.25">
      <c r="E688" s="29"/>
      <c r="F688" s="29"/>
      <c r="G688" s="29"/>
      <c r="P688" s="38"/>
    </row>
    <row r="689" spans="5:16" ht="15.75" customHeight="1" x14ac:dyDescent="0.25">
      <c r="E689" s="29"/>
      <c r="F689" s="29"/>
      <c r="G689" s="29"/>
      <c r="P689" s="38"/>
    </row>
    <row r="690" spans="5:16" ht="15.75" customHeight="1" x14ac:dyDescent="0.25">
      <c r="E690" s="29"/>
      <c r="F690" s="29"/>
      <c r="G690" s="29"/>
      <c r="P690" s="38"/>
    </row>
    <row r="691" spans="5:16" ht="15.75" customHeight="1" x14ac:dyDescent="0.25">
      <c r="E691" s="29"/>
      <c r="F691" s="29"/>
      <c r="G691" s="29"/>
      <c r="P691" s="38"/>
    </row>
    <row r="692" spans="5:16" ht="15.75" customHeight="1" x14ac:dyDescent="0.25">
      <c r="E692" s="29"/>
      <c r="F692" s="29"/>
      <c r="G692" s="29"/>
      <c r="P692" s="38"/>
    </row>
    <row r="693" spans="5:16" ht="15.75" customHeight="1" x14ac:dyDescent="0.25">
      <c r="E693" s="29"/>
      <c r="F693" s="29"/>
      <c r="G693" s="29"/>
      <c r="P693" s="38"/>
    </row>
    <row r="694" spans="5:16" ht="15.75" customHeight="1" x14ac:dyDescent="0.25">
      <c r="E694" s="29"/>
      <c r="F694" s="29"/>
      <c r="G694" s="29"/>
      <c r="P694" s="38"/>
    </row>
    <row r="695" spans="5:16" ht="15.75" customHeight="1" x14ac:dyDescent="0.25">
      <c r="E695" s="29"/>
      <c r="F695" s="29"/>
      <c r="G695" s="29"/>
      <c r="P695" s="38"/>
    </row>
    <row r="696" spans="5:16" ht="15.75" customHeight="1" x14ac:dyDescent="0.25">
      <c r="E696" s="29"/>
      <c r="F696" s="29"/>
      <c r="G696" s="29"/>
      <c r="P696" s="38"/>
    </row>
    <row r="697" spans="5:16" ht="15.75" customHeight="1" x14ac:dyDescent="0.25">
      <c r="E697" s="29"/>
      <c r="F697" s="29"/>
      <c r="G697" s="29"/>
      <c r="P697" s="38"/>
    </row>
    <row r="698" spans="5:16" ht="15.75" customHeight="1" x14ac:dyDescent="0.25">
      <c r="E698" s="29"/>
      <c r="F698" s="29"/>
      <c r="G698" s="29"/>
      <c r="P698" s="38"/>
    </row>
    <row r="699" spans="5:16" ht="15.75" customHeight="1" x14ac:dyDescent="0.25">
      <c r="E699" s="29"/>
      <c r="F699" s="29"/>
      <c r="G699" s="29"/>
      <c r="P699" s="38"/>
    </row>
    <row r="700" spans="5:16" ht="15.75" customHeight="1" x14ac:dyDescent="0.25">
      <c r="E700" s="29"/>
      <c r="F700" s="29"/>
      <c r="G700" s="29"/>
      <c r="P700" s="38"/>
    </row>
    <row r="701" spans="5:16" ht="15.75" customHeight="1" x14ac:dyDescent="0.25">
      <c r="E701" s="29"/>
      <c r="F701" s="29"/>
      <c r="G701" s="29"/>
      <c r="P701" s="38"/>
    </row>
    <row r="702" spans="5:16" ht="15.75" customHeight="1" x14ac:dyDescent="0.25">
      <c r="E702" s="29"/>
      <c r="F702" s="29"/>
      <c r="G702" s="29"/>
      <c r="P702" s="38"/>
    </row>
    <row r="703" spans="5:16" ht="15.75" customHeight="1" x14ac:dyDescent="0.25">
      <c r="E703" s="29"/>
      <c r="F703" s="29"/>
      <c r="G703" s="29"/>
      <c r="P703" s="38"/>
    </row>
    <row r="704" spans="5:16" ht="15.75" customHeight="1" x14ac:dyDescent="0.25">
      <c r="E704" s="29"/>
      <c r="F704" s="29"/>
      <c r="G704" s="29"/>
      <c r="P704" s="38"/>
    </row>
    <row r="705" spans="5:16" ht="15.75" customHeight="1" x14ac:dyDescent="0.25">
      <c r="E705" s="29"/>
      <c r="F705" s="29"/>
      <c r="G705" s="29"/>
      <c r="P705" s="38"/>
    </row>
    <row r="706" spans="5:16" ht="15.75" customHeight="1" x14ac:dyDescent="0.25">
      <c r="E706" s="29"/>
      <c r="F706" s="29"/>
      <c r="G706" s="29"/>
      <c r="P706" s="38"/>
    </row>
    <row r="707" spans="5:16" ht="15.75" customHeight="1" x14ac:dyDescent="0.25">
      <c r="E707" s="29"/>
      <c r="F707" s="29"/>
      <c r="G707" s="29"/>
      <c r="P707" s="38"/>
    </row>
    <row r="708" spans="5:16" ht="15.75" customHeight="1" x14ac:dyDescent="0.25">
      <c r="E708" s="29"/>
      <c r="F708" s="29"/>
      <c r="G708" s="29"/>
      <c r="P708" s="38"/>
    </row>
    <row r="709" spans="5:16" ht="15.75" customHeight="1" x14ac:dyDescent="0.25">
      <c r="E709" s="29"/>
      <c r="F709" s="29"/>
      <c r="G709" s="29"/>
      <c r="P709" s="38"/>
    </row>
    <row r="710" spans="5:16" ht="15.75" customHeight="1" x14ac:dyDescent="0.25">
      <c r="E710" s="29"/>
      <c r="F710" s="29"/>
      <c r="G710" s="29"/>
      <c r="P710" s="38"/>
    </row>
    <row r="711" spans="5:16" ht="15.75" customHeight="1" x14ac:dyDescent="0.25">
      <c r="E711" s="29"/>
      <c r="F711" s="29"/>
      <c r="G711" s="29"/>
      <c r="P711" s="38"/>
    </row>
    <row r="712" spans="5:16" ht="15.75" customHeight="1" x14ac:dyDescent="0.25">
      <c r="E712" s="29"/>
      <c r="F712" s="29"/>
      <c r="G712" s="29"/>
      <c r="P712" s="38"/>
    </row>
    <row r="713" spans="5:16" ht="15.75" customHeight="1" x14ac:dyDescent="0.25">
      <c r="E713" s="29"/>
      <c r="F713" s="29"/>
      <c r="G713" s="29"/>
      <c r="P713" s="38"/>
    </row>
    <row r="714" spans="5:16" ht="15.75" customHeight="1" x14ac:dyDescent="0.25">
      <c r="E714" s="29"/>
      <c r="F714" s="29"/>
      <c r="G714" s="29"/>
      <c r="P714" s="38"/>
    </row>
    <row r="715" spans="5:16" ht="15.75" customHeight="1" x14ac:dyDescent="0.25">
      <c r="E715" s="29"/>
      <c r="F715" s="29"/>
      <c r="G715" s="29"/>
      <c r="P715" s="38"/>
    </row>
    <row r="716" spans="5:16" ht="15.75" customHeight="1" x14ac:dyDescent="0.25">
      <c r="E716" s="29"/>
      <c r="F716" s="29"/>
      <c r="G716" s="29"/>
      <c r="P716" s="38"/>
    </row>
    <row r="717" spans="5:16" ht="15.75" customHeight="1" x14ac:dyDescent="0.25">
      <c r="E717" s="29"/>
      <c r="F717" s="29"/>
      <c r="G717" s="29"/>
      <c r="P717" s="38"/>
    </row>
    <row r="718" spans="5:16" ht="15.75" customHeight="1" x14ac:dyDescent="0.25">
      <c r="E718" s="29"/>
      <c r="F718" s="29"/>
      <c r="G718" s="29"/>
      <c r="P718" s="38"/>
    </row>
    <row r="719" spans="5:16" ht="15.75" customHeight="1" x14ac:dyDescent="0.25">
      <c r="E719" s="29"/>
      <c r="F719" s="29"/>
      <c r="G719" s="29"/>
      <c r="P719" s="38"/>
    </row>
    <row r="720" spans="5:16" ht="15.75" customHeight="1" x14ac:dyDescent="0.25">
      <c r="E720" s="29"/>
      <c r="F720" s="29"/>
      <c r="G720" s="29"/>
      <c r="P720" s="38"/>
    </row>
    <row r="721" spans="5:16" ht="15.75" customHeight="1" x14ac:dyDescent="0.25">
      <c r="E721" s="29"/>
      <c r="F721" s="29"/>
      <c r="G721" s="29"/>
      <c r="P721" s="38"/>
    </row>
    <row r="722" spans="5:16" ht="15.75" customHeight="1" x14ac:dyDescent="0.25">
      <c r="E722" s="29"/>
      <c r="F722" s="29"/>
      <c r="G722" s="29"/>
      <c r="P722" s="38"/>
    </row>
    <row r="723" spans="5:16" ht="15.75" customHeight="1" x14ac:dyDescent="0.25">
      <c r="E723" s="29"/>
      <c r="F723" s="29"/>
      <c r="G723" s="29"/>
      <c r="P723" s="38"/>
    </row>
    <row r="724" spans="5:16" ht="15.75" customHeight="1" x14ac:dyDescent="0.25">
      <c r="E724" s="29"/>
      <c r="F724" s="29"/>
      <c r="G724" s="29"/>
      <c r="P724" s="38"/>
    </row>
    <row r="725" spans="5:16" ht="15.75" customHeight="1" x14ac:dyDescent="0.25">
      <c r="E725" s="29"/>
      <c r="F725" s="29"/>
      <c r="G725" s="29"/>
      <c r="P725" s="38"/>
    </row>
    <row r="726" spans="5:16" ht="15.75" customHeight="1" x14ac:dyDescent="0.25">
      <c r="E726" s="29"/>
      <c r="F726" s="29"/>
      <c r="G726" s="29"/>
      <c r="P726" s="38"/>
    </row>
    <row r="727" spans="5:16" ht="15.75" customHeight="1" x14ac:dyDescent="0.25">
      <c r="E727" s="29"/>
      <c r="F727" s="29"/>
      <c r="G727" s="29"/>
      <c r="P727" s="38"/>
    </row>
    <row r="728" spans="5:16" ht="15.75" customHeight="1" x14ac:dyDescent="0.25">
      <c r="E728" s="29"/>
      <c r="F728" s="29"/>
      <c r="G728" s="29"/>
      <c r="P728" s="38"/>
    </row>
    <row r="729" spans="5:16" ht="15.75" customHeight="1" x14ac:dyDescent="0.25">
      <c r="E729" s="29"/>
      <c r="F729" s="29"/>
      <c r="G729" s="29"/>
      <c r="P729" s="38"/>
    </row>
    <row r="730" spans="5:16" ht="15.75" customHeight="1" x14ac:dyDescent="0.25">
      <c r="E730" s="29"/>
      <c r="F730" s="29"/>
      <c r="G730" s="29"/>
      <c r="P730" s="38"/>
    </row>
    <row r="731" spans="5:16" ht="15.75" customHeight="1" x14ac:dyDescent="0.25">
      <c r="E731" s="29"/>
      <c r="F731" s="29"/>
      <c r="G731" s="29"/>
      <c r="P731" s="38"/>
    </row>
    <row r="732" spans="5:16" ht="15.75" customHeight="1" x14ac:dyDescent="0.25">
      <c r="E732" s="29"/>
      <c r="F732" s="29"/>
      <c r="G732" s="29"/>
      <c r="P732" s="38"/>
    </row>
    <row r="733" spans="5:16" ht="15.75" customHeight="1" x14ac:dyDescent="0.25">
      <c r="E733" s="29"/>
      <c r="F733" s="29"/>
      <c r="G733" s="29"/>
      <c r="P733" s="38"/>
    </row>
    <row r="734" spans="5:16" ht="15.75" customHeight="1" x14ac:dyDescent="0.25">
      <c r="E734" s="29"/>
      <c r="F734" s="29"/>
      <c r="G734" s="29"/>
      <c r="P734" s="38"/>
    </row>
    <row r="735" spans="5:16" ht="15.75" customHeight="1" x14ac:dyDescent="0.25">
      <c r="E735" s="29"/>
      <c r="F735" s="29"/>
      <c r="G735" s="29"/>
      <c r="P735" s="38"/>
    </row>
    <row r="736" spans="5:16" ht="15.75" customHeight="1" x14ac:dyDescent="0.25">
      <c r="E736" s="29"/>
      <c r="F736" s="29"/>
      <c r="G736" s="29"/>
      <c r="P736" s="38"/>
    </row>
    <row r="737" spans="5:16" ht="15.75" customHeight="1" x14ac:dyDescent="0.25">
      <c r="E737" s="29"/>
      <c r="F737" s="29"/>
      <c r="G737" s="29"/>
      <c r="P737" s="38"/>
    </row>
    <row r="738" spans="5:16" ht="15.75" customHeight="1" x14ac:dyDescent="0.25">
      <c r="E738" s="29"/>
      <c r="F738" s="29"/>
      <c r="G738" s="29"/>
      <c r="P738" s="38"/>
    </row>
    <row r="739" spans="5:16" ht="15.75" customHeight="1" x14ac:dyDescent="0.25">
      <c r="E739" s="29"/>
      <c r="F739" s="29"/>
      <c r="G739" s="29"/>
      <c r="P739" s="38"/>
    </row>
    <row r="740" spans="5:16" ht="15.75" customHeight="1" x14ac:dyDescent="0.25">
      <c r="E740" s="29"/>
      <c r="F740" s="29"/>
      <c r="G740" s="29"/>
      <c r="P740" s="38"/>
    </row>
    <row r="741" spans="5:16" ht="15.75" customHeight="1" x14ac:dyDescent="0.25">
      <c r="E741" s="29"/>
      <c r="F741" s="29"/>
      <c r="G741" s="29"/>
      <c r="P741" s="38"/>
    </row>
    <row r="742" spans="5:16" ht="15.75" customHeight="1" x14ac:dyDescent="0.25">
      <c r="E742" s="29"/>
      <c r="F742" s="29"/>
      <c r="G742" s="29"/>
      <c r="P742" s="38"/>
    </row>
    <row r="743" spans="5:16" ht="15.75" customHeight="1" x14ac:dyDescent="0.25">
      <c r="E743" s="29"/>
      <c r="F743" s="29"/>
      <c r="G743" s="29"/>
      <c r="P743" s="38"/>
    </row>
    <row r="744" spans="5:16" ht="15.75" customHeight="1" x14ac:dyDescent="0.25">
      <c r="E744" s="29"/>
      <c r="F744" s="29"/>
      <c r="G744" s="29"/>
      <c r="P744" s="38"/>
    </row>
    <row r="745" spans="5:16" ht="15.75" customHeight="1" x14ac:dyDescent="0.25">
      <c r="E745" s="29"/>
      <c r="F745" s="29"/>
      <c r="G745" s="29"/>
      <c r="P745" s="38"/>
    </row>
    <row r="746" spans="5:16" ht="15.75" customHeight="1" x14ac:dyDescent="0.25">
      <c r="E746" s="29"/>
      <c r="F746" s="29"/>
      <c r="G746" s="29"/>
      <c r="P746" s="38"/>
    </row>
    <row r="747" spans="5:16" ht="15.75" customHeight="1" x14ac:dyDescent="0.25">
      <c r="E747" s="29"/>
      <c r="F747" s="29"/>
      <c r="G747" s="29"/>
      <c r="P747" s="38"/>
    </row>
    <row r="748" spans="5:16" ht="15.75" customHeight="1" x14ac:dyDescent="0.25">
      <c r="E748" s="29"/>
      <c r="F748" s="29"/>
      <c r="G748" s="29"/>
      <c r="P748" s="38"/>
    </row>
    <row r="749" spans="5:16" ht="15.75" customHeight="1" x14ac:dyDescent="0.25">
      <c r="E749" s="29"/>
      <c r="F749" s="29"/>
      <c r="G749" s="29"/>
      <c r="P749" s="38"/>
    </row>
    <row r="750" spans="5:16" ht="15.75" customHeight="1" x14ac:dyDescent="0.25">
      <c r="E750" s="29"/>
      <c r="F750" s="29"/>
      <c r="G750" s="29"/>
      <c r="P750" s="38"/>
    </row>
    <row r="751" spans="5:16" ht="15.75" customHeight="1" x14ac:dyDescent="0.25">
      <c r="E751" s="29"/>
      <c r="F751" s="29"/>
      <c r="G751" s="29"/>
      <c r="P751" s="38"/>
    </row>
    <row r="752" spans="5:16" ht="15.75" customHeight="1" x14ac:dyDescent="0.25">
      <c r="E752" s="29"/>
      <c r="F752" s="29"/>
      <c r="G752" s="29"/>
      <c r="P752" s="38"/>
    </row>
    <row r="753" spans="5:16" ht="15.75" customHeight="1" x14ac:dyDescent="0.25">
      <c r="E753" s="29"/>
      <c r="F753" s="29"/>
      <c r="G753" s="29"/>
      <c r="P753" s="38"/>
    </row>
    <row r="754" spans="5:16" ht="15.75" customHeight="1" x14ac:dyDescent="0.25">
      <c r="E754" s="29"/>
      <c r="F754" s="29"/>
      <c r="G754" s="29"/>
      <c r="P754" s="38"/>
    </row>
    <row r="755" spans="5:16" ht="15.75" customHeight="1" x14ac:dyDescent="0.25">
      <c r="E755" s="29"/>
      <c r="F755" s="29"/>
      <c r="G755" s="29"/>
      <c r="P755" s="38"/>
    </row>
    <row r="756" spans="5:16" ht="15.75" customHeight="1" x14ac:dyDescent="0.25">
      <c r="E756" s="29"/>
      <c r="F756" s="29"/>
      <c r="G756" s="29"/>
      <c r="P756" s="38"/>
    </row>
    <row r="757" spans="5:16" ht="15.75" customHeight="1" x14ac:dyDescent="0.25">
      <c r="E757" s="29"/>
      <c r="F757" s="29"/>
      <c r="G757" s="29"/>
      <c r="P757" s="38"/>
    </row>
    <row r="758" spans="5:16" ht="15.75" customHeight="1" x14ac:dyDescent="0.25">
      <c r="E758" s="29"/>
      <c r="F758" s="29"/>
      <c r="G758" s="29"/>
      <c r="P758" s="38"/>
    </row>
    <row r="759" spans="5:16" ht="15.75" customHeight="1" x14ac:dyDescent="0.25">
      <c r="E759" s="29"/>
      <c r="F759" s="29"/>
      <c r="G759" s="29"/>
      <c r="P759" s="38"/>
    </row>
    <row r="760" spans="5:16" ht="15.75" customHeight="1" x14ac:dyDescent="0.25">
      <c r="E760" s="29"/>
      <c r="F760" s="29"/>
      <c r="G760" s="29"/>
      <c r="P760" s="38"/>
    </row>
    <row r="761" spans="5:16" ht="15.75" customHeight="1" x14ac:dyDescent="0.25">
      <c r="E761" s="29"/>
      <c r="F761" s="29"/>
      <c r="G761" s="29"/>
      <c r="P761" s="38"/>
    </row>
    <row r="762" spans="5:16" ht="15.75" customHeight="1" x14ac:dyDescent="0.25">
      <c r="E762" s="29"/>
      <c r="F762" s="29"/>
      <c r="G762" s="29"/>
      <c r="P762" s="38"/>
    </row>
    <row r="763" spans="5:16" ht="15.75" customHeight="1" x14ac:dyDescent="0.25">
      <c r="E763" s="29"/>
      <c r="F763" s="29"/>
      <c r="G763" s="29"/>
      <c r="P763" s="38"/>
    </row>
    <row r="764" spans="5:16" ht="15.75" customHeight="1" x14ac:dyDescent="0.25">
      <c r="E764" s="29"/>
      <c r="F764" s="29"/>
      <c r="G764" s="29"/>
      <c r="P764" s="38"/>
    </row>
    <row r="765" spans="5:16" ht="15.75" customHeight="1" x14ac:dyDescent="0.25">
      <c r="E765" s="29"/>
      <c r="F765" s="29"/>
      <c r="G765" s="29"/>
      <c r="P765" s="38"/>
    </row>
    <row r="766" spans="5:16" ht="15.75" customHeight="1" x14ac:dyDescent="0.25">
      <c r="E766" s="29"/>
      <c r="F766" s="29"/>
      <c r="G766" s="29"/>
      <c r="P766" s="38"/>
    </row>
    <row r="767" spans="5:16" ht="15.75" customHeight="1" x14ac:dyDescent="0.25">
      <c r="E767" s="29"/>
      <c r="F767" s="29"/>
      <c r="G767" s="29"/>
      <c r="P767" s="38"/>
    </row>
    <row r="768" spans="5:16" ht="15.75" customHeight="1" x14ac:dyDescent="0.25">
      <c r="E768" s="29"/>
      <c r="F768" s="29"/>
      <c r="G768" s="29"/>
      <c r="P768" s="38"/>
    </row>
    <row r="769" spans="5:16" ht="15.75" customHeight="1" x14ac:dyDescent="0.25">
      <c r="E769" s="29"/>
      <c r="F769" s="29"/>
      <c r="G769" s="29"/>
      <c r="P769" s="38"/>
    </row>
    <row r="770" spans="5:16" ht="15.75" customHeight="1" x14ac:dyDescent="0.25">
      <c r="E770" s="29"/>
      <c r="F770" s="29"/>
      <c r="G770" s="29"/>
      <c r="P770" s="38"/>
    </row>
    <row r="771" spans="5:16" ht="15.75" customHeight="1" x14ac:dyDescent="0.25">
      <c r="E771" s="29"/>
      <c r="F771" s="29"/>
      <c r="G771" s="29"/>
      <c r="P771" s="38"/>
    </row>
    <row r="772" spans="5:16" ht="15.75" customHeight="1" x14ac:dyDescent="0.25">
      <c r="E772" s="29"/>
      <c r="F772" s="29"/>
      <c r="G772" s="29"/>
      <c r="P772" s="38"/>
    </row>
    <row r="773" spans="5:16" ht="15.75" customHeight="1" x14ac:dyDescent="0.25">
      <c r="E773" s="29"/>
      <c r="F773" s="29"/>
      <c r="G773" s="29"/>
      <c r="P773" s="38"/>
    </row>
    <row r="774" spans="5:16" ht="15.75" customHeight="1" x14ac:dyDescent="0.25">
      <c r="E774" s="29"/>
      <c r="F774" s="29"/>
      <c r="G774" s="29"/>
      <c r="P774" s="38"/>
    </row>
    <row r="775" spans="5:16" ht="15.75" customHeight="1" x14ac:dyDescent="0.25">
      <c r="E775" s="29"/>
      <c r="F775" s="29"/>
      <c r="G775" s="29"/>
      <c r="P775" s="38"/>
    </row>
    <row r="776" spans="5:16" ht="15.75" customHeight="1" x14ac:dyDescent="0.25">
      <c r="E776" s="29"/>
      <c r="F776" s="29"/>
      <c r="G776" s="29"/>
      <c r="P776" s="38"/>
    </row>
    <row r="777" spans="5:16" ht="15.75" customHeight="1" x14ac:dyDescent="0.25">
      <c r="E777" s="29"/>
      <c r="F777" s="29"/>
      <c r="G777" s="29"/>
      <c r="P777" s="38"/>
    </row>
    <row r="778" spans="5:16" ht="15.75" customHeight="1" x14ac:dyDescent="0.25">
      <c r="E778" s="29"/>
      <c r="F778" s="29"/>
      <c r="G778" s="29"/>
      <c r="P778" s="38"/>
    </row>
    <row r="779" spans="5:16" ht="15.75" customHeight="1" x14ac:dyDescent="0.25">
      <c r="E779" s="29"/>
      <c r="F779" s="29"/>
      <c r="G779" s="29"/>
      <c r="P779" s="38"/>
    </row>
    <row r="780" spans="5:16" ht="15.75" customHeight="1" x14ac:dyDescent="0.25">
      <c r="E780" s="29"/>
      <c r="F780" s="29"/>
      <c r="G780" s="29"/>
      <c r="P780" s="38"/>
    </row>
    <row r="781" spans="5:16" ht="15.75" customHeight="1" x14ac:dyDescent="0.25">
      <c r="E781" s="29"/>
      <c r="F781" s="29"/>
      <c r="G781" s="29"/>
      <c r="P781" s="38"/>
    </row>
    <row r="782" spans="5:16" ht="15.75" customHeight="1" x14ac:dyDescent="0.25">
      <c r="E782" s="29"/>
      <c r="F782" s="29"/>
      <c r="G782" s="29"/>
      <c r="P782" s="38"/>
    </row>
    <row r="783" spans="5:16" ht="15.75" customHeight="1" x14ac:dyDescent="0.25">
      <c r="E783" s="29"/>
      <c r="F783" s="29"/>
      <c r="G783" s="29"/>
      <c r="P783" s="38"/>
    </row>
    <row r="784" spans="5:16" ht="15.75" customHeight="1" x14ac:dyDescent="0.25">
      <c r="E784" s="29"/>
      <c r="F784" s="29"/>
      <c r="G784" s="29"/>
      <c r="P784" s="38"/>
    </row>
    <row r="785" spans="5:16" ht="15.75" customHeight="1" x14ac:dyDescent="0.25">
      <c r="E785" s="29"/>
      <c r="F785" s="29"/>
      <c r="G785" s="29"/>
      <c r="P785" s="38"/>
    </row>
    <row r="786" spans="5:16" ht="15.75" customHeight="1" x14ac:dyDescent="0.25">
      <c r="E786" s="29"/>
      <c r="F786" s="29"/>
      <c r="G786" s="29"/>
      <c r="P786" s="38"/>
    </row>
    <row r="787" spans="5:16" ht="15.75" customHeight="1" x14ac:dyDescent="0.25">
      <c r="E787" s="29"/>
      <c r="F787" s="29"/>
      <c r="G787" s="29"/>
      <c r="P787" s="38"/>
    </row>
    <row r="788" spans="5:16" ht="15.75" customHeight="1" x14ac:dyDescent="0.25">
      <c r="E788" s="29"/>
      <c r="F788" s="29"/>
      <c r="G788" s="29"/>
      <c r="P788" s="38"/>
    </row>
    <row r="789" spans="5:16" ht="15.75" customHeight="1" x14ac:dyDescent="0.25">
      <c r="E789" s="29"/>
      <c r="F789" s="29"/>
      <c r="G789" s="29"/>
      <c r="P789" s="38"/>
    </row>
    <row r="790" spans="5:16" ht="15.75" customHeight="1" x14ac:dyDescent="0.25">
      <c r="E790" s="29"/>
      <c r="F790" s="29"/>
      <c r="G790" s="29"/>
      <c r="P790" s="38"/>
    </row>
    <row r="791" spans="5:16" ht="15.75" customHeight="1" x14ac:dyDescent="0.25">
      <c r="E791" s="29"/>
      <c r="F791" s="29"/>
      <c r="G791" s="29"/>
      <c r="P791" s="38"/>
    </row>
    <row r="792" spans="5:16" ht="15.75" customHeight="1" x14ac:dyDescent="0.25">
      <c r="E792" s="29"/>
      <c r="F792" s="29"/>
      <c r="G792" s="29"/>
      <c r="P792" s="38"/>
    </row>
    <row r="793" spans="5:16" ht="15.75" customHeight="1" x14ac:dyDescent="0.25">
      <c r="E793" s="29"/>
      <c r="F793" s="29"/>
      <c r="G793" s="29"/>
      <c r="P793" s="38"/>
    </row>
    <row r="794" spans="5:16" ht="15.75" customHeight="1" x14ac:dyDescent="0.25">
      <c r="E794" s="29"/>
      <c r="F794" s="29"/>
      <c r="G794" s="29"/>
      <c r="P794" s="38"/>
    </row>
    <row r="795" spans="5:16" ht="15.75" customHeight="1" x14ac:dyDescent="0.25">
      <c r="E795" s="29"/>
      <c r="F795" s="29"/>
      <c r="G795" s="29"/>
      <c r="P795" s="38"/>
    </row>
    <row r="796" spans="5:16" ht="15.75" customHeight="1" x14ac:dyDescent="0.25">
      <c r="E796" s="29"/>
      <c r="F796" s="29"/>
      <c r="G796" s="29"/>
      <c r="P796" s="38"/>
    </row>
    <row r="797" spans="5:16" ht="15.75" customHeight="1" x14ac:dyDescent="0.25">
      <c r="E797" s="29"/>
      <c r="F797" s="29"/>
      <c r="G797" s="29"/>
      <c r="P797" s="38"/>
    </row>
    <row r="798" spans="5:16" ht="15.75" customHeight="1" x14ac:dyDescent="0.25">
      <c r="E798" s="29"/>
      <c r="F798" s="29"/>
      <c r="G798" s="29"/>
      <c r="P798" s="38"/>
    </row>
    <row r="799" spans="5:16" ht="15.75" customHeight="1" x14ac:dyDescent="0.25">
      <c r="E799" s="29"/>
      <c r="F799" s="29"/>
      <c r="G799" s="29"/>
      <c r="P799" s="38"/>
    </row>
    <row r="800" spans="5:16" ht="15.75" customHeight="1" x14ac:dyDescent="0.25">
      <c r="E800" s="29"/>
      <c r="F800" s="29"/>
      <c r="G800" s="29"/>
      <c r="P800" s="38"/>
    </row>
    <row r="801" spans="5:16" ht="15.75" customHeight="1" x14ac:dyDescent="0.25">
      <c r="E801" s="29"/>
      <c r="F801" s="29"/>
      <c r="G801" s="29"/>
      <c r="P801" s="38"/>
    </row>
    <row r="802" spans="5:16" ht="15.75" customHeight="1" x14ac:dyDescent="0.25">
      <c r="E802" s="29"/>
      <c r="F802" s="29"/>
      <c r="G802" s="29"/>
      <c r="P802" s="38"/>
    </row>
    <row r="803" spans="5:16" ht="15.75" customHeight="1" x14ac:dyDescent="0.25">
      <c r="E803" s="29"/>
      <c r="F803" s="29"/>
      <c r="G803" s="29"/>
      <c r="P803" s="38"/>
    </row>
    <row r="804" spans="5:16" ht="15.75" customHeight="1" x14ac:dyDescent="0.25">
      <c r="E804" s="29"/>
      <c r="F804" s="29"/>
      <c r="G804" s="29"/>
      <c r="P804" s="38"/>
    </row>
    <row r="805" spans="5:16" ht="15.75" customHeight="1" x14ac:dyDescent="0.25">
      <c r="E805" s="29"/>
      <c r="F805" s="29"/>
      <c r="G805" s="29"/>
      <c r="P805" s="38"/>
    </row>
    <row r="806" spans="5:16" ht="15.75" customHeight="1" x14ac:dyDescent="0.25">
      <c r="E806" s="29"/>
      <c r="F806" s="29"/>
      <c r="G806" s="29"/>
      <c r="P806" s="38"/>
    </row>
    <row r="807" spans="5:16" ht="15.75" customHeight="1" x14ac:dyDescent="0.25">
      <c r="E807" s="29"/>
      <c r="F807" s="29"/>
      <c r="G807" s="29"/>
      <c r="P807" s="38"/>
    </row>
    <row r="808" spans="5:16" ht="15.75" customHeight="1" x14ac:dyDescent="0.25">
      <c r="E808" s="29"/>
      <c r="F808" s="29"/>
      <c r="G808" s="29"/>
      <c r="P808" s="38"/>
    </row>
    <row r="809" spans="5:16" ht="15.75" customHeight="1" x14ac:dyDescent="0.25">
      <c r="E809" s="29"/>
      <c r="F809" s="29"/>
      <c r="G809" s="29"/>
      <c r="P809" s="38"/>
    </row>
    <row r="810" spans="5:16" ht="15.75" customHeight="1" x14ac:dyDescent="0.25">
      <c r="E810" s="29"/>
      <c r="F810" s="29"/>
      <c r="G810" s="29"/>
      <c r="P810" s="38"/>
    </row>
    <row r="811" spans="5:16" ht="15.75" customHeight="1" x14ac:dyDescent="0.25">
      <c r="E811" s="29"/>
      <c r="F811" s="29"/>
      <c r="G811" s="29"/>
      <c r="P811" s="38"/>
    </row>
    <row r="812" spans="5:16" ht="15.75" customHeight="1" x14ac:dyDescent="0.25">
      <c r="E812" s="29"/>
      <c r="F812" s="29"/>
      <c r="G812" s="29"/>
      <c r="P812" s="38"/>
    </row>
    <row r="813" spans="5:16" ht="15.75" customHeight="1" x14ac:dyDescent="0.25">
      <c r="E813" s="29"/>
      <c r="F813" s="29"/>
      <c r="G813" s="29"/>
      <c r="P813" s="38"/>
    </row>
    <row r="814" spans="5:16" ht="15.75" customHeight="1" x14ac:dyDescent="0.25">
      <c r="E814" s="29"/>
      <c r="F814" s="29"/>
      <c r="G814" s="29"/>
      <c r="P814" s="38"/>
    </row>
    <row r="815" spans="5:16" ht="15.75" customHeight="1" x14ac:dyDescent="0.25">
      <c r="E815" s="29"/>
      <c r="F815" s="29"/>
      <c r="G815" s="29"/>
      <c r="P815" s="38"/>
    </row>
    <row r="816" spans="5:16" ht="15.75" customHeight="1" x14ac:dyDescent="0.25">
      <c r="E816" s="29"/>
      <c r="F816" s="29"/>
      <c r="G816" s="29"/>
      <c r="P816" s="38"/>
    </row>
    <row r="817" spans="5:16" ht="15.75" customHeight="1" x14ac:dyDescent="0.25">
      <c r="E817" s="29"/>
      <c r="F817" s="29"/>
      <c r="G817" s="29"/>
      <c r="P817" s="38"/>
    </row>
    <row r="818" spans="5:16" ht="15.75" customHeight="1" x14ac:dyDescent="0.25">
      <c r="E818" s="29"/>
      <c r="F818" s="29"/>
      <c r="G818" s="29"/>
      <c r="P818" s="38"/>
    </row>
    <row r="819" spans="5:16" ht="15.75" customHeight="1" x14ac:dyDescent="0.25">
      <c r="E819" s="29"/>
      <c r="F819" s="29"/>
      <c r="G819" s="29"/>
      <c r="P819" s="38"/>
    </row>
    <row r="820" spans="5:16" ht="15.75" customHeight="1" x14ac:dyDescent="0.25">
      <c r="E820" s="29"/>
      <c r="F820" s="29"/>
      <c r="G820" s="29"/>
      <c r="P820" s="38"/>
    </row>
    <row r="821" spans="5:16" ht="15.75" customHeight="1" x14ac:dyDescent="0.25">
      <c r="E821" s="29"/>
      <c r="F821" s="29"/>
      <c r="G821" s="29"/>
      <c r="P821" s="38"/>
    </row>
    <row r="822" spans="5:16" ht="15.75" customHeight="1" x14ac:dyDescent="0.25">
      <c r="E822" s="29"/>
      <c r="F822" s="29"/>
      <c r="G822" s="29"/>
      <c r="P822" s="38"/>
    </row>
    <row r="823" spans="5:16" ht="15.75" customHeight="1" x14ac:dyDescent="0.25">
      <c r="E823" s="29"/>
      <c r="F823" s="29"/>
      <c r="G823" s="29"/>
      <c r="P823" s="38"/>
    </row>
    <row r="824" spans="5:16" ht="15.75" customHeight="1" x14ac:dyDescent="0.25">
      <c r="E824" s="29"/>
      <c r="F824" s="29"/>
      <c r="G824" s="29"/>
      <c r="P824" s="38"/>
    </row>
    <row r="825" spans="5:16" ht="15.75" customHeight="1" x14ac:dyDescent="0.25">
      <c r="E825" s="29"/>
      <c r="F825" s="29"/>
      <c r="G825" s="29"/>
      <c r="P825" s="38"/>
    </row>
    <row r="826" spans="5:16" ht="15.75" customHeight="1" x14ac:dyDescent="0.25">
      <c r="E826" s="29"/>
      <c r="F826" s="29"/>
      <c r="G826" s="29"/>
      <c r="P826" s="38"/>
    </row>
    <row r="827" spans="5:16" ht="15.75" customHeight="1" x14ac:dyDescent="0.25">
      <c r="E827" s="29"/>
      <c r="F827" s="29"/>
      <c r="G827" s="29"/>
      <c r="P827" s="38"/>
    </row>
    <row r="828" spans="5:16" ht="15.75" customHeight="1" x14ac:dyDescent="0.25">
      <c r="E828" s="29"/>
      <c r="F828" s="29"/>
      <c r="G828" s="29"/>
      <c r="P828" s="38"/>
    </row>
    <row r="829" spans="5:16" ht="15.75" customHeight="1" x14ac:dyDescent="0.25">
      <c r="E829" s="29"/>
      <c r="F829" s="29"/>
      <c r="G829" s="29"/>
      <c r="P829" s="38"/>
    </row>
    <row r="830" spans="5:16" ht="15.75" customHeight="1" x14ac:dyDescent="0.25">
      <c r="E830" s="29"/>
      <c r="F830" s="29"/>
      <c r="G830" s="29"/>
      <c r="P830" s="38"/>
    </row>
    <row r="831" spans="5:16" ht="15.75" customHeight="1" x14ac:dyDescent="0.25">
      <c r="E831" s="29"/>
      <c r="F831" s="29"/>
      <c r="G831" s="29"/>
      <c r="P831" s="38"/>
    </row>
    <row r="832" spans="5:16" ht="15.75" customHeight="1" x14ac:dyDescent="0.25">
      <c r="E832" s="29"/>
      <c r="F832" s="29"/>
      <c r="G832" s="29"/>
      <c r="P832" s="38"/>
    </row>
    <row r="833" spans="5:16" ht="15.75" customHeight="1" x14ac:dyDescent="0.25">
      <c r="E833" s="29"/>
      <c r="F833" s="29"/>
      <c r="G833" s="29"/>
      <c r="P833" s="38"/>
    </row>
    <row r="834" spans="5:16" ht="15.75" customHeight="1" x14ac:dyDescent="0.25">
      <c r="E834" s="29"/>
      <c r="F834" s="29"/>
      <c r="G834" s="29"/>
      <c r="P834" s="38"/>
    </row>
    <row r="835" spans="5:16" ht="15.75" customHeight="1" x14ac:dyDescent="0.25">
      <c r="E835" s="29"/>
      <c r="F835" s="29"/>
      <c r="G835" s="29"/>
      <c r="P835" s="38"/>
    </row>
    <row r="836" spans="5:16" ht="15.75" customHeight="1" x14ac:dyDescent="0.25">
      <c r="E836" s="29"/>
      <c r="F836" s="29"/>
      <c r="G836" s="29"/>
      <c r="P836" s="38"/>
    </row>
    <row r="837" spans="5:16" ht="15.75" customHeight="1" x14ac:dyDescent="0.25">
      <c r="E837" s="29"/>
      <c r="F837" s="29"/>
      <c r="G837" s="29"/>
      <c r="P837" s="38"/>
    </row>
    <row r="838" spans="5:16" ht="15.75" customHeight="1" x14ac:dyDescent="0.25">
      <c r="E838" s="29"/>
      <c r="F838" s="29"/>
      <c r="G838" s="29"/>
      <c r="P838" s="38"/>
    </row>
    <row r="839" spans="5:16" ht="15.75" customHeight="1" x14ac:dyDescent="0.25">
      <c r="E839" s="29"/>
      <c r="F839" s="29"/>
      <c r="G839" s="29"/>
      <c r="P839" s="38"/>
    </row>
    <row r="840" spans="5:16" ht="15.75" customHeight="1" x14ac:dyDescent="0.25">
      <c r="E840" s="29"/>
      <c r="F840" s="29"/>
      <c r="G840" s="29"/>
      <c r="P840" s="38"/>
    </row>
    <row r="841" spans="5:16" ht="15.75" customHeight="1" x14ac:dyDescent="0.25">
      <c r="E841" s="29"/>
      <c r="F841" s="29"/>
      <c r="G841" s="29"/>
      <c r="P841" s="38"/>
    </row>
    <row r="842" spans="5:16" ht="15.75" customHeight="1" x14ac:dyDescent="0.25">
      <c r="E842" s="29"/>
      <c r="F842" s="29"/>
      <c r="G842" s="29"/>
      <c r="P842" s="38"/>
    </row>
    <row r="843" spans="5:16" ht="15.75" customHeight="1" x14ac:dyDescent="0.25">
      <c r="E843" s="29"/>
      <c r="F843" s="29"/>
      <c r="G843" s="29"/>
      <c r="P843" s="38"/>
    </row>
    <row r="844" spans="5:16" ht="15.75" customHeight="1" x14ac:dyDescent="0.25">
      <c r="E844" s="29"/>
      <c r="F844" s="29"/>
      <c r="G844" s="29"/>
      <c r="P844" s="38"/>
    </row>
    <row r="845" spans="5:16" ht="15.75" customHeight="1" x14ac:dyDescent="0.25">
      <c r="E845" s="29"/>
      <c r="F845" s="29"/>
      <c r="G845" s="29"/>
      <c r="P845" s="38"/>
    </row>
    <row r="846" spans="5:16" ht="15.75" customHeight="1" x14ac:dyDescent="0.25">
      <c r="E846" s="29"/>
      <c r="F846" s="29"/>
      <c r="G846" s="29"/>
      <c r="P846" s="38"/>
    </row>
    <row r="847" spans="5:16" ht="15.75" customHeight="1" x14ac:dyDescent="0.25">
      <c r="E847" s="29"/>
      <c r="F847" s="29"/>
      <c r="G847" s="29"/>
      <c r="P847" s="38"/>
    </row>
    <row r="848" spans="5:16" ht="15.75" customHeight="1" x14ac:dyDescent="0.25">
      <c r="E848" s="29"/>
      <c r="F848" s="29"/>
      <c r="G848" s="29"/>
      <c r="P848" s="38"/>
    </row>
    <row r="849" spans="5:16" ht="15.75" customHeight="1" x14ac:dyDescent="0.25">
      <c r="E849" s="29"/>
      <c r="F849" s="29"/>
      <c r="G849" s="29"/>
      <c r="P849" s="38"/>
    </row>
    <row r="850" spans="5:16" ht="15.75" customHeight="1" x14ac:dyDescent="0.25">
      <c r="E850" s="29"/>
      <c r="F850" s="29"/>
      <c r="G850" s="29"/>
      <c r="P850" s="38"/>
    </row>
    <row r="851" spans="5:16" ht="15.75" customHeight="1" x14ac:dyDescent="0.25">
      <c r="E851" s="29"/>
      <c r="F851" s="29"/>
      <c r="G851" s="29"/>
      <c r="P851" s="38"/>
    </row>
    <row r="852" spans="5:16" ht="15.75" customHeight="1" x14ac:dyDescent="0.25">
      <c r="E852" s="29"/>
      <c r="F852" s="29"/>
      <c r="G852" s="29"/>
      <c r="P852" s="38"/>
    </row>
    <row r="853" spans="5:16" ht="15.75" customHeight="1" x14ac:dyDescent="0.25">
      <c r="E853" s="29"/>
      <c r="F853" s="29"/>
      <c r="G853" s="29"/>
      <c r="P853" s="38"/>
    </row>
    <row r="854" spans="5:16" ht="15.75" customHeight="1" x14ac:dyDescent="0.25">
      <c r="E854" s="29"/>
      <c r="F854" s="29"/>
      <c r="G854" s="29"/>
      <c r="P854" s="38"/>
    </row>
    <row r="855" spans="5:16" ht="15.75" customHeight="1" x14ac:dyDescent="0.25">
      <c r="E855" s="29"/>
      <c r="F855" s="29"/>
      <c r="G855" s="29"/>
      <c r="P855" s="38"/>
    </row>
    <row r="856" spans="5:16" ht="15.75" customHeight="1" x14ac:dyDescent="0.25">
      <c r="E856" s="29"/>
      <c r="F856" s="29"/>
      <c r="G856" s="29"/>
      <c r="P856" s="38"/>
    </row>
    <row r="857" spans="5:16" ht="15.75" customHeight="1" x14ac:dyDescent="0.25">
      <c r="E857" s="29"/>
      <c r="F857" s="29"/>
      <c r="G857" s="29"/>
      <c r="P857" s="38"/>
    </row>
    <row r="858" spans="5:16" ht="15.75" customHeight="1" x14ac:dyDescent="0.25">
      <c r="E858" s="29"/>
      <c r="F858" s="29"/>
      <c r="G858" s="29"/>
      <c r="P858" s="38"/>
    </row>
    <row r="859" spans="5:16" ht="15.75" customHeight="1" x14ac:dyDescent="0.25">
      <c r="E859" s="29"/>
      <c r="F859" s="29"/>
      <c r="G859" s="29"/>
      <c r="P859" s="38"/>
    </row>
    <row r="860" spans="5:16" ht="15.75" customHeight="1" x14ac:dyDescent="0.25">
      <c r="E860" s="29"/>
      <c r="F860" s="29"/>
      <c r="G860" s="29"/>
      <c r="P860" s="38"/>
    </row>
    <row r="861" spans="5:16" ht="15.75" customHeight="1" x14ac:dyDescent="0.25">
      <c r="E861" s="29"/>
      <c r="F861" s="29"/>
      <c r="G861" s="29"/>
      <c r="P861" s="38"/>
    </row>
    <row r="862" spans="5:16" ht="15.75" customHeight="1" x14ac:dyDescent="0.25">
      <c r="E862" s="29"/>
      <c r="F862" s="29"/>
      <c r="G862" s="29"/>
      <c r="P862" s="38"/>
    </row>
    <row r="863" spans="5:16" ht="15.75" customHeight="1" x14ac:dyDescent="0.25">
      <c r="E863" s="29"/>
      <c r="F863" s="29"/>
      <c r="G863" s="29"/>
      <c r="P863" s="38"/>
    </row>
    <row r="864" spans="5:16" ht="15.75" customHeight="1" x14ac:dyDescent="0.25">
      <c r="E864" s="29"/>
      <c r="F864" s="29"/>
      <c r="G864" s="29"/>
      <c r="P864" s="38"/>
    </row>
    <row r="865" spans="5:16" ht="15.75" customHeight="1" x14ac:dyDescent="0.25">
      <c r="E865" s="29"/>
      <c r="F865" s="29"/>
      <c r="G865" s="29"/>
      <c r="P865" s="38"/>
    </row>
    <row r="866" spans="5:16" ht="15.75" customHeight="1" x14ac:dyDescent="0.25">
      <c r="E866" s="29"/>
      <c r="F866" s="29"/>
      <c r="G866" s="29"/>
      <c r="P866" s="38"/>
    </row>
    <row r="867" spans="5:16" ht="15.75" customHeight="1" x14ac:dyDescent="0.25">
      <c r="E867" s="29"/>
      <c r="F867" s="29"/>
      <c r="G867" s="29"/>
      <c r="P867" s="38"/>
    </row>
    <row r="868" spans="5:16" ht="15.75" customHeight="1" x14ac:dyDescent="0.25">
      <c r="E868" s="29"/>
      <c r="F868" s="29"/>
      <c r="G868" s="29"/>
      <c r="P868" s="38"/>
    </row>
    <row r="869" spans="5:16" ht="15.75" customHeight="1" x14ac:dyDescent="0.25">
      <c r="E869" s="29"/>
      <c r="F869" s="29"/>
      <c r="G869" s="29"/>
      <c r="P869" s="38"/>
    </row>
    <row r="870" spans="5:16" ht="15.75" customHeight="1" x14ac:dyDescent="0.25">
      <c r="E870" s="29"/>
      <c r="F870" s="29"/>
      <c r="G870" s="29"/>
      <c r="P870" s="38"/>
    </row>
    <row r="871" spans="5:16" ht="15.75" customHeight="1" x14ac:dyDescent="0.25">
      <c r="E871" s="29"/>
      <c r="F871" s="29"/>
      <c r="G871" s="29"/>
      <c r="P871" s="38"/>
    </row>
    <row r="872" spans="5:16" ht="15.75" customHeight="1" x14ac:dyDescent="0.25">
      <c r="E872" s="29"/>
      <c r="F872" s="29"/>
      <c r="G872" s="29"/>
      <c r="P872" s="38"/>
    </row>
    <row r="873" spans="5:16" ht="15.75" customHeight="1" x14ac:dyDescent="0.25">
      <c r="E873" s="29"/>
      <c r="F873" s="29"/>
      <c r="G873" s="29"/>
      <c r="P873" s="38"/>
    </row>
    <row r="874" spans="5:16" ht="15.75" customHeight="1" x14ac:dyDescent="0.25">
      <c r="E874" s="29"/>
      <c r="F874" s="29"/>
      <c r="G874" s="29"/>
      <c r="P874" s="38"/>
    </row>
    <row r="875" spans="5:16" ht="15.75" customHeight="1" x14ac:dyDescent="0.25">
      <c r="E875" s="29"/>
      <c r="F875" s="29"/>
      <c r="G875" s="29"/>
      <c r="P875" s="38"/>
    </row>
    <row r="876" spans="5:16" ht="15.75" customHeight="1" x14ac:dyDescent="0.25">
      <c r="E876" s="29"/>
      <c r="F876" s="29"/>
      <c r="G876" s="29"/>
      <c r="P876" s="38"/>
    </row>
    <row r="877" spans="5:16" ht="15.75" customHeight="1" x14ac:dyDescent="0.25">
      <c r="E877" s="29"/>
      <c r="F877" s="29"/>
      <c r="G877" s="29"/>
      <c r="P877" s="38"/>
    </row>
    <row r="878" spans="5:16" ht="15.75" customHeight="1" x14ac:dyDescent="0.25">
      <c r="E878" s="29"/>
      <c r="F878" s="29"/>
      <c r="G878" s="29"/>
      <c r="P878" s="38"/>
    </row>
    <row r="879" spans="5:16" ht="15.75" customHeight="1" x14ac:dyDescent="0.25">
      <c r="E879" s="29"/>
      <c r="F879" s="29"/>
      <c r="G879" s="29"/>
      <c r="P879" s="38"/>
    </row>
    <row r="880" spans="5:16" ht="15.75" customHeight="1" x14ac:dyDescent="0.25">
      <c r="E880" s="29"/>
      <c r="F880" s="29"/>
      <c r="G880" s="29"/>
      <c r="P880" s="38"/>
    </row>
    <row r="881" spans="5:16" ht="15.75" customHeight="1" x14ac:dyDescent="0.25">
      <c r="E881" s="29"/>
      <c r="F881" s="29"/>
      <c r="G881" s="29"/>
      <c r="P881" s="38"/>
    </row>
    <row r="882" spans="5:16" ht="15.75" customHeight="1" x14ac:dyDescent="0.25">
      <c r="E882" s="29"/>
      <c r="F882" s="29"/>
      <c r="G882" s="29"/>
      <c r="P882" s="38"/>
    </row>
    <row r="883" spans="5:16" ht="15.75" customHeight="1" x14ac:dyDescent="0.25">
      <c r="E883" s="29"/>
      <c r="F883" s="29"/>
      <c r="G883" s="29"/>
      <c r="P883" s="38"/>
    </row>
    <row r="884" spans="5:16" ht="15.75" customHeight="1" x14ac:dyDescent="0.25">
      <c r="E884" s="29"/>
      <c r="F884" s="29"/>
      <c r="G884" s="29"/>
      <c r="P884" s="38"/>
    </row>
    <row r="885" spans="5:16" ht="15.75" customHeight="1" x14ac:dyDescent="0.25">
      <c r="E885" s="29"/>
      <c r="F885" s="29"/>
      <c r="G885" s="29"/>
      <c r="P885" s="38"/>
    </row>
    <row r="886" spans="5:16" ht="15.75" customHeight="1" x14ac:dyDescent="0.25">
      <c r="E886" s="29"/>
      <c r="F886" s="29"/>
      <c r="G886" s="29"/>
      <c r="P886" s="38"/>
    </row>
    <row r="887" spans="5:16" ht="15.75" customHeight="1" x14ac:dyDescent="0.25">
      <c r="E887" s="29"/>
      <c r="F887" s="29"/>
      <c r="G887" s="29"/>
      <c r="P887" s="38"/>
    </row>
    <row r="888" spans="5:16" ht="15.75" customHeight="1" x14ac:dyDescent="0.25">
      <c r="E888" s="29"/>
      <c r="F888" s="29"/>
      <c r="G888" s="29"/>
      <c r="P888" s="38"/>
    </row>
    <row r="889" spans="5:16" ht="15.75" customHeight="1" x14ac:dyDescent="0.25">
      <c r="E889" s="29"/>
      <c r="F889" s="29"/>
      <c r="G889" s="29"/>
      <c r="P889" s="38"/>
    </row>
    <row r="890" spans="5:16" ht="15.75" customHeight="1" x14ac:dyDescent="0.25">
      <c r="E890" s="29"/>
      <c r="F890" s="29"/>
      <c r="G890" s="29"/>
      <c r="P890" s="38"/>
    </row>
    <row r="891" spans="5:16" ht="15.75" customHeight="1" x14ac:dyDescent="0.25">
      <c r="E891" s="29"/>
      <c r="F891" s="29"/>
      <c r="G891" s="29"/>
      <c r="P891" s="38"/>
    </row>
    <row r="892" spans="5:16" ht="15.75" customHeight="1" x14ac:dyDescent="0.25">
      <c r="E892" s="29"/>
      <c r="F892" s="29"/>
      <c r="G892" s="29"/>
      <c r="P892" s="38"/>
    </row>
    <row r="893" spans="5:16" ht="15.75" customHeight="1" x14ac:dyDescent="0.25">
      <c r="E893" s="29"/>
      <c r="F893" s="29"/>
      <c r="G893" s="29"/>
      <c r="P893" s="38"/>
    </row>
    <row r="894" spans="5:16" ht="15.75" customHeight="1" x14ac:dyDescent="0.25">
      <c r="E894" s="29"/>
      <c r="F894" s="29"/>
      <c r="G894" s="29"/>
      <c r="P894" s="38"/>
    </row>
    <row r="895" spans="5:16" ht="15.75" customHeight="1" x14ac:dyDescent="0.25">
      <c r="E895" s="29"/>
      <c r="F895" s="29"/>
      <c r="G895" s="29"/>
      <c r="P895" s="38"/>
    </row>
    <row r="896" spans="5:16" ht="15.75" customHeight="1" x14ac:dyDescent="0.25">
      <c r="E896" s="29"/>
      <c r="F896" s="29"/>
      <c r="G896" s="29"/>
      <c r="P896" s="38"/>
    </row>
    <row r="897" spans="5:16" ht="15.75" customHeight="1" x14ac:dyDescent="0.25">
      <c r="E897" s="29"/>
      <c r="F897" s="29"/>
      <c r="G897" s="29"/>
      <c r="P897" s="38"/>
    </row>
    <row r="898" spans="5:16" ht="15.75" customHeight="1" x14ac:dyDescent="0.25">
      <c r="E898" s="29"/>
      <c r="F898" s="29"/>
      <c r="G898" s="29"/>
      <c r="P898" s="38"/>
    </row>
    <row r="899" spans="5:16" ht="15.75" customHeight="1" x14ac:dyDescent="0.25">
      <c r="E899" s="29"/>
      <c r="F899" s="29"/>
      <c r="G899" s="29"/>
      <c r="P899" s="38"/>
    </row>
    <row r="900" spans="5:16" ht="15.75" customHeight="1" x14ac:dyDescent="0.25">
      <c r="E900" s="29"/>
      <c r="F900" s="29"/>
      <c r="G900" s="29"/>
      <c r="P900" s="38"/>
    </row>
    <row r="901" spans="5:16" ht="15.75" customHeight="1" x14ac:dyDescent="0.25">
      <c r="E901" s="29"/>
      <c r="F901" s="29"/>
      <c r="G901" s="29"/>
      <c r="P901" s="38"/>
    </row>
    <row r="902" spans="5:16" ht="15.75" customHeight="1" x14ac:dyDescent="0.25">
      <c r="E902" s="29"/>
      <c r="F902" s="29"/>
      <c r="G902" s="29"/>
      <c r="P902" s="38"/>
    </row>
    <row r="903" spans="5:16" ht="15.75" customHeight="1" x14ac:dyDescent="0.25">
      <c r="E903" s="29"/>
      <c r="F903" s="29"/>
      <c r="G903" s="29"/>
      <c r="P903" s="38"/>
    </row>
    <row r="904" spans="5:16" ht="15.75" customHeight="1" x14ac:dyDescent="0.25">
      <c r="E904" s="29"/>
      <c r="F904" s="29"/>
      <c r="G904" s="29"/>
      <c r="P904" s="38"/>
    </row>
    <row r="905" spans="5:16" ht="15.75" customHeight="1" x14ac:dyDescent="0.25">
      <c r="E905" s="29"/>
      <c r="F905" s="29"/>
      <c r="G905" s="29"/>
      <c r="P905" s="38"/>
    </row>
    <row r="906" spans="5:16" ht="15.75" customHeight="1" x14ac:dyDescent="0.25">
      <c r="E906" s="29"/>
      <c r="F906" s="29"/>
      <c r="G906" s="29"/>
      <c r="P906" s="38"/>
    </row>
    <row r="907" spans="5:16" ht="15.75" customHeight="1" x14ac:dyDescent="0.25">
      <c r="E907" s="29"/>
      <c r="F907" s="29"/>
      <c r="G907" s="29"/>
      <c r="P907" s="38"/>
    </row>
    <row r="908" spans="5:16" ht="15.75" customHeight="1" x14ac:dyDescent="0.25">
      <c r="E908" s="29"/>
      <c r="F908" s="29"/>
      <c r="G908" s="29"/>
      <c r="P908" s="38"/>
    </row>
    <row r="909" spans="5:16" ht="15.75" customHeight="1" x14ac:dyDescent="0.25">
      <c r="E909" s="29"/>
      <c r="F909" s="29"/>
      <c r="G909" s="29"/>
      <c r="P909" s="38"/>
    </row>
    <row r="910" spans="5:16" ht="15.75" customHeight="1" x14ac:dyDescent="0.25">
      <c r="E910" s="29"/>
      <c r="F910" s="29"/>
      <c r="G910" s="29"/>
      <c r="P910" s="38"/>
    </row>
    <row r="911" spans="5:16" ht="15.75" customHeight="1" x14ac:dyDescent="0.25">
      <c r="E911" s="29"/>
      <c r="F911" s="29"/>
      <c r="G911" s="29"/>
      <c r="P911" s="38"/>
    </row>
    <row r="912" spans="5:16" ht="15.75" customHeight="1" x14ac:dyDescent="0.25">
      <c r="E912" s="29"/>
      <c r="F912" s="29"/>
      <c r="G912" s="29"/>
      <c r="P912" s="38"/>
    </row>
    <row r="913" spans="5:16" ht="15.75" customHeight="1" x14ac:dyDescent="0.25">
      <c r="E913" s="29"/>
      <c r="F913" s="29"/>
      <c r="G913" s="29"/>
      <c r="P913" s="38"/>
    </row>
    <row r="914" spans="5:16" ht="15.75" customHeight="1" x14ac:dyDescent="0.25">
      <c r="E914" s="29"/>
      <c r="F914" s="29"/>
      <c r="G914" s="29"/>
      <c r="P914" s="38"/>
    </row>
    <row r="915" spans="5:16" ht="15.75" customHeight="1" x14ac:dyDescent="0.25">
      <c r="E915" s="29"/>
      <c r="F915" s="29"/>
      <c r="G915" s="29"/>
      <c r="P915" s="38"/>
    </row>
    <row r="916" spans="5:16" ht="15.75" customHeight="1" x14ac:dyDescent="0.25">
      <c r="E916" s="29"/>
      <c r="F916" s="29"/>
      <c r="G916" s="29"/>
      <c r="P916" s="38"/>
    </row>
    <row r="917" spans="5:16" ht="15.75" customHeight="1" x14ac:dyDescent="0.25">
      <c r="E917" s="29"/>
      <c r="F917" s="29"/>
      <c r="G917" s="29"/>
      <c r="P917" s="38"/>
    </row>
    <row r="918" spans="5:16" ht="15.75" customHeight="1" x14ac:dyDescent="0.25">
      <c r="E918" s="29"/>
      <c r="F918" s="29"/>
      <c r="G918" s="29"/>
      <c r="P918" s="38"/>
    </row>
    <row r="919" spans="5:16" ht="15.75" customHeight="1" x14ac:dyDescent="0.25">
      <c r="E919" s="29"/>
      <c r="F919" s="29"/>
      <c r="G919" s="29"/>
      <c r="P919" s="38"/>
    </row>
    <row r="920" spans="5:16" ht="15.75" customHeight="1" x14ac:dyDescent="0.25">
      <c r="E920" s="29"/>
      <c r="F920" s="29"/>
      <c r="G920" s="29"/>
      <c r="P920" s="38"/>
    </row>
    <row r="921" spans="5:16" ht="15.75" customHeight="1" x14ac:dyDescent="0.25">
      <c r="E921" s="29"/>
      <c r="F921" s="29"/>
      <c r="G921" s="29"/>
      <c r="P921" s="38"/>
    </row>
    <row r="922" spans="5:16" ht="15.75" customHeight="1" x14ac:dyDescent="0.25">
      <c r="E922" s="29"/>
      <c r="F922" s="29"/>
      <c r="G922" s="29"/>
      <c r="P922" s="38"/>
    </row>
    <row r="923" spans="5:16" ht="15.75" customHeight="1" x14ac:dyDescent="0.25">
      <c r="E923" s="29"/>
      <c r="F923" s="29"/>
      <c r="G923" s="29"/>
      <c r="P923" s="38"/>
    </row>
    <row r="924" spans="5:16" ht="15.75" customHeight="1" x14ac:dyDescent="0.25">
      <c r="E924" s="29"/>
      <c r="F924" s="29"/>
      <c r="G924" s="29"/>
      <c r="P924" s="38"/>
    </row>
    <row r="925" spans="5:16" ht="15.75" customHeight="1" x14ac:dyDescent="0.25">
      <c r="E925" s="29"/>
      <c r="F925" s="29"/>
      <c r="G925" s="29"/>
      <c r="P925" s="38"/>
    </row>
    <row r="926" spans="5:16" ht="15.75" customHeight="1" x14ac:dyDescent="0.25">
      <c r="E926" s="29"/>
      <c r="F926" s="29"/>
      <c r="G926" s="29"/>
      <c r="P926" s="38"/>
    </row>
    <row r="927" spans="5:16" ht="15.75" customHeight="1" x14ac:dyDescent="0.25">
      <c r="E927" s="29"/>
      <c r="F927" s="29"/>
      <c r="G927" s="29"/>
      <c r="P927" s="38"/>
    </row>
    <row r="928" spans="5:16" ht="15.75" customHeight="1" x14ac:dyDescent="0.25">
      <c r="E928" s="29"/>
      <c r="F928" s="29"/>
      <c r="G928" s="29"/>
      <c r="P928" s="38"/>
    </row>
    <row r="929" spans="5:16" ht="15.75" customHeight="1" x14ac:dyDescent="0.25">
      <c r="E929" s="29"/>
      <c r="F929" s="29"/>
      <c r="G929" s="29"/>
      <c r="P929" s="38"/>
    </row>
    <row r="930" spans="5:16" ht="15.75" customHeight="1" x14ac:dyDescent="0.25">
      <c r="E930" s="29"/>
      <c r="F930" s="29"/>
      <c r="G930" s="29"/>
      <c r="P930" s="38"/>
    </row>
    <row r="931" spans="5:16" ht="15.75" customHeight="1" x14ac:dyDescent="0.25">
      <c r="E931" s="29"/>
      <c r="F931" s="29"/>
      <c r="G931" s="29"/>
      <c r="P931" s="38"/>
    </row>
    <row r="932" spans="5:16" ht="15.75" customHeight="1" x14ac:dyDescent="0.25">
      <c r="E932" s="29"/>
      <c r="F932" s="29"/>
      <c r="G932" s="29"/>
      <c r="P932" s="38"/>
    </row>
    <row r="933" spans="5:16" ht="15.75" customHeight="1" x14ac:dyDescent="0.25">
      <c r="E933" s="29"/>
      <c r="F933" s="29"/>
      <c r="G933" s="29"/>
      <c r="P933" s="38"/>
    </row>
    <row r="934" spans="5:16" ht="15.75" customHeight="1" x14ac:dyDescent="0.25">
      <c r="E934" s="29"/>
      <c r="F934" s="29"/>
      <c r="G934" s="29"/>
      <c r="P934" s="38"/>
    </row>
    <row r="935" spans="5:16" ht="15.75" customHeight="1" x14ac:dyDescent="0.25">
      <c r="E935" s="29"/>
      <c r="F935" s="29"/>
      <c r="G935" s="29"/>
      <c r="P935" s="38"/>
    </row>
    <row r="936" spans="5:16" ht="15.75" customHeight="1" x14ac:dyDescent="0.25">
      <c r="E936" s="29"/>
      <c r="F936" s="29"/>
      <c r="G936" s="29"/>
      <c r="P936" s="38"/>
    </row>
    <row r="937" spans="5:16" ht="15.75" customHeight="1" x14ac:dyDescent="0.25">
      <c r="E937" s="29"/>
      <c r="F937" s="29"/>
      <c r="G937" s="29"/>
      <c r="P937" s="38"/>
    </row>
    <row r="938" spans="5:16" ht="15.75" customHeight="1" x14ac:dyDescent="0.25">
      <c r="E938" s="29"/>
      <c r="F938" s="29"/>
      <c r="G938" s="29"/>
      <c r="P938" s="38"/>
    </row>
    <row r="939" spans="5:16" ht="15.75" customHeight="1" x14ac:dyDescent="0.25">
      <c r="E939" s="29"/>
      <c r="F939" s="29"/>
      <c r="G939" s="29"/>
      <c r="P939" s="38"/>
    </row>
    <row r="940" spans="5:16" ht="15.75" customHeight="1" x14ac:dyDescent="0.25">
      <c r="E940" s="29"/>
      <c r="F940" s="29"/>
      <c r="G940" s="29"/>
      <c r="P940" s="38"/>
    </row>
    <row r="941" spans="5:16" ht="15.75" customHeight="1" x14ac:dyDescent="0.25">
      <c r="E941" s="29"/>
      <c r="F941" s="29"/>
      <c r="G941" s="29"/>
      <c r="P941" s="38"/>
    </row>
    <row r="942" spans="5:16" ht="15.75" customHeight="1" x14ac:dyDescent="0.25">
      <c r="E942" s="29"/>
      <c r="F942" s="29"/>
      <c r="G942" s="29"/>
      <c r="P942" s="38"/>
    </row>
    <row r="943" spans="5:16" ht="15.75" customHeight="1" x14ac:dyDescent="0.25">
      <c r="E943" s="29"/>
      <c r="F943" s="29"/>
      <c r="G943" s="29"/>
      <c r="P943" s="38"/>
    </row>
    <row r="944" spans="5:16" ht="15.75" customHeight="1" x14ac:dyDescent="0.25">
      <c r="E944" s="29"/>
      <c r="F944" s="29"/>
      <c r="G944" s="29"/>
      <c r="P944" s="38"/>
    </row>
    <row r="945" spans="5:16" ht="15.75" customHeight="1" x14ac:dyDescent="0.25">
      <c r="E945" s="29"/>
      <c r="F945" s="29"/>
      <c r="G945" s="29"/>
      <c r="P945" s="38"/>
    </row>
    <row r="946" spans="5:16" ht="15.75" customHeight="1" x14ac:dyDescent="0.25">
      <c r="E946" s="29"/>
      <c r="F946" s="29"/>
      <c r="G946" s="29"/>
      <c r="P946" s="38"/>
    </row>
    <row r="947" spans="5:16" ht="15.75" customHeight="1" x14ac:dyDescent="0.25">
      <c r="E947" s="29"/>
      <c r="F947" s="29"/>
      <c r="G947" s="29"/>
      <c r="P947" s="38"/>
    </row>
    <row r="948" spans="5:16" ht="15.75" customHeight="1" x14ac:dyDescent="0.25">
      <c r="E948" s="29"/>
      <c r="F948" s="29"/>
      <c r="G948" s="29"/>
      <c r="P948" s="38"/>
    </row>
    <row r="949" spans="5:16" ht="15.75" customHeight="1" x14ac:dyDescent="0.25">
      <c r="E949" s="29"/>
      <c r="F949" s="29"/>
      <c r="G949" s="29"/>
      <c r="P949" s="38"/>
    </row>
    <row r="950" spans="5:16" ht="15.75" customHeight="1" x14ac:dyDescent="0.25">
      <c r="E950" s="29"/>
      <c r="F950" s="29"/>
      <c r="G950" s="29"/>
      <c r="P950" s="38"/>
    </row>
    <row r="951" spans="5:16" ht="15.75" customHeight="1" x14ac:dyDescent="0.25">
      <c r="E951" s="29"/>
      <c r="F951" s="29"/>
      <c r="G951" s="29"/>
      <c r="P951" s="38"/>
    </row>
    <row r="952" spans="5:16" ht="15.75" customHeight="1" x14ac:dyDescent="0.25">
      <c r="E952" s="29"/>
      <c r="F952" s="29"/>
      <c r="G952" s="29"/>
      <c r="P952" s="38"/>
    </row>
    <row r="953" spans="5:16" ht="15.75" customHeight="1" x14ac:dyDescent="0.25">
      <c r="E953" s="29"/>
      <c r="F953" s="29"/>
      <c r="G953" s="29"/>
      <c r="P953" s="38"/>
    </row>
    <row r="954" spans="5:16" ht="15.75" customHeight="1" x14ac:dyDescent="0.25">
      <c r="E954" s="29"/>
      <c r="F954" s="29"/>
      <c r="G954" s="29"/>
      <c r="P954" s="38"/>
    </row>
    <row r="955" spans="5:16" ht="15.75" customHeight="1" x14ac:dyDescent="0.25">
      <c r="E955" s="29"/>
      <c r="F955" s="29"/>
      <c r="G955" s="29"/>
      <c r="P955" s="38"/>
    </row>
    <row r="956" spans="5:16" ht="15.75" customHeight="1" x14ac:dyDescent="0.25">
      <c r="E956" s="29"/>
      <c r="F956" s="29"/>
      <c r="G956" s="29"/>
      <c r="P956" s="38"/>
    </row>
    <row r="957" spans="5:16" ht="15.75" customHeight="1" x14ac:dyDescent="0.25">
      <c r="E957" s="29"/>
      <c r="F957" s="29"/>
      <c r="G957" s="29"/>
      <c r="P957" s="38"/>
    </row>
    <row r="958" spans="5:16" ht="15.75" customHeight="1" x14ac:dyDescent="0.25">
      <c r="E958" s="29"/>
      <c r="F958" s="29"/>
      <c r="G958" s="29"/>
      <c r="P958" s="38"/>
    </row>
    <row r="959" spans="5:16" ht="15.75" customHeight="1" x14ac:dyDescent="0.25">
      <c r="E959" s="29"/>
      <c r="F959" s="29"/>
      <c r="G959" s="29"/>
      <c r="P959" s="38"/>
    </row>
    <row r="960" spans="5:16" ht="15.75" customHeight="1" x14ac:dyDescent="0.25">
      <c r="E960" s="29"/>
      <c r="F960" s="29"/>
      <c r="G960" s="29"/>
      <c r="P960" s="38"/>
    </row>
    <row r="961" spans="5:16" ht="15.75" customHeight="1" x14ac:dyDescent="0.25">
      <c r="E961" s="29"/>
      <c r="F961" s="29"/>
      <c r="G961" s="29"/>
      <c r="P961" s="38"/>
    </row>
    <row r="962" spans="5:16" ht="15.75" customHeight="1" x14ac:dyDescent="0.25">
      <c r="E962" s="29"/>
      <c r="F962" s="29"/>
      <c r="G962" s="29"/>
      <c r="P962" s="38"/>
    </row>
    <row r="963" spans="5:16" ht="15.75" customHeight="1" x14ac:dyDescent="0.25">
      <c r="E963" s="29"/>
      <c r="F963" s="29"/>
      <c r="G963" s="29"/>
      <c r="P963" s="38"/>
    </row>
    <row r="964" spans="5:16" ht="15.75" customHeight="1" x14ac:dyDescent="0.25">
      <c r="E964" s="29"/>
      <c r="F964" s="29"/>
      <c r="G964" s="29"/>
      <c r="P964" s="38"/>
    </row>
    <row r="965" spans="5:16" ht="15.75" customHeight="1" x14ac:dyDescent="0.25">
      <c r="E965" s="29"/>
      <c r="F965" s="29"/>
      <c r="G965" s="29"/>
      <c r="P965" s="38"/>
    </row>
    <row r="966" spans="5:16" ht="15.75" customHeight="1" x14ac:dyDescent="0.25">
      <c r="E966" s="29"/>
      <c r="F966" s="29"/>
      <c r="G966" s="29"/>
      <c r="P966" s="38"/>
    </row>
    <row r="967" spans="5:16" ht="15.75" customHeight="1" x14ac:dyDescent="0.25">
      <c r="E967" s="29"/>
      <c r="F967" s="29"/>
      <c r="G967" s="29"/>
      <c r="P967" s="38"/>
    </row>
    <row r="968" spans="5:16" ht="15.75" customHeight="1" x14ac:dyDescent="0.25">
      <c r="E968" s="29"/>
      <c r="F968" s="29"/>
      <c r="G968" s="29"/>
      <c r="P968" s="38"/>
    </row>
    <row r="969" spans="5:16" ht="15.75" customHeight="1" x14ac:dyDescent="0.25">
      <c r="E969" s="29"/>
      <c r="F969" s="29"/>
      <c r="G969" s="29"/>
      <c r="P969" s="38"/>
    </row>
    <row r="970" spans="5:16" ht="15.75" customHeight="1" x14ac:dyDescent="0.25">
      <c r="E970" s="29"/>
      <c r="F970" s="29"/>
      <c r="G970" s="29"/>
      <c r="P970" s="38"/>
    </row>
    <row r="971" spans="5:16" ht="15.75" customHeight="1" x14ac:dyDescent="0.25">
      <c r="E971" s="29"/>
      <c r="F971" s="29"/>
      <c r="G971" s="29"/>
      <c r="P971" s="38"/>
    </row>
    <row r="972" spans="5:16" ht="15.75" customHeight="1" x14ac:dyDescent="0.25">
      <c r="E972" s="29"/>
      <c r="F972" s="29"/>
      <c r="G972" s="29"/>
      <c r="P972" s="38"/>
    </row>
    <row r="973" spans="5:16" ht="15.75" customHeight="1" x14ac:dyDescent="0.25">
      <c r="E973" s="29"/>
      <c r="F973" s="29"/>
      <c r="G973" s="29"/>
      <c r="P973" s="38"/>
    </row>
    <row r="974" spans="5:16" ht="15.75" customHeight="1" x14ac:dyDescent="0.25">
      <c r="E974" s="29"/>
      <c r="F974" s="29"/>
      <c r="G974" s="29"/>
      <c r="P974" s="38"/>
    </row>
    <row r="975" spans="5:16" ht="15.75" customHeight="1" x14ac:dyDescent="0.25">
      <c r="E975" s="29"/>
      <c r="F975" s="29"/>
      <c r="G975" s="29"/>
      <c r="P975" s="38"/>
    </row>
    <row r="976" spans="5:16" ht="15.75" customHeight="1" x14ac:dyDescent="0.25">
      <c r="E976" s="29"/>
      <c r="F976" s="29"/>
      <c r="G976" s="29"/>
      <c r="P976" s="38"/>
    </row>
    <row r="977" spans="5:16" ht="15.75" customHeight="1" x14ac:dyDescent="0.25">
      <c r="E977" s="29"/>
      <c r="F977" s="29"/>
      <c r="G977" s="29"/>
      <c r="P977" s="38"/>
    </row>
    <row r="978" spans="5:16" ht="15.75" customHeight="1" x14ac:dyDescent="0.25">
      <c r="E978" s="29"/>
      <c r="F978" s="29"/>
      <c r="G978" s="29"/>
      <c r="P978" s="38"/>
    </row>
    <row r="979" spans="5:16" ht="15.75" customHeight="1" x14ac:dyDescent="0.25">
      <c r="E979" s="29"/>
      <c r="F979" s="29"/>
      <c r="G979" s="29"/>
      <c r="P979" s="38"/>
    </row>
    <row r="980" spans="5:16" ht="15.75" customHeight="1" x14ac:dyDescent="0.25">
      <c r="E980" s="29"/>
      <c r="F980" s="29"/>
      <c r="G980" s="29"/>
      <c r="P980" s="38"/>
    </row>
    <row r="981" spans="5:16" ht="15.75" customHeight="1" x14ac:dyDescent="0.25">
      <c r="E981" s="29"/>
      <c r="F981" s="29"/>
      <c r="G981" s="29"/>
      <c r="P981" s="38"/>
    </row>
    <row r="982" spans="5:16" ht="15.75" customHeight="1" x14ac:dyDescent="0.25">
      <c r="E982" s="29"/>
      <c r="F982" s="29"/>
      <c r="G982" s="29"/>
      <c r="P982" s="38"/>
    </row>
    <row r="983" spans="5:16" ht="15.75" customHeight="1" x14ac:dyDescent="0.25">
      <c r="E983" s="29"/>
      <c r="F983" s="29"/>
      <c r="G983" s="29"/>
      <c r="P983" s="38"/>
    </row>
    <row r="984" spans="5:16" ht="15.75" customHeight="1" x14ac:dyDescent="0.25">
      <c r="E984" s="29"/>
      <c r="F984" s="29"/>
      <c r="G984" s="29"/>
      <c r="P984" s="38"/>
    </row>
    <row r="985" spans="5:16" ht="15.75" customHeight="1" x14ac:dyDescent="0.25">
      <c r="E985" s="29"/>
      <c r="F985" s="29"/>
      <c r="G985" s="29"/>
      <c r="P985" s="38"/>
    </row>
    <row r="986" spans="5:16" ht="15.75" customHeight="1" x14ac:dyDescent="0.25">
      <c r="E986" s="29"/>
      <c r="F986" s="29"/>
      <c r="G986" s="29"/>
      <c r="P986" s="38"/>
    </row>
    <row r="987" spans="5:16" ht="15.75" customHeight="1" x14ac:dyDescent="0.25">
      <c r="E987" s="29"/>
      <c r="F987" s="29"/>
      <c r="G987" s="29"/>
      <c r="P987" s="38"/>
    </row>
    <row r="988" spans="5:16" ht="15.75" customHeight="1" x14ac:dyDescent="0.25">
      <c r="E988" s="29"/>
      <c r="F988" s="29"/>
      <c r="G988" s="29"/>
      <c r="P988" s="38"/>
    </row>
    <row r="989" spans="5:16" ht="15.75" customHeight="1" x14ac:dyDescent="0.25">
      <c r="E989" s="29"/>
      <c r="F989" s="29"/>
      <c r="G989" s="29"/>
      <c r="P989" s="38"/>
    </row>
    <row r="990" spans="5:16" ht="15.75" customHeight="1" x14ac:dyDescent="0.25">
      <c r="E990" s="29"/>
      <c r="F990" s="29"/>
      <c r="G990" s="29"/>
      <c r="P990" s="38"/>
    </row>
    <row r="991" spans="5:16" ht="15.75" customHeight="1" x14ac:dyDescent="0.25">
      <c r="E991" s="29"/>
      <c r="F991" s="29"/>
      <c r="G991" s="29"/>
      <c r="P991" s="38"/>
    </row>
    <row r="992" spans="5:16" ht="15.75" customHeight="1" x14ac:dyDescent="0.25">
      <c r="E992" s="29"/>
      <c r="F992" s="29"/>
      <c r="G992" s="29"/>
      <c r="P992" s="38"/>
    </row>
    <row r="993" spans="5:16" ht="15.75" customHeight="1" x14ac:dyDescent="0.25">
      <c r="E993" s="29"/>
      <c r="F993" s="29"/>
      <c r="G993" s="29"/>
      <c r="P993" s="38"/>
    </row>
    <row r="994" spans="5:16" ht="15.75" customHeight="1" x14ac:dyDescent="0.25">
      <c r="E994" s="29"/>
      <c r="F994" s="29"/>
      <c r="G994" s="29"/>
      <c r="P994" s="38"/>
    </row>
    <row r="995" spans="5:16" ht="15.75" customHeight="1" x14ac:dyDescent="0.25">
      <c r="E995" s="29"/>
      <c r="F995" s="29"/>
      <c r="G995" s="29"/>
      <c r="P995" s="38"/>
    </row>
    <row r="996" spans="5:16" ht="15.75" customHeight="1" x14ac:dyDescent="0.25">
      <c r="E996" s="29"/>
      <c r="F996" s="29"/>
      <c r="G996" s="29"/>
      <c r="P996" s="38"/>
    </row>
    <row r="997" spans="5:16" ht="15.75" customHeight="1" x14ac:dyDescent="0.25">
      <c r="E997" s="29"/>
      <c r="F997" s="29"/>
      <c r="G997" s="29"/>
      <c r="P997" s="38"/>
    </row>
    <row r="998" spans="5:16" ht="15.75" customHeight="1" x14ac:dyDescent="0.25">
      <c r="E998" s="29"/>
      <c r="F998" s="29"/>
      <c r="G998" s="29"/>
      <c r="P998" s="38"/>
    </row>
    <row r="999" spans="5:16" ht="15.75" customHeight="1" x14ac:dyDescent="0.25">
      <c r="E999" s="29"/>
      <c r="F999" s="29"/>
      <c r="G999" s="29"/>
      <c r="P999" s="38"/>
    </row>
    <row r="1000" spans="5:16" ht="15.75" customHeight="1" x14ac:dyDescent="0.25">
      <c r="E1000" s="29"/>
      <c r="F1000" s="29"/>
      <c r="G1000" s="29"/>
      <c r="P1000" s="38"/>
    </row>
  </sheetData>
  <pageMargins left="0.7" right="0.7" top="0.75" bottom="0.75" header="0" footer="0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E1" workbookViewId="0">
      <selection activeCell="R25" sqref="R25"/>
    </sheetView>
  </sheetViews>
  <sheetFormatPr defaultColWidth="14.42578125" defaultRowHeight="15" customHeight="1" x14ac:dyDescent="0.25"/>
  <cols>
    <col min="1" max="1" width="9.140625" customWidth="1"/>
    <col min="2" max="26" width="8.7109375" customWidth="1"/>
  </cols>
  <sheetData>
    <row r="1" spans="1:26" x14ac:dyDescent="0.25">
      <c r="A1" s="6" t="s">
        <v>34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35</v>
      </c>
      <c r="Q1" s="6" t="s">
        <v>15</v>
      </c>
      <c r="R1" s="6" t="s">
        <v>36</v>
      </c>
      <c r="S1" s="6" t="s">
        <v>37</v>
      </c>
      <c r="T1" s="6" t="s">
        <v>38</v>
      </c>
      <c r="U1" s="6"/>
      <c r="V1" s="6"/>
      <c r="W1" s="6"/>
      <c r="X1" s="6"/>
      <c r="Y1" s="6"/>
      <c r="Z1" s="6"/>
    </row>
    <row r="2" spans="1:26" x14ac:dyDescent="0.25">
      <c r="A2" s="6" t="s">
        <v>19</v>
      </c>
      <c r="B2" s="31">
        <f>(Framlegð!B6-Framlegð!B2)/ABS(Framlegð!B2)</f>
        <v>0.10171198388721048</v>
      </c>
      <c r="C2" s="31">
        <f>(Framlegð!C6-Framlegð!C2)/ABS(Framlegð!C2)</f>
        <v>0.66528354080221297</v>
      </c>
      <c r="D2" s="31">
        <f>(Framlegð!D6-Framlegð!D2)/ABS(Framlegð!D2)</f>
        <v>-0.35647498831229546</v>
      </c>
      <c r="E2" s="31">
        <f>(Framlegð!E6-Framlegð!E2)/ABS(Framlegð!E2)</f>
        <v>6.1538461538461542E-2</v>
      </c>
      <c r="F2" s="31">
        <f>(Framlegð!F6-Framlegð!F2)/ABS(Framlegð!F2)</f>
        <v>0.4807353248492966</v>
      </c>
      <c r="G2" s="31">
        <f>(Framlegð!G6-Framlegð!G2)/ABS(Framlegð!G2)</f>
        <v>0.7123395133256083</v>
      </c>
      <c r="H2" s="31">
        <f>(Framlegð!H6-Framlegð!H2)/ABS(Framlegð!H2)</f>
        <v>-0.57499999999999996</v>
      </c>
      <c r="I2" s="31">
        <f>(Framlegð!I6-Framlegð!I2)/ABS(Framlegð!I2)</f>
        <v>-0.18154003059663437</v>
      </c>
      <c r="J2" s="31">
        <f>(Framlegð!J6-Framlegð!J2)/ABS(Framlegð!J2)</f>
        <v>1.7717842323651452</v>
      </c>
      <c r="K2" s="31" t="e">
        <f>(Framlegð!K6-Framlegð!K2)/ABS(Framlegð!K2)</f>
        <v>#DIV/0!</v>
      </c>
      <c r="L2" s="31">
        <f>(Framlegð!L6-Framlegð!L2)/ABS(Framlegð!L2)</f>
        <v>8.1990189208128936E-2</v>
      </c>
      <c r="M2" s="31">
        <f>(Framlegð!M6-Framlegð!M2)/ABS(Framlegð!M2)</f>
        <v>2.3469387755102041E-2</v>
      </c>
      <c r="N2" s="31">
        <f>(Framlegð!N6-Framlegð!N2)/ABS(Framlegð!N2)</f>
        <v>0.91358024691358031</v>
      </c>
      <c r="O2" s="31">
        <f>(Framlegð!O6-Framlegð!O2)/ABS(Framlegð!O2)</f>
        <v>-3.6269430051813434E-2</v>
      </c>
      <c r="P2" s="31" t="e">
        <f>(Framlegð!P6-Framlegð!P2)/ABS(Framlegð!P2)</f>
        <v>#DIV/0!</v>
      </c>
      <c r="Q2" s="31">
        <f>(Framlegð!Q6-Framlegð!Q2)/ABS(Framlegð!Q2)</f>
        <v>0.3903345724907063</v>
      </c>
      <c r="R2" s="31">
        <f>(Framlegð!R6-Framlegð!R2)/ABS(Framlegð!R2)</f>
        <v>-0.19981173712463979</v>
      </c>
      <c r="S2" s="31" t="e">
        <f>(Framlegð!S6-Framlegð!S2)/ABS(Framlegð!S2)</f>
        <v>#DIV/0!</v>
      </c>
      <c r="T2" s="31" t="e">
        <f>(Framlegð!T6-Framlegð!T2)/ABS(Framlegð!T2)</f>
        <v>#DIV/0!</v>
      </c>
    </row>
    <row r="3" spans="1:26" x14ac:dyDescent="0.25">
      <c r="A3" s="6" t="s">
        <v>20</v>
      </c>
      <c r="B3" s="31">
        <f>(Framlegð!B7-Framlegð!B3)/ABS(Framlegð!B3)</f>
        <v>0.22063329928498468</v>
      </c>
      <c r="C3" s="31">
        <f>(Framlegð!C7-Framlegð!C3)/ABS(Framlegð!C3)</f>
        <v>0.21584247707800991</v>
      </c>
      <c r="D3" s="31">
        <f>(Framlegð!D7-Framlegð!D3)/ABS(Framlegð!D3)</f>
        <v>6.2848454130765329E-3</v>
      </c>
      <c r="E3" s="31">
        <f>(Framlegð!E7-Framlegð!E3)/ABS(Framlegð!E3)</f>
        <v>0.13283828382838284</v>
      </c>
      <c r="F3" s="31">
        <f>(Framlegð!F7-Framlegð!F3)/ABS(Framlegð!F3)</f>
        <v>0.18207041995231926</v>
      </c>
      <c r="G3" s="31">
        <f>(Framlegð!G7-Framlegð!G3)/ABS(Framlegð!G3)</f>
        <v>12.722263157894737</v>
      </c>
      <c r="H3" s="31">
        <f>(Framlegð!H7-Framlegð!H3)/ABS(Framlegð!H3)</f>
        <v>-3.5909090909090908</v>
      </c>
      <c r="I3" s="31">
        <f>(Framlegð!I7-Framlegð!I3)/ABS(Framlegð!I3)</f>
        <v>-5.2376333656644035E-2</v>
      </c>
      <c r="J3" s="31">
        <f>(Framlegð!J7-Framlegð!J3)/ABS(Framlegð!J3)</f>
        <v>0.57773109243697474</v>
      </c>
      <c r="K3" s="31" t="e">
        <f>(Framlegð!K7-Framlegð!K3)/ABS(Framlegð!K3)</f>
        <v>#DIV/0!</v>
      </c>
      <c r="L3" s="31">
        <f>(Framlegð!L7-Framlegð!L3)/ABS(Framlegð!L3)</f>
        <v>0.16852459016393442</v>
      </c>
      <c r="M3" s="31">
        <f>(Framlegð!M7-Framlegð!M3)/ABS(Framlegð!M3)</f>
        <v>0.19468085106382979</v>
      </c>
      <c r="N3" s="31">
        <f>(Framlegð!N7-Framlegð!N3)/ABS(Framlegð!N3)</f>
        <v>0.40350877192982454</v>
      </c>
      <c r="O3" s="31">
        <f>(Framlegð!O7-Framlegð!O3)/ABS(Framlegð!O3)</f>
        <v>9.1549295774647946E-2</v>
      </c>
      <c r="P3" s="31" t="e">
        <f>(Framlegð!P7-Framlegð!P3)/ABS(Framlegð!P3)</f>
        <v>#DIV/0!</v>
      </c>
      <c r="Q3" s="31">
        <f>(Framlegð!Q7-Framlegð!Q3)/ABS(Framlegð!Q3)</f>
        <v>9.9601593625498003E-2</v>
      </c>
      <c r="R3" s="31">
        <f>(Framlegð!R7-Framlegð!R3)/ABS(Framlegð!R3)</f>
        <v>0.14186350954057997</v>
      </c>
      <c r="S3" s="31" t="e">
        <f>(Framlegð!S7-Framlegð!S3)/ABS(Framlegð!S3)</f>
        <v>#DIV/0!</v>
      </c>
      <c r="T3" s="31" t="e">
        <f>(Framlegð!T7-Framlegð!T3)/ABS(Framlegð!T3)</f>
        <v>#DIV/0!</v>
      </c>
    </row>
    <row r="4" spans="1:26" x14ac:dyDescent="0.25">
      <c r="A4" s="6" t="s">
        <v>21</v>
      </c>
      <c r="B4" s="31">
        <f>(Framlegð!B8-Framlegð!B4)/ABS(Framlegð!B4)</f>
        <v>0.19160583941605838</v>
      </c>
      <c r="C4" s="31">
        <f>(Framlegð!C8-Framlegð!C4)/ABS(Framlegð!C4)</f>
        <v>8.557457212713937E-2</v>
      </c>
      <c r="D4" s="31">
        <f>(Framlegð!D8-Framlegð!D4)/ABS(Framlegð!D4)</f>
        <v>0.35753083264106333</v>
      </c>
      <c r="E4" s="31">
        <f>(Framlegð!E8-Framlegð!E4)/ABS(Framlegð!E4)</f>
        <v>9.1183574879227056E-2</v>
      </c>
      <c r="F4" s="31">
        <f>(Framlegð!F8-Framlegð!F4)/ABS(Framlegð!F4)</f>
        <v>0.48891811215475722</v>
      </c>
      <c r="G4" s="31">
        <f>(Framlegð!G8-Framlegð!G4)/ABS(Framlegð!G4)</f>
        <v>0.84613898305084745</v>
      </c>
      <c r="H4" s="31">
        <f>(Framlegð!H8-Framlegð!H4)/ABS(Framlegð!H4)</f>
        <v>0.16216216216216217</v>
      </c>
      <c r="I4" s="31">
        <f>(Framlegð!I8-Framlegð!I4)/ABS(Framlegð!I4)</f>
        <v>9.2177589852008454E-2</v>
      </c>
      <c r="J4" s="31">
        <f>(Framlegð!J8-Framlegð!J4)/ABS(Framlegð!J4)</f>
        <v>2.0797342192691031</v>
      </c>
      <c r="K4" s="31" t="e">
        <f>(Framlegð!K8-Framlegð!K4)/ABS(Framlegð!K4)</f>
        <v>#DIV/0!</v>
      </c>
      <c r="L4" s="31">
        <f>(Framlegð!L8-Framlegð!L4)/ABS(Framlegð!L4)</f>
        <v>9.1288782816229111E-2</v>
      </c>
      <c r="M4" s="31">
        <f>(Framlegð!M8-Framlegð!M4)/ABS(Framlegð!M4)</f>
        <v>0.66556291390728473</v>
      </c>
      <c r="N4" s="31">
        <f>(Framlegð!N8-Framlegð!N4)/ABS(Framlegð!N4)</f>
        <v>0.48648648648648651</v>
      </c>
      <c r="O4" s="31">
        <f>(Framlegð!O8-Framlegð!O4)/ABS(Framlegð!O4)</f>
        <v>6.4516129032258063E-2</v>
      </c>
      <c r="P4" s="31" t="e">
        <f>(Framlegð!P8-Framlegð!P4)/ABS(Framlegð!P4)</f>
        <v>#DIV/0!</v>
      </c>
      <c r="Q4" s="31">
        <f>(Framlegð!Q8-Framlegð!Q4)/ABS(Framlegð!Q4)</f>
        <v>0.32612612612612613</v>
      </c>
      <c r="R4" s="31">
        <f>(Framlegð!R8-Framlegð!R4)/ABS(Framlegð!R4)</f>
        <v>2.6336147735307572E-2</v>
      </c>
      <c r="S4" s="31" t="e">
        <f>(Framlegð!S8-Framlegð!S4)/ABS(Framlegð!S4)</f>
        <v>#DIV/0!</v>
      </c>
      <c r="T4" s="31" t="e">
        <f>(Framlegð!T8-Framlegð!T4)/ABS(Framlegð!T4)</f>
        <v>#DIV/0!</v>
      </c>
    </row>
    <row r="5" spans="1:26" x14ac:dyDescent="0.25">
      <c r="A5" s="6" t="s">
        <v>22</v>
      </c>
      <c r="B5" s="31">
        <f>(Framlegð!B9-Framlegð!B5)/ABS(Framlegð!B5)</f>
        <v>0.10859728506787331</v>
      </c>
      <c r="C5" s="31">
        <f>(Framlegð!C9-Framlegð!C5)/ABS(Framlegð!C5)</f>
        <v>1.6210115933107623E-2</v>
      </c>
      <c r="D5" s="31">
        <f>(Framlegð!D9-Framlegð!D5)/ABS(Framlegð!D5)</f>
        <v>-6.2849352419904567E-2</v>
      </c>
      <c r="E5" s="31">
        <f>(Framlegð!E9-Framlegð!E5)/ABS(Framlegð!E5)</f>
        <v>9.819324430479183E-2</v>
      </c>
      <c r="F5" s="31">
        <f>(Framlegð!F9-Framlegð!F5)/ABS(Framlegð!F5)</f>
        <v>-1.080985660249056</v>
      </c>
      <c r="G5" s="31">
        <f>(Framlegð!G9-Framlegð!G5)/ABS(Framlegð!G5)</f>
        <v>3.216766467065868E-2</v>
      </c>
      <c r="H5" s="31">
        <f>(Framlegð!H9-Framlegð!H5)/ABS(Framlegð!H5)</f>
        <v>0.90617848970251713</v>
      </c>
      <c r="I5" s="31">
        <f>(Framlegð!I9-Framlegð!I5)/ABS(Framlegð!I5)</f>
        <v>0.27146311970979442</v>
      </c>
      <c r="J5" s="31">
        <f>(Framlegð!J9-Framlegð!J5)/ABS(Framlegð!J5)</f>
        <v>2.6335078534031413</v>
      </c>
      <c r="K5" s="31" t="e">
        <f>(Framlegð!K9-Framlegð!K5)/ABS(Framlegð!K5)</f>
        <v>#DIV/0!</v>
      </c>
      <c r="L5" s="31">
        <f>(Framlegð!L9-Framlegð!L5)/ABS(Framlegð!L5)</f>
        <v>8.1246182040317652E-2</v>
      </c>
      <c r="M5" s="31">
        <f>(Framlegð!M9-Framlegð!M5)/ABS(Framlegð!M5)</f>
        <v>0.35168961201501875</v>
      </c>
      <c r="N5" s="31">
        <f>(Framlegð!N9-Framlegð!N5)/ABS(Framlegð!N5)</f>
        <v>1.3972602739726028</v>
      </c>
      <c r="O5" s="31">
        <f>(Framlegð!O9-Framlegð!O5)/ABS(Framlegð!O5)</f>
        <v>-24</v>
      </c>
      <c r="P5" s="31" t="e">
        <f>(Framlegð!P9-Framlegð!P5)/ABS(Framlegð!P5)</f>
        <v>#DIV/0!</v>
      </c>
      <c r="Q5" s="31">
        <f>(Framlegð!Q9-Framlegð!Q5)/ABS(Framlegð!Q5)</f>
        <v>7.4840764331210188E-2</v>
      </c>
      <c r="R5" s="31">
        <f>(Framlegð!R9-Framlegð!R5)/ABS(Framlegð!R5)</f>
        <v>6.4860935183509688E-2</v>
      </c>
      <c r="S5" s="31" t="e">
        <f>(Framlegð!S9-Framlegð!S5)/ABS(Framlegð!S5)</f>
        <v>#DIV/0!</v>
      </c>
      <c r="T5" s="31" t="e">
        <f>(Framlegð!T9-Framlegð!T5)/ABS(Framlegð!T5)</f>
        <v>#DIV/0!</v>
      </c>
    </row>
    <row r="6" spans="1:26" x14ac:dyDescent="0.25">
      <c r="A6" s="6" t="s">
        <v>23</v>
      </c>
      <c r="B6" s="31">
        <f>(Framlegð!B10-Framlegð!B6)/ABS(Framlegð!B6)</f>
        <v>0.10237659963436929</v>
      </c>
      <c r="C6" s="31">
        <f>(Framlegð!C10-Framlegð!C6)/ABS(Framlegð!C6)</f>
        <v>-3.2495847176079735E-2</v>
      </c>
      <c r="D6" s="31">
        <f>(Framlegð!D10-Framlegð!D6)/ABS(Framlegð!D6)</f>
        <v>-0.35670177987649837</v>
      </c>
      <c r="E6" s="31">
        <f>(Framlegð!E10-Framlegð!E6)/ABS(Framlegð!E6)</f>
        <v>-4.7430830039525688E-2</v>
      </c>
      <c r="F6" s="31">
        <f>(Framlegð!F10-Framlegð!F6)/ABS(Framlegð!F6)</f>
        <v>-0.79042733105921503</v>
      </c>
      <c r="G6" s="31">
        <f>(Framlegð!G10-Framlegð!G6)/ABS(Framlegð!G6)</f>
        <v>-5.1157900673109071E-3</v>
      </c>
      <c r="H6" s="31">
        <f>(Framlegð!H10-Framlegð!H6)/ABS(Framlegð!H6)</f>
        <v>0.37698412698412698</v>
      </c>
      <c r="I6" s="31">
        <f>(Framlegð!I10-Framlegð!I6)/ABS(Framlegð!I6)</f>
        <v>0.30778816199376946</v>
      </c>
      <c r="J6" s="31">
        <f>(Framlegð!J10-Framlegð!J6)/ABS(Framlegð!J6)</f>
        <v>7.6347305389221562E-2</v>
      </c>
      <c r="K6" s="31">
        <f>(Framlegð!K10-Framlegð!K6)/ABS(Framlegð!K6)</f>
        <v>6.2711864406779658E-2</v>
      </c>
      <c r="L6" s="31">
        <f>(Framlegð!L10-Framlegð!L6)/ABS(Framlegð!L6)</f>
        <v>0.16062176165803108</v>
      </c>
      <c r="M6" s="31">
        <f>(Framlegð!M10-Framlegð!M6)/ABS(Framlegð!M6)</f>
        <v>1.6949152542372881E-2</v>
      </c>
      <c r="N6" s="31">
        <f>(Framlegð!N10-Framlegð!N6)/ABS(Framlegð!N6)</f>
        <v>0.2161290322580646</v>
      </c>
      <c r="O6" s="31">
        <f>(Framlegð!O10-Framlegð!O6)/ABS(Framlegð!O6)</f>
        <v>0.50049999999999994</v>
      </c>
      <c r="P6" s="31" t="e">
        <f>(Framlegð!P10-Framlegð!P6)/ABS(Framlegð!P6)</f>
        <v>#DIV/0!</v>
      </c>
      <c r="Q6" s="31">
        <f>(Framlegð!Q10-Framlegð!Q6)/ABS(Framlegð!Q6)</f>
        <v>-0.25668449197860965</v>
      </c>
      <c r="R6" s="31">
        <f>(Framlegð!R10-Framlegð!R6)/ABS(Framlegð!R6)</f>
        <v>0.34155124961157723</v>
      </c>
      <c r="S6" s="31" t="e">
        <f>(Framlegð!S10-Framlegð!S6)/ABS(Framlegð!S6)</f>
        <v>#DIV/0!</v>
      </c>
      <c r="T6" s="31" t="e">
        <f>(Framlegð!T10-Framlegð!T6)/ABS(Framlegð!T6)</f>
        <v>#DIV/0!</v>
      </c>
    </row>
    <row r="7" spans="1:26" x14ac:dyDescent="0.25">
      <c r="A7" s="6" t="s">
        <v>24</v>
      </c>
      <c r="B7" s="31">
        <f>(Framlegð!B11-Framlegð!B7)/ABS(Framlegð!B7)</f>
        <v>0.10627615062761506</v>
      </c>
      <c r="C7" s="31">
        <f>(Framlegð!C11-Framlegð!C7)/ABS(Framlegð!C7)</f>
        <v>3.2451477314872051E-2</v>
      </c>
      <c r="D7" s="31">
        <f>(Framlegð!D11-Framlegð!D7)/ABS(Framlegð!D7)</f>
        <v>-0.12601994560290117</v>
      </c>
      <c r="E7" s="31">
        <f>(Framlegð!E11-Framlegð!E7)/ABS(Framlegð!E7)</f>
        <v>-6.9919883466860885E-2</v>
      </c>
      <c r="F7" s="31">
        <f>(Framlegð!F11-Framlegð!F7)/ABS(Framlegð!F7)</f>
        <v>4.7938990273913289</v>
      </c>
      <c r="G7" s="31">
        <f>(Framlegð!G11-Framlegð!G7)/ABS(Framlegð!G7)</f>
        <v>-1.4697965634442782</v>
      </c>
      <c r="H7" s="31">
        <f>(Framlegð!H11-Framlegð!H7)/ABS(Framlegð!H7)</f>
        <v>0.7192982456140351</v>
      </c>
      <c r="I7" s="31">
        <f>(Framlegð!I11-Framlegð!I7)/ABS(Framlegð!I7)</f>
        <v>0.12128966223132037</v>
      </c>
      <c r="J7" s="31">
        <f>(Framlegð!J11-Framlegð!J7)/ABS(Framlegð!J7)</f>
        <v>1.3315579227696404E-2</v>
      </c>
      <c r="K7" s="31">
        <f>(Framlegð!K11-Framlegð!K7)/ABS(Framlegð!K7)</f>
        <v>4.6594982078853049E-2</v>
      </c>
      <c r="L7" s="31">
        <f>(Framlegð!L11-Framlegð!L7)/ABS(Framlegð!L7)</f>
        <v>1.6273849607182939E-2</v>
      </c>
      <c r="M7" s="31">
        <f>(Framlegð!M11-Framlegð!M7)/ABS(Framlegð!M7)</f>
        <v>-5.3428317008014245E-2</v>
      </c>
      <c r="N7" s="31">
        <f>(Framlegð!N11-Framlegð!N7)/ABS(Framlegð!N7)</f>
        <v>-0.10250000000000004</v>
      </c>
      <c r="O7" s="31">
        <f>(Framlegð!O11-Framlegð!O7)/ABS(Framlegð!O7)</f>
        <v>0.30967741935483878</v>
      </c>
      <c r="P7" s="31" t="e">
        <f>(Framlegð!P11-Framlegð!P7)/ABS(Framlegð!P7)</f>
        <v>#DIV/0!</v>
      </c>
      <c r="Q7" s="31">
        <f>(Framlegð!Q11-Framlegð!Q7)/ABS(Framlegð!Q7)</f>
        <v>-0.52355072463768115</v>
      </c>
      <c r="R7" s="31">
        <f>(Framlegð!R11-Framlegð!R7)/ABS(Framlegð!R7)</f>
        <v>-0.18391634305831125</v>
      </c>
      <c r="S7" s="31" t="e">
        <f>(Framlegð!S11-Framlegð!S7)/ABS(Framlegð!S7)</f>
        <v>#DIV/0!</v>
      </c>
      <c r="T7" s="31" t="e">
        <f>(Framlegð!T11-Framlegð!T7)/ABS(Framlegð!T7)</f>
        <v>#DIV/0!</v>
      </c>
    </row>
    <row r="8" spans="1:26" x14ac:dyDescent="0.25">
      <c r="A8" s="6" t="s">
        <v>25</v>
      </c>
      <c r="B8" s="31">
        <f>(Framlegð!B12-Framlegð!B8)/ABS(Framlegð!B8)</f>
        <v>7.9632465543644712E-2</v>
      </c>
      <c r="C8" s="31">
        <f>(Framlegð!C12-Framlegð!C8)/ABS(Framlegð!C8)</f>
        <v>8.5979729729729726E-2</v>
      </c>
      <c r="D8" s="31">
        <f>(Framlegð!D12-Framlegð!D8)/ABS(Framlegð!D8)</f>
        <v>-0.11509131990209</v>
      </c>
      <c r="E8" s="31">
        <f>(Framlegð!E12-Framlegð!E8)/ABS(Framlegð!E8)</f>
        <v>-0.39070282235749859</v>
      </c>
      <c r="F8" s="31">
        <f>(Framlegð!F12-Framlegð!F8)/ABS(Framlegð!F8)</f>
        <v>2.4905786192376511</v>
      </c>
      <c r="G8" s="31">
        <f>(Framlegð!G12-Framlegð!G8)/ABS(Framlegð!G8)</f>
        <v>-0.38293387390265715</v>
      </c>
      <c r="H8" s="31">
        <f>(Framlegð!H12-Framlegð!H8)/ABS(Framlegð!H8)</f>
        <v>0.75193798449612403</v>
      </c>
      <c r="I8" s="31">
        <f>(Framlegð!I12-Framlegð!I8)/ABS(Framlegð!I8)</f>
        <v>-7.5880758807588072E-2</v>
      </c>
      <c r="J8" s="31">
        <f>(Framlegð!J12-Framlegð!J8)/ABS(Framlegð!J8)</f>
        <v>-7.8748651564185548E-2</v>
      </c>
      <c r="K8" s="31">
        <f>(Framlegð!K12-Framlegð!K8)/ABS(Framlegð!K8)</f>
        <v>-2.4E-2</v>
      </c>
      <c r="L8" s="31">
        <f>(Framlegð!L12-Framlegð!L8)/ABS(Framlegð!L8)</f>
        <v>-6.5609622744669215E-3</v>
      </c>
      <c r="M8" s="31">
        <f>(Framlegð!M12-Framlegð!M8)/ABS(Framlegð!M8)</f>
        <v>-0.20145791915175612</v>
      </c>
      <c r="N8" s="31">
        <f>(Framlegð!N12-Framlegð!N8)/ABS(Framlegð!N8)</f>
        <v>0.13636363636363635</v>
      </c>
      <c r="O8" s="31">
        <f>(Framlegð!O12-Framlegð!O8)/ABS(Framlegð!O8)</f>
        <v>0.18106060606060612</v>
      </c>
      <c r="P8" s="31" t="e">
        <f>(Framlegð!P12-Framlegð!P8)/ABS(Framlegð!P8)</f>
        <v>#DIV/0!</v>
      </c>
      <c r="Q8" s="31">
        <f>(Framlegð!Q12-Framlegð!Q8)/ABS(Framlegð!Q8)</f>
        <v>-0.21127717391304349</v>
      </c>
      <c r="R8" s="31">
        <f>(Framlegð!R12-Framlegð!R8)/ABS(Framlegð!R8)</f>
        <v>-7.3860643048767632E-2</v>
      </c>
      <c r="S8" s="31" t="e">
        <f>(Framlegð!S12-Framlegð!S8)/ABS(Framlegð!S8)</f>
        <v>#DIV/0!</v>
      </c>
      <c r="T8" s="31" t="e">
        <f>(Framlegð!T12-Framlegð!T8)/ABS(Framlegð!T8)</f>
        <v>#DIV/0!</v>
      </c>
    </row>
    <row r="9" spans="1:26" x14ac:dyDescent="0.25">
      <c r="A9" s="6" t="s">
        <v>26</v>
      </c>
      <c r="B9" s="31">
        <f>(Framlegð!B13-Framlegð!B9)/ABS(Framlegð!B9)</f>
        <v>0.11510204081632654</v>
      </c>
      <c r="C9" s="31">
        <f>(Framlegð!C13-Framlegð!C9)/ABS(Framlegð!C9)</f>
        <v>0.20121150933871781</v>
      </c>
      <c r="D9" s="31">
        <f>(Framlegð!D13-Framlegð!D9)/ABS(Framlegð!D9)</f>
        <v>-0.34346814082048299</v>
      </c>
      <c r="E9" s="31">
        <f>(Framlegð!E13-Framlegð!E9)/ABS(Framlegð!E9)</f>
        <v>-0.36051502145922748</v>
      </c>
      <c r="F9" s="31">
        <f>(Framlegð!F13-Framlegð!F9)/ABS(Framlegð!F9)</f>
        <v>11.678308964374505</v>
      </c>
      <c r="G9" s="31">
        <f>(Framlegð!G13-Framlegð!G9)/ABS(Framlegð!G9)</f>
        <v>1.6342558220110377</v>
      </c>
      <c r="H9" s="31">
        <f>(Framlegð!H13-Framlegð!H9)/ABS(Framlegð!H9)</f>
        <v>0.29268292682926828</v>
      </c>
      <c r="I9" s="31">
        <f>(Framlegð!I13-Framlegð!I9)/ABS(Framlegð!I9)</f>
        <v>-8.2263433190679983E-2</v>
      </c>
      <c r="J9" s="31">
        <f>(Framlegð!J13-Framlegð!J9)/ABS(Framlegð!J9)</f>
        <v>1.2968299711815562E-2</v>
      </c>
      <c r="K9" s="31">
        <f>(Framlegð!K13-Framlegð!K9)/ABS(Framlegð!K9)</f>
        <v>-0.43506493506493504</v>
      </c>
      <c r="L9" s="31">
        <f>(Framlegð!L13-Framlegð!L9)/ABS(Framlegð!L9)</f>
        <v>6.2711864406779658E-2</v>
      </c>
      <c r="M9" s="31">
        <f>(Framlegð!M13-Framlegð!M9)/ABS(Framlegð!M9)</f>
        <v>0.15092592592592594</v>
      </c>
      <c r="N9" s="31">
        <f>(Framlegð!N13-Framlegð!N9)/ABS(Framlegð!N9)</f>
        <v>0.32285714285714279</v>
      </c>
      <c r="O9" s="31">
        <f>(Framlegð!O13-Framlegð!O9)/ABS(Framlegð!O9)</f>
        <v>0.31666666666666671</v>
      </c>
      <c r="P9" s="31" t="e">
        <f>(Framlegð!P13-Framlegð!P9)/ABS(Framlegð!P9)</f>
        <v>#DIV/0!</v>
      </c>
      <c r="Q9" s="31">
        <f>(Framlegð!Q13-Framlegð!Q9)/ABS(Framlegð!Q9)</f>
        <v>-0.20592592592592593</v>
      </c>
      <c r="R9" s="31">
        <f>(Framlegð!R13-Framlegð!R9)/ABS(Framlegð!R9)</f>
        <v>-0.26533861216117915</v>
      </c>
      <c r="S9" s="31" t="e">
        <f>(Framlegð!S13-Framlegð!S9)/ABS(Framlegð!S9)</f>
        <v>#DIV/0!</v>
      </c>
      <c r="T9" s="31" t="e">
        <f>(Framlegð!T13-Framlegð!T9)/ABS(Framlegð!T9)</f>
        <v>#DIV/0!</v>
      </c>
    </row>
    <row r="10" spans="1:26" x14ac:dyDescent="0.25">
      <c r="A10" s="6" t="s">
        <v>27</v>
      </c>
      <c r="B10" s="31">
        <f>(Framlegð!B14-Framlegð!B10)/ABS(Framlegð!B10)</f>
        <v>2.404643449419569E-2</v>
      </c>
      <c r="C10" s="31">
        <f>(Framlegð!C14-Framlegð!C10)/ABS(Framlegð!C10)</f>
        <v>-0.22191222234145294</v>
      </c>
      <c r="D10" s="31">
        <f>(Framlegð!D14-Framlegð!D10)/ABS(Framlegð!D10)</f>
        <v>0.11112365894974591</v>
      </c>
      <c r="E10" s="31">
        <f>(Framlegð!E14-Framlegð!E10)/ABS(Framlegð!E10)</f>
        <v>-0.40041493775933612</v>
      </c>
      <c r="F10" s="31">
        <f>(Framlegð!F14-Framlegð!F10)/ABS(Framlegð!F10)</f>
        <v>1.4125920456384529</v>
      </c>
      <c r="G10" s="31">
        <f>(Framlegð!G14-Framlegð!G10)/ABS(Framlegð!G10)</f>
        <v>0.42298644202291591</v>
      </c>
      <c r="H10" s="31">
        <f>(Framlegð!H14-Framlegð!H10)/ABS(Framlegð!H10)</f>
        <v>1.0764331210191083</v>
      </c>
      <c r="I10" s="31">
        <f>(Framlegð!I14-Framlegð!I10)/ABS(Framlegð!I10)</f>
        <v>6.2887089090042883E-2</v>
      </c>
      <c r="J10" s="31">
        <f>(Framlegð!J14-Framlegð!J10)/ABS(Framlegð!J10)</f>
        <v>-1.3908205841446453E-3</v>
      </c>
      <c r="K10" s="31">
        <f>(Framlegð!K14-Framlegð!K10)/ABS(Framlegð!K10)</f>
        <v>0.29984051036682613</v>
      </c>
      <c r="L10" s="31">
        <f>(Framlegð!L14-Framlegð!L10)/ABS(Framlegð!L10)</f>
        <v>3.6830357142857144E-2</v>
      </c>
      <c r="M10" s="31">
        <f>(Framlegð!M14-Framlegð!M10)/ABS(Framlegð!M10)</f>
        <v>0.15</v>
      </c>
      <c r="N10" s="31">
        <f>(Framlegð!N14-Framlegð!N10)/ABS(Framlegð!N10)</f>
        <v>0.16180371352785131</v>
      </c>
      <c r="O10" s="31">
        <f>(Framlegð!O14-Framlegð!O10)/ABS(Framlegð!O10)</f>
        <v>-0.80180180180180172</v>
      </c>
      <c r="P10" s="31" t="e">
        <f>(Framlegð!P14-Framlegð!P10)/ABS(Framlegð!P10)</f>
        <v>#DIV/0!</v>
      </c>
      <c r="Q10" s="31">
        <v>0.05</v>
      </c>
      <c r="R10" s="31">
        <f>(Framlegð!R14-Framlegð!R10)/ABS(Framlegð!R10)</f>
        <v>-0.57942912449486905</v>
      </c>
      <c r="S10" s="31" t="e">
        <f>(Framlegð!S14-Framlegð!S10)/ABS(Framlegð!S10)</f>
        <v>#DIV/0!</v>
      </c>
      <c r="T10" s="31" t="e">
        <f>(Framlegð!T14-Framlegð!T10)/ABS(Framlegð!T10)</f>
        <v>#DIV/0!</v>
      </c>
    </row>
    <row r="11" spans="1:26" x14ac:dyDescent="0.25">
      <c r="A11" s="6" t="s">
        <v>28</v>
      </c>
      <c r="B11" s="31">
        <f>(Framlegð!B15-Framlegð!B11)/ABS(Framlegð!B11)</f>
        <v>-1.6641452344931921E-2</v>
      </c>
      <c r="C11" s="31">
        <f>(Framlegð!C15-Framlegð!C11)/ABS(Framlegð!C11)</f>
        <v>-0.10716637729749147</v>
      </c>
      <c r="D11" s="31">
        <f>(Framlegð!D15-Framlegð!D11)/ABS(Framlegð!D11)</f>
        <v>-0.32906869525126786</v>
      </c>
      <c r="E11" s="31">
        <f>(Framlegð!E15-Framlegð!E11)/ABS(Framlegð!E11)</f>
        <v>-6.5779169929522319E-2</v>
      </c>
      <c r="F11" s="31">
        <f>(Framlegð!F15-Framlegð!F11)/ABS(Framlegð!F11)</f>
        <v>-1.6156066810637415</v>
      </c>
      <c r="G11" s="31">
        <f>(Framlegð!G15-Framlegð!G11)/ABS(Framlegð!G11)</f>
        <v>5.2353669200884988E-2</v>
      </c>
      <c r="H11" s="31">
        <f>(Framlegð!H15-Framlegð!H11)/ABS(Framlegð!H11)</f>
        <v>-13.9375</v>
      </c>
      <c r="I11" s="31">
        <f>(Framlegð!I15-Framlegð!I11)/ABS(Framlegð!I11)</f>
        <v>1.1410314924691922E-2</v>
      </c>
      <c r="J11" s="31">
        <f>(Framlegð!J15-Framlegð!J11)/ABS(Framlegð!J11)</f>
        <v>-5.6504599211563734E-2</v>
      </c>
      <c r="K11" s="31">
        <f>(Framlegð!K15-Framlegð!K11)/ABS(Framlegð!K11)</f>
        <v>3.0821917808219176E-2</v>
      </c>
      <c r="L11" s="31">
        <f>(Framlegð!L15-Framlegð!L11)/ABS(Framlegð!L11)</f>
        <v>3.4235229155162895E-2</v>
      </c>
      <c r="M11" s="31">
        <f>(Framlegð!M15-Framlegð!M11)/ABS(Framlegð!M11)</f>
        <v>0.14205079962370648</v>
      </c>
      <c r="N11" s="31">
        <f>(Framlegð!N15-Framlegð!N11)/ABS(Framlegð!N11)</f>
        <v>0.20334261838440124</v>
      </c>
      <c r="O11" s="31">
        <f>(Framlegð!O15-Framlegð!O11)/ABS(Framlegð!O11)</f>
        <v>-0.63793103448275867</v>
      </c>
      <c r="P11" s="31" t="e">
        <f>(Framlegð!P15-Framlegð!P11)/ABS(Framlegð!P11)</f>
        <v>#DIV/0!</v>
      </c>
      <c r="Q11" s="31">
        <v>0.05</v>
      </c>
      <c r="R11" s="31">
        <f>(Framlegð!R15-Framlegð!R11)/ABS(Framlegð!R11)</f>
        <v>0.11048989418815304</v>
      </c>
      <c r="S11" s="31" t="e">
        <f>(Framlegð!S15-Framlegð!S11)/ABS(Framlegð!S11)</f>
        <v>#DIV/0!</v>
      </c>
      <c r="T11" s="31" t="e">
        <f>(Framlegð!T15-Framlegð!T11)/ABS(Framlegð!T11)</f>
        <v>#DIV/0!</v>
      </c>
    </row>
    <row r="12" spans="1:26" x14ac:dyDescent="0.25">
      <c r="A12" s="6" t="s">
        <v>29</v>
      </c>
      <c r="B12" s="31">
        <f>(Framlegð!B16-Framlegð!B12)/ABS(Framlegð!B12)</f>
        <v>-1.4893617021276596E-2</v>
      </c>
      <c r="C12" s="31">
        <f>(Framlegð!C16-Framlegð!C12)/ABS(Framlegð!C12)</f>
        <v>-8.5705397417949913E-2</v>
      </c>
      <c r="D12" s="31">
        <f>(Framlegð!D16-Framlegð!D12)/ABS(Framlegð!D12)</f>
        <v>-0.19586148199372308</v>
      </c>
      <c r="E12" s="31">
        <f>(Framlegð!E16-Framlegð!E12)/ABS(Framlegð!E12)</f>
        <v>7.4477747502270666E-2</v>
      </c>
      <c r="F12" s="31">
        <f>(Framlegð!F16-Framlegð!F12)/ABS(Framlegð!F12)</f>
        <v>2.0099694874268463</v>
      </c>
      <c r="G12" s="31">
        <f>(Framlegð!G16-Framlegð!G12)/ABS(Framlegð!G12)</f>
        <v>6.7651408524047718E-2</v>
      </c>
      <c r="H12" s="31">
        <f>(Framlegð!H16-Framlegð!H12)/ABS(Framlegð!H12)</f>
        <v>0.80530973451327437</v>
      </c>
      <c r="I12" s="31">
        <f>(Framlegð!I16-Framlegð!I12)/ABS(Framlegð!I12)</f>
        <v>4.1893590280687055E-3</v>
      </c>
      <c r="J12" s="31">
        <f>(Framlegð!J16-Framlegð!J12)/ABS(Framlegð!J12)</f>
        <v>0.20843091334894615</v>
      </c>
      <c r="K12" s="31">
        <f>(Framlegð!K16-Framlegð!K12)/ABS(Framlegð!K12)</f>
        <v>0.38056206088992972</v>
      </c>
      <c r="L12" s="31">
        <f>(Framlegð!L16-Framlegð!L12)/ABS(Framlegð!L12)</f>
        <v>1.5960374243258118E-2</v>
      </c>
      <c r="M12" s="31">
        <f>(Framlegð!M16-Framlegð!M12)/ABS(Framlegð!M12)</f>
        <v>0.12780082987551866</v>
      </c>
      <c r="N12" s="31">
        <f>(Framlegð!N16-Framlegð!N12)/ABS(Framlegð!N12)</f>
        <v>6.6666666666666666E-2</v>
      </c>
      <c r="O12" s="31">
        <f>(Framlegð!O16-Framlegð!O12)/ABS(Framlegð!O12)</f>
        <v>-0.26241180243745998</v>
      </c>
      <c r="P12" s="31" t="e">
        <f>(Framlegð!P16-Framlegð!P12)/ABS(Framlegð!P12)</f>
        <v>#DIV/0!</v>
      </c>
      <c r="Q12" s="31">
        <v>0.05</v>
      </c>
      <c r="R12" s="31">
        <f>(Framlegð!R16-Framlegð!R12)/ABS(Framlegð!R12)</f>
        <v>0.61312440928343892</v>
      </c>
      <c r="S12" s="31" t="e">
        <f>(Framlegð!S16-Framlegð!S12)/ABS(Framlegð!S12)</f>
        <v>#DIV/0!</v>
      </c>
      <c r="T12" s="31" t="e">
        <f>(Framlegð!T16-Framlegð!T12)/ABS(Framlegð!T12)</f>
        <v>#DIV/0!</v>
      </c>
    </row>
    <row r="13" spans="1:26" x14ac:dyDescent="0.25">
      <c r="A13" s="6" t="s">
        <v>30</v>
      </c>
      <c r="B13" s="31">
        <f>(Framlegð!B17-Framlegð!B13)/ABS(Framlegð!B13)</f>
        <v>-5.3440702781844804E-2</v>
      </c>
      <c r="C13" s="31">
        <f>(Framlegð!C17-Framlegð!C13)/ABS(Framlegð!C13)</f>
        <v>-0.20658934274668012</v>
      </c>
      <c r="D13" s="31">
        <f>(Framlegð!D17-Framlegð!D13)/ABS(Framlegð!D13)</f>
        <v>1.6627520496343895</v>
      </c>
      <c r="E13" s="31">
        <f>(Framlegð!E17-Framlegð!E13)/ABS(Framlegð!E13)</f>
        <v>-0.17897091722595079</v>
      </c>
      <c r="F13" s="31">
        <f>(Framlegð!F17-Framlegð!F13)/ABS(Framlegð!F13)</f>
        <v>-2.0829064091634035</v>
      </c>
      <c r="G13" s="31">
        <f>(Framlegð!G17-Framlegð!G13)/ABS(Framlegð!G13)</f>
        <v>-0.13910363025357636</v>
      </c>
      <c r="H13" s="31">
        <f>(Framlegð!H17-Framlegð!H13)/ABS(Framlegð!H13)</f>
        <v>3.7931034482758621</v>
      </c>
      <c r="I13" s="31">
        <f>(Framlegð!I17-Framlegð!I13)/ABS(Framlegð!I13)</f>
        <v>0.10051813471502591</v>
      </c>
      <c r="J13" s="31">
        <f>(Framlegð!J17-Framlegð!J13)/ABS(Framlegð!J13)</f>
        <v>1.0611664295874823</v>
      </c>
      <c r="K13" s="31">
        <f>(Framlegð!K17-Framlegð!K13)/ABS(Framlegð!K13)</f>
        <v>0.37931034482758619</v>
      </c>
      <c r="L13" s="31">
        <f>(Framlegð!L17-Framlegð!L13)/ABS(Framlegð!L13)</f>
        <v>7.8681552365762894E-2</v>
      </c>
      <c r="M13" s="31">
        <f>(Framlegð!M17-Framlegð!M13)/ABS(Framlegð!M13)</f>
        <v>0.32260659694288013</v>
      </c>
      <c r="N13" s="31">
        <f>(Framlegð!N17-Framlegð!N13)/ABS(Framlegð!N13)</f>
        <v>-0.11663066954643626</v>
      </c>
      <c r="O13" s="31">
        <f>(Framlegð!O17-Framlegð!O13)/ABS(Framlegð!O13)</f>
        <v>-1.1339024390243906</v>
      </c>
      <c r="P13" s="31" t="e">
        <f>(Framlegð!P17-Framlegð!P13)/ABS(Framlegð!P13)</f>
        <v>#DIV/0!</v>
      </c>
      <c r="Q13" s="31">
        <v>0.05</v>
      </c>
      <c r="R13" s="31">
        <f>(Framlegð!R17-Framlegð!R13)/ABS(Framlegð!R13)</f>
        <v>0.71776517088294256</v>
      </c>
      <c r="S13" s="31" t="e">
        <f>(Framlegð!S17-Framlegð!S13)/ABS(Framlegð!S13)</f>
        <v>#DIV/0!</v>
      </c>
      <c r="T13" s="31" t="e">
        <f>(Framlegð!T17-Framlegð!T13)/ABS(Framlegð!T13)</f>
        <v>#DIV/0!</v>
      </c>
    </row>
    <row r="14" spans="1:26" x14ac:dyDescent="0.25">
      <c r="A14" s="6" t="s">
        <v>31</v>
      </c>
      <c r="B14" s="31">
        <f>(Framlegð!B18-Framlegð!B14)/ABS(Framlegð!B14)</f>
        <v>0.10202429149797571</v>
      </c>
      <c r="C14" s="31">
        <f>(Framlegð!C18-Framlegð!C14)/ABS(Framlegð!C14)</f>
        <v>0.823472624465591</v>
      </c>
      <c r="D14" s="31">
        <f>(Framlegð!D18-Framlegð!D14)/ABS(Framlegð!D14)</f>
        <v>0.12084561439170648</v>
      </c>
      <c r="E14" s="31">
        <f>(Framlegð!E18-Framlegð!E14)/ABS(Framlegð!E14)</f>
        <v>0.59169550173010377</v>
      </c>
      <c r="F14" s="31">
        <f>(Framlegð!F18-Framlegð!F14)/ABS(Framlegð!F14)</f>
        <v>-1.8562417559169224</v>
      </c>
      <c r="G14" s="31">
        <f>(Framlegð!G18-Framlegð!G14)/ABS(Framlegð!G14)</f>
        <v>-1.0221285344186919</v>
      </c>
      <c r="H14" s="31">
        <f>(Framlegð!H18-Framlegð!H14)/ABS(Framlegð!H14)</f>
        <v>-16.666666666666668</v>
      </c>
      <c r="I14" s="31">
        <f>(Framlegð!I18-Framlegð!I14)/ABS(Framlegð!I14)</f>
        <v>6.1855670103092786E-2</v>
      </c>
      <c r="J14" s="31">
        <f>(Framlegð!J18-Framlegð!J14)/ABS(Framlegð!J14)</f>
        <v>0.754874651810585</v>
      </c>
      <c r="K14" s="31">
        <f>(Framlegð!K18-Framlegð!K14)/ABS(Framlegð!K14)</f>
        <v>9.4478527607361959E-2</v>
      </c>
      <c r="L14" s="31">
        <f>(Framlegð!L18-Framlegð!L14)/ABS(Framlegð!L14)</f>
        <v>3.1216361679224973E-2</v>
      </c>
      <c r="M14" s="31">
        <f>(Framlegð!M18-Framlegð!M14)/ABS(Framlegð!M14)</f>
        <v>0.36999147485080991</v>
      </c>
      <c r="N14" s="31">
        <f>(Framlegð!N18-Framlegð!N14)/ABS(Framlegð!N14)</f>
        <v>2.5114155251141586E-2</v>
      </c>
      <c r="O14" s="31">
        <f>(Framlegð!O18-Framlegð!O14)/ABS(Framlegð!O14)</f>
        <v>-2.3099444444444446</v>
      </c>
      <c r="P14" s="31" t="e">
        <f>(Framlegð!P18-Framlegð!P14)/ABS(Framlegð!P14)</f>
        <v>#DIV/0!</v>
      </c>
      <c r="Q14" s="31">
        <f>(Framlegð!Q18-Framlegð!Q14)/ABS(Framlegð!Q14)</f>
        <v>0.23398328690807799</v>
      </c>
      <c r="R14" s="31">
        <f>(Framlegð!R18-Framlegð!R14)/ABS(Framlegð!R14)</f>
        <v>1.0972256370413351</v>
      </c>
      <c r="S14" s="31" t="e">
        <f>(Framlegð!S18-Framlegð!S14)/ABS(Framlegð!S14)</f>
        <v>#DIV/0!</v>
      </c>
      <c r="T14" s="31">
        <f>(Framlegð!T18-Framlegð!T14)/ABS(Framlegð!T14)</f>
        <v>0.30076335877862598</v>
      </c>
    </row>
    <row r="15" spans="1:26" x14ac:dyDescent="0.25">
      <c r="A15" s="6" t="s">
        <v>32</v>
      </c>
      <c r="B15" s="31">
        <f>(Framlegð!B19-Framlegð!B15)/ABS(Framlegð!B15)</f>
        <v>0.06</v>
      </c>
      <c r="C15" s="31">
        <f>(Framlegð!C19-Framlegð!C15)/ABS(Framlegð!C15)</f>
        <v>6.1422919600348687E-2</v>
      </c>
      <c r="D15" s="31">
        <f>(Framlegð!D19-Framlegð!D15)/ABS(Framlegð!D15)</f>
        <v>1.7048617076103763</v>
      </c>
      <c r="E15" s="31">
        <f>(Framlegð!E19-Framlegð!E15)/ABS(Framlegð!E15)</f>
        <v>0.70494551550712492</v>
      </c>
      <c r="F15" s="31">
        <f>(Framlegð!F19-Framlegð!F15)/ABS(Framlegð!F15)</f>
        <v>1.4528633600091057</v>
      </c>
      <c r="G15" s="31">
        <f>(Framlegð!G19-Framlegð!G15)/ABS(Framlegð!G15)</f>
        <v>0.25779449657864084</v>
      </c>
      <c r="H15" s="31">
        <f>(Framlegð!H19-Framlegð!H15)/ABS(Framlegð!H15)</f>
        <v>1.9456066945606694</v>
      </c>
      <c r="I15" s="31">
        <f>(Framlegð!I19-Framlegð!I15)/ABS(Framlegð!I15)</f>
        <v>0.17418772563176896</v>
      </c>
      <c r="J15" s="31">
        <f>(Framlegð!J19-Framlegð!J15)/ABS(Framlegð!J15)</f>
        <v>0.69359331476323116</v>
      </c>
      <c r="K15" s="31">
        <f>(Framlegð!K19-Framlegð!K15)/ABS(Framlegð!K15)</f>
        <v>-0.13621262458471761</v>
      </c>
      <c r="L15" s="31">
        <f>(Framlegð!L19-Framlegð!L15)/ABS(Framlegð!L15)</f>
        <v>4.217832354511479E-2</v>
      </c>
      <c r="M15" s="31">
        <f>(Framlegð!M19-Framlegð!M15)/ABS(Framlegð!M15)</f>
        <v>0.34514003294892914</v>
      </c>
      <c r="N15" s="31">
        <f>(Framlegð!N19-Framlegð!N15)/ABS(Framlegð!N15)</f>
        <v>8.5648148148148043E-2</v>
      </c>
      <c r="O15" s="31">
        <f>(Framlegð!O19-Framlegð!O15)/ABS(Framlegð!O15)</f>
        <v>-2.6326530612244903</v>
      </c>
      <c r="P15" s="31" t="e">
        <f>(Framlegð!P19-Framlegð!P15)/ABS(Framlegð!P15)</f>
        <v>#DIV/0!</v>
      </c>
      <c r="Q15" s="31">
        <f>(Framlegð!Q19-Framlegð!Q15)/ABS(Framlegð!Q15)</f>
        <v>0.16718075262183837</v>
      </c>
      <c r="R15" s="31">
        <f>(Framlegð!R19-Framlegð!R15)/ABS(Framlegð!R15)</f>
        <v>-0.41191027890889886</v>
      </c>
      <c r="S15" s="31" t="e">
        <f>(Framlegð!S19-Framlegð!S15)/ABS(Framlegð!S15)</f>
        <v>#DIV/0!</v>
      </c>
      <c r="T15" s="31">
        <f>(Framlegð!T19-Framlegð!T15)/ABS(Framlegð!T15)</f>
        <v>0.84039900249376553</v>
      </c>
    </row>
    <row r="16" spans="1:26" x14ac:dyDescent="0.25">
      <c r="A16" s="6" t="s">
        <v>33</v>
      </c>
      <c r="B16" s="31">
        <f>(Framlegð!B20-Framlegð!B16)/ABS(Framlegð!B16)</f>
        <v>8.5673146148308135E-2</v>
      </c>
      <c r="C16" s="31">
        <f>(Framlegð!C20-Framlegð!C16)/ABS(Framlegð!C16)</f>
        <v>0.15186571396166496</v>
      </c>
      <c r="D16" s="31">
        <f>(Framlegð!D20-Framlegð!D16)/ABS(Framlegð!D16)</f>
        <v>1.0739564728451412</v>
      </c>
      <c r="E16" s="31">
        <f>(Framlegð!E20-Framlegð!E16)/ABS(Framlegð!E16)</f>
        <v>1.1039729501267963</v>
      </c>
      <c r="F16" s="31">
        <f>(Framlegð!F20-Framlegð!F16)/ABS(Framlegð!F16)</f>
        <v>-0.21144556257119196</v>
      </c>
      <c r="G16" s="31">
        <f>(Framlegð!G20-Framlegð!G16)/ABS(Framlegð!G16)</f>
        <v>-0.36267405433728356</v>
      </c>
      <c r="H16" s="31">
        <f>(Framlegð!H20-Framlegð!H16)/ABS(Framlegð!H16)</f>
        <v>0.44362745098039214</v>
      </c>
      <c r="I16" s="31">
        <f>(Framlegð!I20-Framlegð!I16)/ABS(Framlegð!I16)</f>
        <v>0.17521902377972465</v>
      </c>
      <c r="J16" s="31">
        <f>(Framlegð!J20-Framlegð!J16)/ABS(Framlegð!J16)</f>
        <v>0.57267441860465118</v>
      </c>
      <c r="K16" s="31">
        <f>(Framlegð!K20-Framlegð!K16)/ABS(Framlegð!K16)</f>
        <v>5.0042408821034778E-2</v>
      </c>
      <c r="L16" s="31">
        <f>(Framlegð!L20-Framlegð!L16)/ABS(Framlegð!L16)</f>
        <v>3.0877573131094259E-2</v>
      </c>
      <c r="M16" s="31">
        <f>(Framlegð!M20-Framlegð!M16)/ABS(Framlegð!M16)</f>
        <v>0.29433406916850624</v>
      </c>
      <c r="N16" s="31">
        <f>(Framlegð!N20-Framlegð!N16)/ABS(Framlegð!N16)</f>
        <v>0.10749999999999993</v>
      </c>
      <c r="O16" s="31">
        <f>(Framlegð!O20-Framlegð!O16)/ABS(Framlegð!O16)</f>
        <v>-0.29559092094964778</v>
      </c>
      <c r="P16" s="31" t="e">
        <f>(Framlegð!P20-Framlegð!P16)/ABS(Framlegð!P16)</f>
        <v>#DIV/0!</v>
      </c>
      <c r="Q16" s="31">
        <f>(Framlegð!Q20-Framlegð!Q16)/ABS(Framlegð!Q16)</f>
        <v>0.71157619359058211</v>
      </c>
      <c r="R16" s="31">
        <f>(Framlegð!R20-Framlegð!R16)/ABS(Framlegð!R16)</f>
        <v>-0.96017436261891131</v>
      </c>
      <c r="S16" s="31" t="e">
        <f>(Framlegð!S20-Framlegð!S16)/ABS(Framlegð!S16)</f>
        <v>#DIV/0!</v>
      </c>
      <c r="T16" s="31">
        <f>(Framlegð!T20-Framlegð!T16)/ABS(Framlegð!T16)</f>
        <v>4.6272493573264781E-2</v>
      </c>
    </row>
    <row r="17" spans="1:20" x14ac:dyDescent="0.25">
      <c r="A17" s="6" t="s">
        <v>43</v>
      </c>
      <c r="B17" s="31">
        <f>(Framlegð!B21-Framlegð!B17)/ABS(Framlegð!B17)</f>
        <v>1.7014694508894045E-2</v>
      </c>
      <c r="C17" s="31">
        <f>(Framlegð!C21-Framlegð!C17)/ABS(Framlegð!C17)</f>
        <v>0.18495762711864408</v>
      </c>
      <c r="D17" s="31">
        <f>(Framlegð!D21-Framlegð!D17)/ABS(Framlegð!D17)</f>
        <v>0.30664891403844552</v>
      </c>
      <c r="E17" s="31">
        <f>(Framlegð!E21-Framlegð!E17)/ABS(Framlegð!E17)</f>
        <v>2.0149863760217985</v>
      </c>
      <c r="F17" s="31">
        <f>(Framlegð!F21-Framlegð!F17)/ABS(Framlegð!F17)</f>
        <v>1.1784319441547177</v>
      </c>
      <c r="G17" s="31">
        <f>(Framlegð!G21-Framlegð!G17)/ABS(Framlegð!G17)</f>
        <v>-3.3263213356977346</v>
      </c>
      <c r="H17" s="31">
        <f>(Framlegð!H21-Framlegð!H17)/ABS(Framlegð!H17)</f>
        <v>-0.71604938271604934</v>
      </c>
      <c r="I17" s="31">
        <f>(Framlegð!I21-Framlegð!I17)/ABS(Framlegð!I17)</f>
        <v>0.28436911487758948</v>
      </c>
      <c r="J17" s="31">
        <f>(Framlegð!J21-Framlegð!J17)/ABS(Framlegð!J17)</f>
        <v>-2.7605244996549344E-2</v>
      </c>
      <c r="K17" s="31">
        <f>(Framlegð!K21-Framlegð!K17)/ABS(Framlegð!K17)</f>
        <v>0.42222222222222222</v>
      </c>
      <c r="L17" s="31">
        <f>(Framlegð!L21-Framlegð!L17)/ABS(Framlegð!L17)</f>
        <v>-6.3085263676688028E-2</v>
      </c>
      <c r="M17" s="31">
        <f>(Framlegð!M21-Framlegð!M17)/ABS(Framlegð!M17)</f>
        <v>4.1362530413625302E-2</v>
      </c>
      <c r="N17" s="31">
        <f>(Framlegð!N21-Framlegð!N17)/ABS(Framlegð!N17)</f>
        <v>-0.21760391198044007</v>
      </c>
      <c r="O17" s="31">
        <f>(Framlegð!O21-Framlegð!O17)/ABS(Framlegð!O17)</f>
        <v>-4.8691279003314679E-2</v>
      </c>
      <c r="P17" s="31" t="e">
        <f>(Framlegð!P21-Framlegð!P17)/ABS(Framlegð!P17)</f>
        <v>#DIV/0!</v>
      </c>
      <c r="Q17" s="31">
        <f>(Framlegð!Q21-Framlegð!Q17)/ABS(Framlegð!Q17)</f>
        <v>-0.15379939209726443</v>
      </c>
      <c r="R17" s="31">
        <f>(Framlegð!R21-Framlegð!R17)/ABS(Framlegð!R17)</f>
        <v>-0.78695352254418827</v>
      </c>
      <c r="S17" s="31">
        <f>(Framlegð!S21-Framlegð!S17)/ABS(Framlegð!S17)</f>
        <v>1.0915841584158417</v>
      </c>
      <c r="T17" s="31">
        <f>(Framlegð!T21-Framlegð!T17)/ABS(Framlegð!T17)</f>
        <v>0.43874643874643876</v>
      </c>
    </row>
    <row r="18" spans="1:20" x14ac:dyDescent="0.25">
      <c r="A18" s="6" t="s">
        <v>44</v>
      </c>
      <c r="B18" s="31">
        <f>(Framlegð!B22-Framlegð!B18)/ABS(Framlegð!B18)</f>
        <v>-2.5716385011021307E-2</v>
      </c>
      <c r="C18" s="31">
        <f>(Framlegð!C22-Framlegð!C18)/ABS(Framlegð!C18)</f>
        <v>-0.29375283618212072</v>
      </c>
      <c r="D18" s="31">
        <f>(Framlegð!D22-Framlegð!D18)/ABS(Framlegð!D18)</f>
        <v>-0.30096118969894814</v>
      </c>
      <c r="E18" s="31">
        <f>(Framlegð!E22-Framlegð!E18)/ABS(Framlegð!E18)</f>
        <v>0.56086956521739129</v>
      </c>
      <c r="F18" s="31">
        <f>(Framlegð!F22-Framlegð!F18)/ABS(Framlegð!F18)</f>
        <v>-10.451586553060471</v>
      </c>
      <c r="G18" s="31">
        <f>(Framlegð!G22-Framlegð!G18)/ABS(Framlegð!G18)</f>
        <v>-1.1626708799890086</v>
      </c>
      <c r="H18" s="31">
        <f>(Framlegð!H22-Framlegð!H18)/ABS(Framlegð!H18)</f>
        <v>1.1223404255319149</v>
      </c>
      <c r="I18" s="31">
        <f>(Framlegð!I22-Framlegð!I18)/ABS(Framlegð!I18)</f>
        <v>0.15449556775010553</v>
      </c>
      <c r="J18" s="31">
        <f>(Framlegð!J22-Framlegð!J18)/ABS(Framlegð!J18)</f>
        <v>7.5396825396825393E-2</v>
      </c>
      <c r="K18" s="31">
        <f>(Framlegð!K22-Framlegð!K18)/ABS(Framlegð!K18)</f>
        <v>-0.31165919282511212</v>
      </c>
      <c r="L18" s="31">
        <f>(Framlegð!L22-Framlegð!L18)/ABS(Framlegð!L18)</f>
        <v>-5.7411273486430063E-3</v>
      </c>
      <c r="M18" s="31">
        <f>(Framlegð!M22-Framlegð!M18)/ABS(Framlegð!M18)</f>
        <v>-3.2358431860609833E-2</v>
      </c>
      <c r="N18" s="31">
        <f>(Framlegð!N22-Framlegð!N18)/ABS(Framlegð!N18)</f>
        <v>-0.81291759465478841</v>
      </c>
      <c r="O18" s="31">
        <f>(Framlegð!O22-Framlegð!O18)/ABS(Framlegð!O18)</f>
        <v>-0.93021030900149382</v>
      </c>
      <c r="P18" s="31">
        <f>(Framlegð!P22-Framlegð!P18)/ABS(Framlegð!P18)</f>
        <v>-0.25581395348837205</v>
      </c>
      <c r="Q18" s="31">
        <f>(Framlegð!Q22-Framlegð!Q18)/ABS(Framlegð!Q18)</f>
        <v>-0.23175319789315274</v>
      </c>
      <c r="R18" s="31">
        <f>(Framlegð!R22-Framlegð!R18)/ABS(Framlegð!R18)</f>
        <v>0.99079944477791115</v>
      </c>
      <c r="S18" s="31">
        <f>(Framlegð!S22-Framlegð!S18)/ABS(Framlegð!S18)</f>
        <v>-3.1326129666011786</v>
      </c>
      <c r="T18" s="31">
        <f>(Framlegð!T22-Framlegð!T18)/ABS(Framlegð!T18)</f>
        <v>-0.47769953051643194</v>
      </c>
    </row>
    <row r="19" spans="1:20" x14ac:dyDescent="0.25">
      <c r="A19" s="6" t="s">
        <v>45</v>
      </c>
      <c r="B19" s="31">
        <f>(Framlegð!B23-Framlegð!B19)/ABS(Framlegð!B19)</f>
        <v>-0.15239477503628446</v>
      </c>
      <c r="C19" s="31">
        <f>(Framlegð!C23-Framlegð!C19)/ABS(Framlegð!C19)</f>
        <v>1.0866131783435467E-2</v>
      </c>
      <c r="D19" s="31">
        <f>(Framlegð!D23-Framlegð!D19)/ABS(Framlegð!D19)</f>
        <v>-0.39771355986027312</v>
      </c>
      <c r="E19" s="31">
        <f>(Framlegð!E23-Framlegð!E19)/ABS(Framlegð!E19)</f>
        <v>-0.36234021632251723</v>
      </c>
      <c r="F19" s="31">
        <f>(Framlegð!F23-Framlegð!F19)/ABS(Framlegð!F19)</f>
        <v>-1.8393166246978205</v>
      </c>
      <c r="G19" s="31">
        <f>(Framlegð!G23-Framlegð!G19)/ABS(Framlegð!G19)</f>
        <v>1.6101746733791249</v>
      </c>
      <c r="H19" s="31">
        <f>(Framlegð!H23-Framlegð!H19)/ABS(Framlegð!H19)</f>
        <v>-0.51283185840707957</v>
      </c>
      <c r="I19" s="31">
        <f>(Framlegð!I23-Framlegð!I19)/ABS(Framlegð!I19)</f>
        <v>-0.25518831667947733</v>
      </c>
      <c r="J19" s="31">
        <f>(Framlegð!J23-Framlegð!J19)/ABS(Framlegð!J19)</f>
        <v>0.34457236842105265</v>
      </c>
      <c r="K19" s="31">
        <f>(Framlegð!K23-Framlegð!K19)/ABS(Framlegð!K19)</f>
        <v>-0.18846153846153846</v>
      </c>
      <c r="L19" s="31">
        <f>(Framlegð!L23-Framlegð!L19)/ABS(Framlegð!L19)</f>
        <v>-0.10758196721311475</v>
      </c>
      <c r="M19" s="31">
        <f>(Framlegð!M23-Framlegð!M19)/ABS(Framlegð!M19)</f>
        <v>-9.0630740967544393E-2</v>
      </c>
      <c r="N19" s="31">
        <f>(Framlegð!N23-Framlegð!N19)/ABS(Framlegð!N19)</f>
        <v>-9.5948827292110878E-2</v>
      </c>
      <c r="O19" s="31">
        <f>(Framlegð!O23-Framlegð!O19)/ABS(Framlegð!O19)</f>
        <v>-3.375</v>
      </c>
      <c r="P19" s="31">
        <f>(Framlegð!P23-Framlegð!P19)/ABS(Framlegð!P19)</f>
        <v>-0.52</v>
      </c>
      <c r="Q19" s="31">
        <f>(Framlegð!Q23-Framlegð!Q19)/ABS(Framlegð!Q19)</f>
        <v>-9.9894291754756864E-2</v>
      </c>
      <c r="R19" s="31">
        <f>(Framlegð!R23-Framlegð!R19)/ABS(Framlegð!R19)</f>
        <v>-0.10817211933336714</v>
      </c>
      <c r="S19" s="31">
        <f>(Framlegð!S23-Framlegð!S19)/ABS(Framlegð!S19)</f>
        <v>1.3439885496183206</v>
      </c>
      <c r="T19" s="31">
        <f>(Framlegð!T23-Framlegð!T19)/ABS(Framlegð!T19)</f>
        <v>-0.22628726287262874</v>
      </c>
    </row>
    <row r="20" spans="1:20" x14ac:dyDescent="0.25">
      <c r="A20" s="6" t="s">
        <v>46</v>
      </c>
      <c r="B20" s="31">
        <f>(Framlegð!B24-Framlegð!B20)/ABS(Framlegð!B20)</f>
        <v>-0.15185676392572944</v>
      </c>
      <c r="C20" s="31">
        <f>(Framlegð!C24-Framlegð!C20)/ABS(Framlegð!C20)</f>
        <v>5.4056715242221345E-2</v>
      </c>
      <c r="D20" s="31">
        <f>(Framlegð!D24-Framlegð!D20)/ABS(Framlegð!D20)</f>
        <v>-0.15102704771625414</v>
      </c>
      <c r="E20" s="31">
        <f>(Framlegð!E24-Framlegð!E20)/ABS(Framlegð!E20)</f>
        <v>0.21293692245881879</v>
      </c>
      <c r="F20" s="31">
        <f>(Framlegð!F24-Framlegð!F20)/ABS(Framlegð!F20)</f>
        <v>-0.999918521802028</v>
      </c>
      <c r="G20" s="31">
        <f>(Framlegð!G24-Framlegð!G20)/ABS(Framlegð!G20)</f>
        <v>-0.14538417807320592</v>
      </c>
      <c r="H20" s="31">
        <f>(Framlegð!H24-Framlegð!H20)/ABS(Framlegð!H20)</f>
        <v>0.42614601018675724</v>
      </c>
      <c r="I20" s="31">
        <f>(Framlegð!I24-Framlegð!I20)/ABS(Framlegð!I20)</f>
        <v>4.1178558750443732E-2</v>
      </c>
      <c r="J20" s="31">
        <f>(Framlegð!J24-Framlegð!J20)/ABS(Framlegð!J20)</f>
        <v>-1.8484288354898338E-2</v>
      </c>
      <c r="K20" s="31">
        <f>(Framlegð!K24-Framlegð!K20)/ABS(Framlegð!K20)</f>
        <v>-0.16155088852988692</v>
      </c>
      <c r="L20" s="31">
        <f>(Framlegð!L24-Framlegð!L20)/ABS(Framlegð!L20)</f>
        <v>-0.16290068313189701</v>
      </c>
      <c r="M20" s="31">
        <f>(Framlegð!M24-Framlegð!M20)/ABS(Framlegð!M20)</f>
        <v>-6.2535531552018186E-2</v>
      </c>
      <c r="N20" s="31">
        <f>(Framlegð!N24-Framlegð!N20)/ABS(Framlegð!N20)</f>
        <v>-4.5146726862301525E-3</v>
      </c>
      <c r="O20" s="31">
        <f>(Framlegð!O24-Framlegð!O20)/ABS(Framlegð!O20)</f>
        <v>-0.59259259259259256</v>
      </c>
      <c r="P20" s="31">
        <f>(Framlegð!P24-Framlegð!P20)/ABS(Framlegð!P20)</f>
        <v>-0.5</v>
      </c>
      <c r="Q20" s="31">
        <f>(Framlegð!Q24-Framlegð!Q20)/ABS(Framlegð!Q20)</f>
        <v>-1.1845624761176921E-2</v>
      </c>
      <c r="R20" s="31">
        <f>(Framlegð!R24-Framlegð!R20)/ABS(Framlegð!R20)</f>
        <v>22.081187849066886</v>
      </c>
      <c r="S20" s="31">
        <f>(Framlegð!S24-Framlegð!S20)/ABS(Framlegð!S20)</f>
        <v>4.211563731931669</v>
      </c>
      <c r="T20" s="31">
        <f>(Framlegð!T24-Framlegð!T20)/ABS(Framlegð!T20)</f>
        <v>0.27027027027027029</v>
      </c>
    </row>
    <row r="21" spans="1:20" ht="15.75" customHeight="1" x14ac:dyDescent="0.25">
      <c r="A21" s="6" t="s">
        <v>48</v>
      </c>
      <c r="B21" s="31">
        <f>(Framlegð!B25-Framlegð!B21)/ABS(Framlegð!B21)</f>
        <v>-3.8022813688212927E-2</v>
      </c>
      <c r="E21" s="31">
        <f>(Framlegð!E25-Framlegð!E21)/ABS(Framlegð!E21)</f>
        <v>-0.1201988251242657</v>
      </c>
      <c r="F21" s="31">
        <f>(Framlegð!F25-Framlegð!F21)/ABS(Framlegð!F21)</f>
        <v>-9.6389821132214646</v>
      </c>
      <c r="H21" s="31">
        <f>(Framlegð!H25-Framlegð!H21)/ABS(Framlegð!H21)</f>
        <v>19.043478260869566</v>
      </c>
      <c r="I21" s="31">
        <f>(Framlegð!I25-Framlegð!I21)/ABS(Framlegð!I21)</f>
        <v>6.0850439882697949E-2</v>
      </c>
      <c r="K21" s="31">
        <f>(Framlegð!K25-Framlegð!K21)/ABS(Framlegð!K21)</f>
        <v>-0.236328125</v>
      </c>
      <c r="L21" s="31">
        <f>(Framlegð!L25-Framlegð!L21)/ABS(Framlegð!L21)</f>
        <v>-0.20462914255654918</v>
      </c>
      <c r="M21" s="31">
        <f>(Framlegð!M25-Framlegð!M21)/ABS(Framlegð!M21)</f>
        <v>-1.1682242990654205E-2</v>
      </c>
      <c r="N21" s="31">
        <f>(Framlegð!N25-Framlegð!N21)/ABS(Framlegð!N21)</f>
        <v>0.63437499999999991</v>
      </c>
      <c r="O21" s="31">
        <f>(Framlegð!O25-Framlegð!O21)/ABS(Framlegð!O21)</f>
        <v>-0.63487738419618511</v>
      </c>
      <c r="R21" s="31">
        <f>(Framlegð!R25-Framlegð!R21)/ABS(Framlegð!R21)</f>
        <v>3.2205182794983536</v>
      </c>
      <c r="S21" s="31">
        <f>(Framlegð!S25-Framlegð!S21)/ABS(Framlegð!S21)</f>
        <v>0.70443786982248524</v>
      </c>
      <c r="T21" s="31">
        <f>(Framlegð!T25-Framlegð!T21)/ABS(Framlegð!T21)</f>
        <v>0.59603960396039601</v>
      </c>
    </row>
    <row r="22" spans="1:20" ht="15.75" customHeight="1" x14ac:dyDescent="0.25">
      <c r="A22" s="6"/>
    </row>
    <row r="23" spans="1:20" ht="15.75" customHeight="1" x14ac:dyDescent="0.25">
      <c r="A23" s="6"/>
    </row>
    <row r="24" spans="1:20" ht="15.75" customHeight="1" x14ac:dyDescent="0.25">
      <c r="A24" s="6"/>
    </row>
    <row r="25" spans="1:20" ht="15.75" customHeight="1" x14ac:dyDescent="0.25">
      <c r="A25" s="6"/>
    </row>
    <row r="26" spans="1:20" ht="15.75" customHeight="1" x14ac:dyDescent="0.25">
      <c r="A26" s="6"/>
    </row>
    <row r="27" spans="1:20" ht="15.75" customHeight="1" x14ac:dyDescent="0.25">
      <c r="A27" s="6"/>
    </row>
    <row r="28" spans="1:20" ht="15.75" customHeight="1" x14ac:dyDescent="0.25">
      <c r="A28" s="6"/>
      <c r="L28" s="31"/>
    </row>
    <row r="29" spans="1:20" ht="15.75" customHeight="1" x14ac:dyDescent="0.25">
      <c r="A29" s="6"/>
    </row>
    <row r="30" spans="1:20" ht="15.75" customHeight="1" x14ac:dyDescent="0.25">
      <c r="A30" s="6"/>
    </row>
    <row r="31" spans="1:20" ht="15.75" customHeight="1" x14ac:dyDescent="0.25">
      <c r="A31" s="6"/>
    </row>
    <row r="32" spans="1:20" ht="15.75" customHeight="1" x14ac:dyDescent="0.25">
      <c r="A32" s="6"/>
    </row>
    <row r="33" spans="1:1" ht="15.75" customHeight="1" x14ac:dyDescent="0.25">
      <c r="A33" s="6"/>
    </row>
    <row r="34" spans="1:1" ht="15.75" customHeight="1" x14ac:dyDescent="0.25">
      <c r="A34" s="6"/>
    </row>
    <row r="35" spans="1:1" ht="15.75" customHeight="1" x14ac:dyDescent="0.25">
      <c r="A35" s="6"/>
    </row>
    <row r="36" spans="1:1" ht="15.75" customHeight="1" x14ac:dyDescent="0.25">
      <c r="A36" s="6"/>
    </row>
    <row r="37" spans="1:1" ht="15.75" customHeight="1" x14ac:dyDescent="0.25">
      <c r="A37" s="6"/>
    </row>
    <row r="38" spans="1:1" ht="15.75" customHeight="1" x14ac:dyDescent="0.25">
      <c r="A38" s="6"/>
    </row>
    <row r="39" spans="1:1" ht="15.75" customHeight="1" x14ac:dyDescent="0.25">
      <c r="A39" s="6"/>
    </row>
    <row r="40" spans="1:1" ht="15.75" customHeight="1" x14ac:dyDescent="0.25">
      <c r="A40" s="6"/>
    </row>
    <row r="41" spans="1:1" ht="15.75" customHeight="1" x14ac:dyDescent="0.25">
      <c r="A41" s="6"/>
    </row>
    <row r="42" spans="1:1" ht="15.75" customHeight="1" x14ac:dyDescent="0.25">
      <c r="A42" s="6"/>
    </row>
    <row r="43" spans="1:1" ht="15.75" customHeight="1" x14ac:dyDescent="0.25">
      <c r="A43" s="6"/>
    </row>
    <row r="44" spans="1:1" ht="15.75" customHeight="1" x14ac:dyDescent="0.25">
      <c r="A44" s="6"/>
    </row>
    <row r="45" spans="1:1" ht="15.75" customHeight="1" x14ac:dyDescent="0.25">
      <c r="A45" s="6"/>
    </row>
    <row r="46" spans="1:1" ht="15.75" customHeight="1" x14ac:dyDescent="0.25">
      <c r="A46" s="6"/>
    </row>
    <row r="47" spans="1:1" ht="15.75" customHeight="1" x14ac:dyDescent="0.25">
      <c r="A47" s="6"/>
    </row>
    <row r="48" spans="1:1" ht="15.75" customHeight="1" x14ac:dyDescent="0.25">
      <c r="A48" s="6"/>
    </row>
    <row r="49" spans="1:1" ht="15.75" customHeight="1" x14ac:dyDescent="0.25">
      <c r="A49" s="6"/>
    </row>
    <row r="50" spans="1:1" ht="15.75" customHeight="1" x14ac:dyDescent="0.25">
      <c r="A50" s="6"/>
    </row>
    <row r="51" spans="1:1" ht="15.75" customHeight="1" x14ac:dyDescent="0.25">
      <c r="A51" s="6"/>
    </row>
    <row r="52" spans="1:1" ht="15.75" customHeight="1" x14ac:dyDescent="0.25">
      <c r="A52" s="6"/>
    </row>
    <row r="53" spans="1:1" ht="15.75" customHeight="1" x14ac:dyDescent="0.25">
      <c r="A53" s="6"/>
    </row>
    <row r="54" spans="1:1" ht="15.75" customHeight="1" x14ac:dyDescent="0.25">
      <c r="A54" s="6"/>
    </row>
    <row r="55" spans="1:1" ht="15.75" customHeight="1" x14ac:dyDescent="0.25">
      <c r="A55" s="6"/>
    </row>
    <row r="56" spans="1:1" ht="15.75" customHeight="1" x14ac:dyDescent="0.25">
      <c r="A56" s="6"/>
    </row>
    <row r="57" spans="1:1" ht="15.75" customHeight="1" x14ac:dyDescent="0.25">
      <c r="A57" s="6"/>
    </row>
    <row r="58" spans="1:1" ht="15.75" customHeight="1" x14ac:dyDescent="0.25">
      <c r="A58" s="6"/>
    </row>
    <row r="59" spans="1:1" ht="15.75" customHeight="1" x14ac:dyDescent="0.25">
      <c r="A59" s="6"/>
    </row>
    <row r="60" spans="1:1" ht="15.75" customHeight="1" x14ac:dyDescent="0.25">
      <c r="A60" s="6"/>
    </row>
    <row r="61" spans="1:1" ht="15.75" customHeight="1" x14ac:dyDescent="0.25">
      <c r="A61" s="6"/>
    </row>
    <row r="62" spans="1:1" ht="15.75" customHeight="1" x14ac:dyDescent="0.25">
      <c r="A62" s="6"/>
    </row>
    <row r="63" spans="1:1" ht="15.75" customHeight="1" x14ac:dyDescent="0.25">
      <c r="A63" s="6"/>
    </row>
    <row r="64" spans="1:1" ht="15.75" customHeight="1" x14ac:dyDescent="0.25">
      <c r="A64" s="6"/>
    </row>
    <row r="65" spans="1:1" ht="15.75" customHeight="1" x14ac:dyDescent="0.25">
      <c r="A65" s="6"/>
    </row>
    <row r="66" spans="1:1" ht="15.75" customHeight="1" x14ac:dyDescent="0.25">
      <c r="A66" s="6"/>
    </row>
    <row r="67" spans="1:1" ht="15.75" customHeight="1" x14ac:dyDescent="0.25">
      <c r="A67" s="6"/>
    </row>
    <row r="68" spans="1:1" ht="15.75" customHeight="1" x14ac:dyDescent="0.25">
      <c r="A68" s="6"/>
    </row>
    <row r="69" spans="1:1" ht="15.75" customHeight="1" x14ac:dyDescent="0.25">
      <c r="A69" s="6"/>
    </row>
    <row r="70" spans="1:1" ht="15.75" customHeight="1" x14ac:dyDescent="0.25">
      <c r="A70" s="6"/>
    </row>
    <row r="71" spans="1:1" ht="15.75" customHeight="1" x14ac:dyDescent="0.25">
      <c r="A71" s="6"/>
    </row>
    <row r="72" spans="1:1" ht="15.75" customHeight="1" x14ac:dyDescent="0.25">
      <c r="A72" s="6"/>
    </row>
    <row r="73" spans="1:1" ht="15.75" customHeight="1" x14ac:dyDescent="0.25">
      <c r="A73" s="6"/>
    </row>
    <row r="74" spans="1:1" ht="15.75" customHeight="1" x14ac:dyDescent="0.25">
      <c r="A74" s="6"/>
    </row>
    <row r="75" spans="1:1" ht="15.75" customHeight="1" x14ac:dyDescent="0.25">
      <c r="A75" s="6"/>
    </row>
    <row r="76" spans="1:1" ht="15.75" customHeight="1" x14ac:dyDescent="0.25">
      <c r="A76" s="6"/>
    </row>
    <row r="77" spans="1:1" ht="15.75" customHeight="1" x14ac:dyDescent="0.25">
      <c r="A77" s="6"/>
    </row>
    <row r="78" spans="1:1" ht="15.75" customHeight="1" x14ac:dyDescent="0.25">
      <c r="A78" s="6"/>
    </row>
    <row r="79" spans="1:1" ht="15.75" customHeight="1" x14ac:dyDescent="0.25">
      <c r="A79" s="6"/>
    </row>
    <row r="80" spans="1:1" ht="15.75" customHeight="1" x14ac:dyDescent="0.25">
      <c r="A80" s="6"/>
    </row>
    <row r="81" spans="1:1" ht="15.75" customHeight="1" x14ac:dyDescent="0.25">
      <c r="A81" s="6"/>
    </row>
    <row r="82" spans="1:1" ht="15.75" customHeight="1" x14ac:dyDescent="0.25">
      <c r="A82" s="6"/>
    </row>
    <row r="83" spans="1:1" ht="15.75" customHeight="1" x14ac:dyDescent="0.25">
      <c r="A83" s="6"/>
    </row>
    <row r="84" spans="1:1" ht="15.75" customHeight="1" x14ac:dyDescent="0.25">
      <c r="A84" s="6"/>
    </row>
    <row r="85" spans="1:1" ht="15.75" customHeight="1" x14ac:dyDescent="0.25">
      <c r="A85" s="6"/>
    </row>
    <row r="86" spans="1:1" ht="15.75" customHeight="1" x14ac:dyDescent="0.25">
      <c r="A86" s="6"/>
    </row>
    <row r="87" spans="1:1" ht="15.75" customHeight="1" x14ac:dyDescent="0.25">
      <c r="A87" s="6"/>
    </row>
    <row r="88" spans="1:1" ht="15.75" customHeight="1" x14ac:dyDescent="0.25">
      <c r="A88" s="6"/>
    </row>
    <row r="89" spans="1:1" ht="15.75" customHeight="1" x14ac:dyDescent="0.25">
      <c r="A89" s="6"/>
    </row>
    <row r="90" spans="1:1" ht="15.75" customHeight="1" x14ac:dyDescent="0.25">
      <c r="A90" s="6"/>
    </row>
    <row r="91" spans="1:1" ht="15.75" customHeight="1" x14ac:dyDescent="0.25">
      <c r="A91" s="6"/>
    </row>
    <row r="92" spans="1:1" ht="15.75" customHeight="1" x14ac:dyDescent="0.25">
      <c r="A92" s="6"/>
    </row>
    <row r="93" spans="1:1" ht="15.75" customHeight="1" x14ac:dyDescent="0.25">
      <c r="A93" s="6"/>
    </row>
    <row r="94" spans="1:1" ht="15.75" customHeight="1" x14ac:dyDescent="0.25">
      <c r="A94" s="6"/>
    </row>
    <row r="95" spans="1:1" ht="15.75" customHeight="1" x14ac:dyDescent="0.25">
      <c r="A95" s="6"/>
    </row>
    <row r="96" spans="1:1" ht="15.75" customHeight="1" x14ac:dyDescent="0.25">
      <c r="A96" s="6"/>
    </row>
    <row r="97" spans="1:1" ht="15.75" customHeight="1" x14ac:dyDescent="0.25">
      <c r="A97" s="6"/>
    </row>
    <row r="98" spans="1:1" ht="15.75" customHeight="1" x14ac:dyDescent="0.25">
      <c r="A98" s="6"/>
    </row>
    <row r="99" spans="1:1" ht="15.75" customHeight="1" x14ac:dyDescent="0.25">
      <c r="A99" s="6"/>
    </row>
    <row r="100" spans="1:1" ht="15.75" customHeight="1" x14ac:dyDescent="0.25">
      <c r="A100" s="6"/>
    </row>
    <row r="101" spans="1:1" ht="15.75" customHeight="1" x14ac:dyDescent="0.25">
      <c r="A101" s="6"/>
    </row>
    <row r="102" spans="1:1" ht="15.75" customHeight="1" x14ac:dyDescent="0.25">
      <c r="A102" s="6"/>
    </row>
    <row r="103" spans="1:1" ht="15.75" customHeight="1" x14ac:dyDescent="0.25">
      <c r="A103" s="6"/>
    </row>
    <row r="104" spans="1:1" ht="15.75" customHeight="1" x14ac:dyDescent="0.25">
      <c r="A104" s="6"/>
    </row>
    <row r="105" spans="1:1" ht="15.75" customHeight="1" x14ac:dyDescent="0.25">
      <c r="A105" s="6"/>
    </row>
    <row r="106" spans="1:1" ht="15.75" customHeight="1" x14ac:dyDescent="0.25">
      <c r="A106" s="6"/>
    </row>
    <row r="107" spans="1:1" ht="15.75" customHeight="1" x14ac:dyDescent="0.25">
      <c r="A107" s="6"/>
    </row>
    <row r="108" spans="1:1" ht="15.75" customHeight="1" x14ac:dyDescent="0.25">
      <c r="A108" s="6"/>
    </row>
    <row r="109" spans="1:1" ht="15.75" customHeight="1" x14ac:dyDescent="0.25">
      <c r="A109" s="6"/>
    </row>
    <row r="110" spans="1:1" ht="15.75" customHeight="1" x14ac:dyDescent="0.25">
      <c r="A110" s="6"/>
    </row>
    <row r="111" spans="1:1" ht="15.75" customHeight="1" x14ac:dyDescent="0.25">
      <c r="A111" s="6"/>
    </row>
    <row r="112" spans="1:1" ht="15.75" customHeight="1" x14ac:dyDescent="0.25">
      <c r="A112" s="6"/>
    </row>
    <row r="113" spans="1:1" ht="15.75" customHeight="1" x14ac:dyDescent="0.25">
      <c r="A113" s="6"/>
    </row>
    <row r="114" spans="1:1" ht="15.75" customHeight="1" x14ac:dyDescent="0.25">
      <c r="A114" s="6"/>
    </row>
    <row r="115" spans="1:1" ht="15.75" customHeight="1" x14ac:dyDescent="0.25">
      <c r="A115" s="6"/>
    </row>
    <row r="116" spans="1:1" ht="15.75" customHeight="1" x14ac:dyDescent="0.25">
      <c r="A116" s="6"/>
    </row>
    <row r="117" spans="1:1" ht="15.75" customHeight="1" x14ac:dyDescent="0.25">
      <c r="A117" s="6"/>
    </row>
    <row r="118" spans="1:1" ht="15.75" customHeight="1" x14ac:dyDescent="0.25">
      <c r="A118" s="6"/>
    </row>
    <row r="119" spans="1:1" ht="15.75" customHeight="1" x14ac:dyDescent="0.25">
      <c r="A119" s="6"/>
    </row>
    <row r="120" spans="1:1" ht="15.75" customHeight="1" x14ac:dyDescent="0.25">
      <c r="A120" s="6"/>
    </row>
    <row r="121" spans="1:1" ht="15.75" customHeight="1" x14ac:dyDescent="0.25">
      <c r="A121" s="6"/>
    </row>
    <row r="122" spans="1:1" ht="15.75" customHeight="1" x14ac:dyDescent="0.25">
      <c r="A122" s="6"/>
    </row>
    <row r="123" spans="1:1" ht="15.75" customHeight="1" x14ac:dyDescent="0.25">
      <c r="A123" s="6"/>
    </row>
    <row r="124" spans="1:1" ht="15.75" customHeight="1" x14ac:dyDescent="0.25">
      <c r="A124" s="6"/>
    </row>
    <row r="125" spans="1:1" ht="15.75" customHeight="1" x14ac:dyDescent="0.25">
      <c r="A125" s="6"/>
    </row>
    <row r="126" spans="1:1" ht="15.75" customHeight="1" x14ac:dyDescent="0.25">
      <c r="A126" s="6"/>
    </row>
    <row r="127" spans="1:1" ht="15.75" customHeight="1" x14ac:dyDescent="0.25">
      <c r="A127" s="6"/>
    </row>
    <row r="128" spans="1:1" ht="15.75" customHeight="1" x14ac:dyDescent="0.25">
      <c r="A128" s="6"/>
    </row>
    <row r="129" spans="1:1" ht="15.75" customHeight="1" x14ac:dyDescent="0.25">
      <c r="A129" s="6"/>
    </row>
    <row r="130" spans="1:1" ht="15.75" customHeight="1" x14ac:dyDescent="0.25">
      <c r="A130" s="6"/>
    </row>
    <row r="131" spans="1:1" ht="15.75" customHeight="1" x14ac:dyDescent="0.25">
      <c r="A131" s="6"/>
    </row>
    <row r="132" spans="1:1" ht="15.75" customHeight="1" x14ac:dyDescent="0.25">
      <c r="A132" s="6"/>
    </row>
    <row r="133" spans="1:1" ht="15.75" customHeight="1" x14ac:dyDescent="0.25">
      <c r="A133" s="6"/>
    </row>
    <row r="134" spans="1:1" ht="15.75" customHeight="1" x14ac:dyDescent="0.25">
      <c r="A134" s="6"/>
    </row>
    <row r="135" spans="1:1" ht="15.75" customHeight="1" x14ac:dyDescent="0.25">
      <c r="A135" s="6"/>
    </row>
    <row r="136" spans="1:1" ht="15.75" customHeight="1" x14ac:dyDescent="0.25">
      <c r="A136" s="6"/>
    </row>
    <row r="137" spans="1:1" ht="15.75" customHeight="1" x14ac:dyDescent="0.25">
      <c r="A137" s="6"/>
    </row>
    <row r="138" spans="1:1" ht="15.75" customHeight="1" x14ac:dyDescent="0.25">
      <c r="A138" s="6"/>
    </row>
    <row r="139" spans="1:1" ht="15.75" customHeight="1" x14ac:dyDescent="0.25">
      <c r="A139" s="6"/>
    </row>
    <row r="140" spans="1:1" ht="15.75" customHeight="1" x14ac:dyDescent="0.25">
      <c r="A140" s="6"/>
    </row>
    <row r="141" spans="1:1" ht="15.75" customHeight="1" x14ac:dyDescent="0.25">
      <c r="A141" s="6"/>
    </row>
    <row r="142" spans="1:1" ht="15.75" customHeight="1" x14ac:dyDescent="0.25">
      <c r="A142" s="6"/>
    </row>
    <row r="143" spans="1:1" ht="15.75" customHeight="1" x14ac:dyDescent="0.25">
      <c r="A143" s="6"/>
    </row>
    <row r="144" spans="1:1" ht="15.75" customHeight="1" x14ac:dyDescent="0.25">
      <c r="A144" s="6"/>
    </row>
    <row r="145" spans="1:1" ht="15.75" customHeight="1" x14ac:dyDescent="0.25">
      <c r="A145" s="6"/>
    </row>
    <row r="146" spans="1:1" ht="15.75" customHeight="1" x14ac:dyDescent="0.25">
      <c r="A146" s="6"/>
    </row>
    <row r="147" spans="1:1" ht="15.75" customHeight="1" x14ac:dyDescent="0.25">
      <c r="A147" s="6"/>
    </row>
    <row r="148" spans="1:1" ht="15.75" customHeight="1" x14ac:dyDescent="0.25">
      <c r="A148" s="6"/>
    </row>
    <row r="149" spans="1:1" ht="15.75" customHeight="1" x14ac:dyDescent="0.25">
      <c r="A149" s="6"/>
    </row>
    <row r="150" spans="1:1" ht="15.75" customHeight="1" x14ac:dyDescent="0.25">
      <c r="A150" s="6"/>
    </row>
    <row r="151" spans="1:1" ht="15.75" customHeight="1" x14ac:dyDescent="0.25">
      <c r="A151" s="6"/>
    </row>
    <row r="152" spans="1:1" ht="15.75" customHeight="1" x14ac:dyDescent="0.25">
      <c r="A152" s="6"/>
    </row>
    <row r="153" spans="1:1" ht="15.75" customHeight="1" x14ac:dyDescent="0.25">
      <c r="A153" s="6"/>
    </row>
    <row r="154" spans="1:1" ht="15.75" customHeight="1" x14ac:dyDescent="0.25">
      <c r="A154" s="6"/>
    </row>
    <row r="155" spans="1:1" ht="15.75" customHeight="1" x14ac:dyDescent="0.25">
      <c r="A155" s="6"/>
    </row>
    <row r="156" spans="1:1" ht="15.75" customHeight="1" x14ac:dyDescent="0.25">
      <c r="A156" s="6"/>
    </row>
    <row r="157" spans="1:1" ht="15.75" customHeight="1" x14ac:dyDescent="0.25">
      <c r="A157" s="6"/>
    </row>
    <row r="158" spans="1:1" ht="15.75" customHeight="1" x14ac:dyDescent="0.25">
      <c r="A158" s="6"/>
    </row>
    <row r="159" spans="1:1" ht="15.75" customHeight="1" x14ac:dyDescent="0.25">
      <c r="A159" s="6"/>
    </row>
    <row r="160" spans="1:1" ht="15.75" customHeight="1" x14ac:dyDescent="0.25">
      <c r="A160" s="6"/>
    </row>
    <row r="161" spans="1:1" ht="15.75" customHeight="1" x14ac:dyDescent="0.25">
      <c r="A161" s="6"/>
    </row>
    <row r="162" spans="1:1" ht="15.75" customHeight="1" x14ac:dyDescent="0.25">
      <c r="A162" s="6"/>
    </row>
    <row r="163" spans="1:1" ht="15.75" customHeight="1" x14ac:dyDescent="0.25">
      <c r="A163" s="6"/>
    </row>
    <row r="164" spans="1:1" ht="15.75" customHeight="1" x14ac:dyDescent="0.25">
      <c r="A164" s="6"/>
    </row>
    <row r="165" spans="1:1" ht="15.75" customHeight="1" x14ac:dyDescent="0.25">
      <c r="A165" s="6"/>
    </row>
    <row r="166" spans="1:1" ht="15.75" customHeight="1" x14ac:dyDescent="0.25">
      <c r="A166" s="6"/>
    </row>
    <row r="167" spans="1:1" ht="15.75" customHeight="1" x14ac:dyDescent="0.25">
      <c r="A167" s="6"/>
    </row>
    <row r="168" spans="1:1" ht="15.75" customHeight="1" x14ac:dyDescent="0.25">
      <c r="A168" s="6"/>
    </row>
    <row r="169" spans="1:1" ht="15.75" customHeight="1" x14ac:dyDescent="0.25">
      <c r="A169" s="6"/>
    </row>
    <row r="170" spans="1:1" ht="15.75" customHeight="1" x14ac:dyDescent="0.25">
      <c r="A170" s="6"/>
    </row>
    <row r="171" spans="1:1" ht="15.75" customHeight="1" x14ac:dyDescent="0.25">
      <c r="A171" s="6"/>
    </row>
    <row r="172" spans="1:1" ht="15.75" customHeight="1" x14ac:dyDescent="0.25">
      <c r="A172" s="6"/>
    </row>
    <row r="173" spans="1:1" ht="15.75" customHeight="1" x14ac:dyDescent="0.25">
      <c r="A173" s="6"/>
    </row>
    <row r="174" spans="1:1" ht="15.75" customHeight="1" x14ac:dyDescent="0.25">
      <c r="A174" s="6"/>
    </row>
    <row r="175" spans="1:1" ht="15.75" customHeight="1" x14ac:dyDescent="0.25">
      <c r="A175" s="6"/>
    </row>
    <row r="176" spans="1:1" ht="15.75" customHeight="1" x14ac:dyDescent="0.25">
      <c r="A176" s="6"/>
    </row>
    <row r="177" spans="1:1" ht="15.75" customHeight="1" x14ac:dyDescent="0.25">
      <c r="A177" s="6"/>
    </row>
    <row r="178" spans="1:1" ht="15.75" customHeight="1" x14ac:dyDescent="0.25">
      <c r="A178" s="6"/>
    </row>
    <row r="179" spans="1:1" ht="15.75" customHeight="1" x14ac:dyDescent="0.25">
      <c r="A179" s="6"/>
    </row>
    <row r="180" spans="1:1" ht="15.75" customHeight="1" x14ac:dyDescent="0.25">
      <c r="A180" s="6"/>
    </row>
    <row r="181" spans="1:1" ht="15.75" customHeight="1" x14ac:dyDescent="0.25">
      <c r="A181" s="6"/>
    </row>
    <row r="182" spans="1:1" ht="15.75" customHeight="1" x14ac:dyDescent="0.25">
      <c r="A182" s="6"/>
    </row>
    <row r="183" spans="1:1" ht="15.75" customHeight="1" x14ac:dyDescent="0.25">
      <c r="A183" s="6"/>
    </row>
    <row r="184" spans="1:1" ht="15.75" customHeight="1" x14ac:dyDescent="0.25">
      <c r="A184" s="6"/>
    </row>
    <row r="185" spans="1:1" ht="15.75" customHeight="1" x14ac:dyDescent="0.25">
      <c r="A185" s="6"/>
    </row>
    <row r="186" spans="1:1" ht="15.75" customHeight="1" x14ac:dyDescent="0.25">
      <c r="A186" s="6"/>
    </row>
    <row r="187" spans="1:1" ht="15.75" customHeight="1" x14ac:dyDescent="0.25">
      <c r="A187" s="6"/>
    </row>
    <row r="188" spans="1:1" ht="15.75" customHeight="1" x14ac:dyDescent="0.25">
      <c r="A188" s="6"/>
    </row>
    <row r="189" spans="1:1" ht="15.75" customHeight="1" x14ac:dyDescent="0.25">
      <c r="A189" s="6"/>
    </row>
    <row r="190" spans="1:1" ht="15.75" customHeight="1" x14ac:dyDescent="0.25">
      <c r="A190" s="6"/>
    </row>
    <row r="191" spans="1:1" ht="15.75" customHeight="1" x14ac:dyDescent="0.25">
      <c r="A191" s="6"/>
    </row>
    <row r="192" spans="1:1" ht="15.75" customHeight="1" x14ac:dyDescent="0.25">
      <c r="A192" s="6"/>
    </row>
    <row r="193" spans="1:1" ht="15.75" customHeight="1" x14ac:dyDescent="0.25">
      <c r="A193" s="6"/>
    </row>
    <row r="194" spans="1:1" ht="15.75" customHeight="1" x14ac:dyDescent="0.25">
      <c r="A194" s="6"/>
    </row>
    <row r="195" spans="1:1" ht="15.75" customHeight="1" x14ac:dyDescent="0.25">
      <c r="A195" s="6"/>
    </row>
    <row r="196" spans="1:1" ht="15.75" customHeight="1" x14ac:dyDescent="0.25">
      <c r="A196" s="6"/>
    </row>
    <row r="197" spans="1:1" ht="15.75" customHeight="1" x14ac:dyDescent="0.25">
      <c r="A197" s="6"/>
    </row>
    <row r="198" spans="1:1" ht="15.75" customHeight="1" x14ac:dyDescent="0.25">
      <c r="A198" s="6"/>
    </row>
    <row r="199" spans="1:1" ht="15.75" customHeight="1" x14ac:dyDescent="0.25">
      <c r="A199" s="6"/>
    </row>
    <row r="200" spans="1:1" ht="15.75" customHeight="1" x14ac:dyDescent="0.25">
      <c r="A200" s="6"/>
    </row>
    <row r="201" spans="1:1" ht="15.75" customHeight="1" x14ac:dyDescent="0.25">
      <c r="A201" s="6"/>
    </row>
    <row r="202" spans="1:1" ht="15.75" customHeight="1" x14ac:dyDescent="0.25">
      <c r="A202" s="6"/>
    </row>
    <row r="203" spans="1:1" ht="15.75" customHeight="1" x14ac:dyDescent="0.25">
      <c r="A203" s="6"/>
    </row>
    <row r="204" spans="1:1" ht="15.75" customHeight="1" x14ac:dyDescent="0.25">
      <c r="A204" s="6"/>
    </row>
    <row r="205" spans="1:1" ht="15.75" customHeight="1" x14ac:dyDescent="0.25">
      <c r="A205" s="6"/>
    </row>
    <row r="206" spans="1:1" ht="15.75" customHeight="1" x14ac:dyDescent="0.25">
      <c r="A206" s="6"/>
    </row>
    <row r="207" spans="1:1" ht="15.75" customHeight="1" x14ac:dyDescent="0.25">
      <c r="A207" s="6"/>
    </row>
    <row r="208" spans="1:1" ht="15.75" customHeight="1" x14ac:dyDescent="0.25">
      <c r="A208" s="6"/>
    </row>
    <row r="209" spans="1:1" ht="15.75" customHeight="1" x14ac:dyDescent="0.25">
      <c r="A209" s="6"/>
    </row>
    <row r="210" spans="1:1" ht="15.75" customHeight="1" x14ac:dyDescent="0.25">
      <c r="A210" s="6"/>
    </row>
    <row r="211" spans="1:1" ht="15.75" customHeight="1" x14ac:dyDescent="0.25">
      <c r="A211" s="6"/>
    </row>
    <row r="212" spans="1:1" ht="15.75" customHeight="1" x14ac:dyDescent="0.25">
      <c r="A212" s="6"/>
    </row>
    <row r="213" spans="1:1" ht="15.75" customHeight="1" x14ac:dyDescent="0.25">
      <c r="A213" s="6"/>
    </row>
    <row r="214" spans="1:1" ht="15.75" customHeight="1" x14ac:dyDescent="0.25">
      <c r="A214" s="6"/>
    </row>
    <row r="215" spans="1:1" ht="15.75" customHeight="1" x14ac:dyDescent="0.25">
      <c r="A215" s="6"/>
    </row>
    <row r="216" spans="1:1" ht="15.75" customHeight="1" x14ac:dyDescent="0.25">
      <c r="A216" s="6"/>
    </row>
    <row r="217" spans="1:1" ht="15.75" customHeight="1" x14ac:dyDescent="0.25">
      <c r="A217" s="6"/>
    </row>
    <row r="218" spans="1:1" ht="15.75" customHeight="1" x14ac:dyDescent="0.25">
      <c r="A218" s="6"/>
    </row>
    <row r="219" spans="1:1" ht="15.75" customHeight="1" x14ac:dyDescent="0.25">
      <c r="A219" s="6"/>
    </row>
    <row r="220" spans="1:1" ht="15.75" customHeight="1" x14ac:dyDescent="0.25">
      <c r="A220" s="6"/>
    </row>
    <row r="221" spans="1:1" ht="15.75" customHeight="1" x14ac:dyDescent="0.25"/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24"/>
  <sheetViews>
    <sheetView tabSelected="1" workbookViewId="0">
      <selection activeCell="H21" sqref="H21"/>
    </sheetView>
  </sheetViews>
  <sheetFormatPr defaultColWidth="14.42578125" defaultRowHeight="15" customHeight="1" x14ac:dyDescent="0.25"/>
  <sheetData>
    <row r="1" spans="1:20" x14ac:dyDescent="0.25">
      <c r="A1" s="39" t="s">
        <v>34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35</v>
      </c>
      <c r="Q1" s="40" t="s">
        <v>15</v>
      </c>
      <c r="R1" s="40" t="s">
        <v>36</v>
      </c>
      <c r="S1" s="40" t="s">
        <v>37</v>
      </c>
      <c r="T1" s="40" t="s">
        <v>38</v>
      </c>
    </row>
    <row r="2" spans="1:20" x14ac:dyDescent="0.25">
      <c r="A2" s="40" t="s">
        <v>19</v>
      </c>
      <c r="B2" s="40">
        <v>0</v>
      </c>
      <c r="C2" s="40">
        <v>0</v>
      </c>
      <c r="D2" s="40">
        <v>0</v>
      </c>
      <c r="E2" s="40">
        <v>0</v>
      </c>
      <c r="F2" s="40">
        <v>1</v>
      </c>
      <c r="G2" s="40">
        <v>1</v>
      </c>
      <c r="H2" s="40">
        <v>1</v>
      </c>
      <c r="I2" s="40">
        <v>1</v>
      </c>
      <c r="J2" s="40">
        <v>0</v>
      </c>
      <c r="K2" s="40">
        <v>0</v>
      </c>
      <c r="L2" s="40">
        <v>1</v>
      </c>
      <c r="M2" s="40">
        <v>0</v>
      </c>
      <c r="N2" s="40">
        <v>1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</row>
    <row r="3" spans="1:20" x14ac:dyDescent="0.25">
      <c r="A3" s="40" t="s">
        <v>20</v>
      </c>
      <c r="B3" s="40">
        <v>0</v>
      </c>
      <c r="C3" s="40">
        <v>0</v>
      </c>
      <c r="D3" s="40">
        <v>0</v>
      </c>
      <c r="E3" s="40">
        <v>1</v>
      </c>
      <c r="F3" s="40">
        <v>1</v>
      </c>
      <c r="G3" s="40">
        <v>0</v>
      </c>
      <c r="H3" s="40">
        <v>1</v>
      </c>
      <c r="I3" s="40">
        <v>1</v>
      </c>
      <c r="J3" s="40">
        <v>0</v>
      </c>
      <c r="K3" s="40">
        <v>0</v>
      </c>
      <c r="L3" s="40">
        <v>1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</row>
    <row r="4" spans="1:20" x14ac:dyDescent="0.25">
      <c r="A4" s="40" t="s">
        <v>21</v>
      </c>
      <c r="B4" s="40">
        <v>0</v>
      </c>
      <c r="C4" s="40">
        <v>0</v>
      </c>
      <c r="D4" s="40">
        <v>0</v>
      </c>
      <c r="E4" s="40">
        <v>1</v>
      </c>
      <c r="F4" s="40">
        <v>0</v>
      </c>
      <c r="G4" s="40">
        <v>0</v>
      </c>
      <c r="H4" s="40">
        <v>1</v>
      </c>
      <c r="I4" s="40">
        <v>0</v>
      </c>
      <c r="J4" s="40">
        <v>0</v>
      </c>
      <c r="K4" s="40">
        <v>0</v>
      </c>
      <c r="L4" s="40">
        <v>1</v>
      </c>
      <c r="M4" s="40">
        <v>0</v>
      </c>
      <c r="N4" s="40">
        <v>1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</row>
    <row r="5" spans="1:20" x14ac:dyDescent="0.25">
      <c r="A5" s="40" t="s">
        <v>22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1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1</v>
      </c>
      <c r="O5" s="40">
        <v>1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</row>
    <row r="6" spans="1:20" x14ac:dyDescent="0.25">
      <c r="A6" s="40" t="s">
        <v>23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1</v>
      </c>
      <c r="I6" s="40">
        <v>1</v>
      </c>
      <c r="J6" s="40">
        <v>0</v>
      </c>
      <c r="K6" s="40">
        <v>0</v>
      </c>
      <c r="L6" s="40">
        <v>1</v>
      </c>
      <c r="M6" s="40">
        <v>0</v>
      </c>
      <c r="N6" s="40">
        <v>1</v>
      </c>
      <c r="O6" s="40">
        <v>1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</row>
    <row r="7" spans="1:20" x14ac:dyDescent="0.25">
      <c r="A7" s="40" t="s">
        <v>24</v>
      </c>
      <c r="B7" s="40">
        <v>0</v>
      </c>
      <c r="C7" s="40">
        <v>0</v>
      </c>
      <c r="D7" s="40">
        <v>0</v>
      </c>
      <c r="E7" s="40">
        <v>1</v>
      </c>
      <c r="F7" s="40">
        <v>0</v>
      </c>
      <c r="G7" s="40">
        <v>0</v>
      </c>
      <c r="H7" s="40">
        <v>1</v>
      </c>
      <c r="I7" s="40">
        <v>1</v>
      </c>
      <c r="J7" s="40">
        <v>0</v>
      </c>
      <c r="K7" s="40">
        <v>0</v>
      </c>
      <c r="L7" s="40">
        <v>1</v>
      </c>
      <c r="M7" s="40">
        <v>0</v>
      </c>
      <c r="N7" s="40">
        <v>1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</row>
    <row r="8" spans="1:20" x14ac:dyDescent="0.25">
      <c r="A8" s="40" t="s">
        <v>25</v>
      </c>
      <c r="B8" s="40">
        <v>0</v>
      </c>
      <c r="C8" s="40">
        <v>0</v>
      </c>
      <c r="D8" s="40">
        <v>0</v>
      </c>
      <c r="E8" s="40">
        <v>1</v>
      </c>
      <c r="F8" s="40">
        <v>1</v>
      </c>
      <c r="G8" s="40">
        <v>0</v>
      </c>
      <c r="H8" s="40">
        <v>1</v>
      </c>
      <c r="I8" s="40">
        <v>1</v>
      </c>
      <c r="J8" s="40">
        <v>0</v>
      </c>
      <c r="K8" s="40">
        <v>1</v>
      </c>
      <c r="L8" s="40">
        <v>0</v>
      </c>
      <c r="M8" s="40">
        <v>0</v>
      </c>
      <c r="N8" s="40">
        <v>1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</row>
    <row r="9" spans="1:20" x14ac:dyDescent="0.25">
      <c r="A9" s="40" t="s">
        <v>26</v>
      </c>
      <c r="B9" s="40">
        <v>0</v>
      </c>
      <c r="C9" s="40">
        <v>0</v>
      </c>
      <c r="D9" s="40">
        <v>0</v>
      </c>
      <c r="E9" s="40">
        <v>0</v>
      </c>
      <c r="F9" s="40">
        <v>1</v>
      </c>
      <c r="G9" s="40">
        <v>0</v>
      </c>
      <c r="H9" s="40">
        <v>0</v>
      </c>
      <c r="I9" s="40">
        <v>0</v>
      </c>
      <c r="J9" s="40">
        <v>0</v>
      </c>
      <c r="K9" s="40">
        <v>1</v>
      </c>
      <c r="L9" s="40">
        <v>0</v>
      </c>
      <c r="M9" s="40">
        <v>0</v>
      </c>
      <c r="N9" s="40">
        <v>1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</row>
    <row r="10" spans="1:20" x14ac:dyDescent="0.25">
      <c r="A10" s="40" t="s">
        <v>27</v>
      </c>
      <c r="B10" s="40">
        <v>0</v>
      </c>
      <c r="C10" s="40">
        <v>0</v>
      </c>
      <c r="D10" s="40">
        <v>0</v>
      </c>
      <c r="E10" s="40">
        <v>1</v>
      </c>
      <c r="F10" s="40">
        <v>0</v>
      </c>
      <c r="G10" s="40">
        <v>0</v>
      </c>
      <c r="H10" s="40">
        <v>0</v>
      </c>
      <c r="I10" s="40">
        <v>1</v>
      </c>
      <c r="J10" s="40">
        <v>0</v>
      </c>
      <c r="K10" s="40">
        <v>0</v>
      </c>
      <c r="L10" s="40">
        <v>1</v>
      </c>
      <c r="M10" s="40">
        <v>0</v>
      </c>
      <c r="N10" s="40">
        <v>1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</row>
    <row r="11" spans="1:20" x14ac:dyDescent="0.25">
      <c r="A11" s="40" t="s">
        <v>28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1</v>
      </c>
      <c r="I11" s="40">
        <v>0</v>
      </c>
      <c r="J11" s="40">
        <v>0</v>
      </c>
      <c r="K11" s="40">
        <v>0</v>
      </c>
      <c r="L11" s="40">
        <v>1</v>
      </c>
      <c r="M11" s="40">
        <v>0</v>
      </c>
      <c r="N11" s="40">
        <v>1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</row>
    <row r="12" spans="1:20" x14ac:dyDescent="0.25">
      <c r="A12" s="40" t="s">
        <v>29</v>
      </c>
      <c r="B12" s="40">
        <v>0</v>
      </c>
      <c r="C12" s="40">
        <v>0</v>
      </c>
      <c r="D12" s="40">
        <v>0</v>
      </c>
      <c r="E12" s="40">
        <v>0</v>
      </c>
      <c r="F12" s="40">
        <v>1</v>
      </c>
      <c r="G12" s="40">
        <v>0</v>
      </c>
      <c r="H12" s="40">
        <v>1</v>
      </c>
      <c r="I12" s="40">
        <v>1</v>
      </c>
      <c r="J12" s="40">
        <v>0</v>
      </c>
      <c r="K12" s="40">
        <v>0</v>
      </c>
      <c r="L12" s="40">
        <v>0</v>
      </c>
      <c r="M12" s="40">
        <v>0</v>
      </c>
      <c r="N12" s="40">
        <v>1</v>
      </c>
      <c r="O12" s="40">
        <v>0</v>
      </c>
      <c r="P12" s="40">
        <v>0</v>
      </c>
      <c r="Q12" s="40">
        <v>0</v>
      </c>
      <c r="R12" s="40">
        <v>1</v>
      </c>
      <c r="S12" s="40">
        <v>0</v>
      </c>
      <c r="T12" s="40">
        <v>0</v>
      </c>
    </row>
    <row r="13" spans="1:20" x14ac:dyDescent="0.25">
      <c r="A13" s="40" t="s">
        <v>30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1</v>
      </c>
      <c r="O13" s="40">
        <v>0</v>
      </c>
      <c r="P13" s="40">
        <v>0</v>
      </c>
      <c r="Q13" s="40">
        <v>0</v>
      </c>
      <c r="R13" s="40">
        <v>1</v>
      </c>
      <c r="S13" s="40">
        <v>0</v>
      </c>
      <c r="T13" s="40">
        <v>0</v>
      </c>
    </row>
    <row r="14" spans="1:20" x14ac:dyDescent="0.25">
      <c r="A14" s="40" t="s">
        <v>31</v>
      </c>
      <c r="B14" s="40">
        <v>1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1</v>
      </c>
      <c r="I14" s="40">
        <v>0</v>
      </c>
      <c r="J14" s="40">
        <v>0</v>
      </c>
      <c r="K14" s="40">
        <v>1</v>
      </c>
      <c r="L14" s="40">
        <v>0</v>
      </c>
      <c r="M14" s="40">
        <v>0</v>
      </c>
      <c r="N14" s="40">
        <v>1</v>
      </c>
      <c r="O14" s="40">
        <v>0</v>
      </c>
      <c r="P14" s="40">
        <v>0</v>
      </c>
      <c r="Q14" s="40">
        <v>0</v>
      </c>
      <c r="R14" s="40">
        <v>1</v>
      </c>
      <c r="S14" s="40">
        <v>0</v>
      </c>
      <c r="T14" s="40">
        <v>0</v>
      </c>
    </row>
    <row r="15" spans="1:20" x14ac:dyDescent="0.25">
      <c r="A15" s="40" t="s">
        <v>32</v>
      </c>
      <c r="B15" s="40">
        <v>1</v>
      </c>
      <c r="C15" s="40">
        <v>0</v>
      </c>
      <c r="D15" s="40">
        <v>0</v>
      </c>
      <c r="E15" s="40">
        <v>1</v>
      </c>
      <c r="F15" s="40">
        <v>1</v>
      </c>
      <c r="G15" s="40">
        <v>0</v>
      </c>
      <c r="H15" s="40">
        <v>1</v>
      </c>
      <c r="I15" s="40">
        <v>1</v>
      </c>
      <c r="J15" s="40">
        <v>0</v>
      </c>
      <c r="K15" s="40">
        <v>1</v>
      </c>
      <c r="L15" s="40">
        <v>1</v>
      </c>
      <c r="M15" s="40">
        <v>1</v>
      </c>
      <c r="N15" s="40">
        <v>0</v>
      </c>
      <c r="O15" s="40">
        <v>0</v>
      </c>
      <c r="P15" s="40">
        <v>0</v>
      </c>
      <c r="Q15" s="40">
        <v>0</v>
      </c>
      <c r="R15" s="40">
        <v>1</v>
      </c>
      <c r="S15" s="40">
        <v>0</v>
      </c>
      <c r="T15" s="40">
        <v>0</v>
      </c>
    </row>
    <row r="16" spans="1:20" x14ac:dyDescent="0.25">
      <c r="A16" s="40" t="s">
        <v>33</v>
      </c>
      <c r="B16" s="40">
        <v>1</v>
      </c>
      <c r="C16" s="40">
        <v>0</v>
      </c>
      <c r="D16" s="40">
        <v>1</v>
      </c>
      <c r="E16" s="40">
        <v>1</v>
      </c>
      <c r="F16" s="40">
        <v>0</v>
      </c>
      <c r="G16" s="40">
        <v>0</v>
      </c>
      <c r="H16" s="40">
        <v>1</v>
      </c>
      <c r="I16" s="40">
        <v>1</v>
      </c>
      <c r="J16" s="40">
        <v>0</v>
      </c>
      <c r="K16" s="40">
        <v>0</v>
      </c>
      <c r="L16" s="40">
        <v>1</v>
      </c>
      <c r="M16" s="40">
        <v>0</v>
      </c>
      <c r="N16" s="40">
        <v>1</v>
      </c>
      <c r="O16" s="40">
        <v>0</v>
      </c>
      <c r="P16" s="40">
        <v>0</v>
      </c>
      <c r="Q16" s="40">
        <v>0</v>
      </c>
      <c r="R16" s="40">
        <v>1</v>
      </c>
      <c r="S16" s="40">
        <v>0</v>
      </c>
      <c r="T16" s="40">
        <v>0</v>
      </c>
    </row>
    <row r="17" spans="1:20" x14ac:dyDescent="0.25">
      <c r="A17" s="40" t="s">
        <v>43</v>
      </c>
      <c r="B17" s="40">
        <v>0</v>
      </c>
      <c r="C17" s="40">
        <v>0</v>
      </c>
      <c r="D17" s="40">
        <v>0</v>
      </c>
      <c r="E17" s="40">
        <v>1</v>
      </c>
      <c r="F17" s="40">
        <v>0</v>
      </c>
      <c r="G17" s="40">
        <v>0</v>
      </c>
      <c r="H17" s="40">
        <v>1</v>
      </c>
      <c r="I17" s="40">
        <v>0</v>
      </c>
      <c r="J17" s="40">
        <v>0</v>
      </c>
      <c r="K17" s="40">
        <v>0</v>
      </c>
      <c r="L17" s="40">
        <v>1</v>
      </c>
      <c r="M17" s="40">
        <v>1</v>
      </c>
      <c r="N17" s="40">
        <v>1</v>
      </c>
      <c r="O17" s="40">
        <v>0</v>
      </c>
      <c r="P17" s="40">
        <v>0</v>
      </c>
      <c r="Q17" s="40">
        <v>1</v>
      </c>
      <c r="R17" s="40">
        <v>1</v>
      </c>
      <c r="S17" s="40">
        <v>0</v>
      </c>
      <c r="T17" s="40">
        <v>0</v>
      </c>
    </row>
    <row r="18" spans="1:20" x14ac:dyDescent="0.25">
      <c r="A18" s="40" t="s">
        <v>44</v>
      </c>
      <c r="B18" s="40">
        <v>0</v>
      </c>
      <c r="C18" s="40">
        <v>0</v>
      </c>
      <c r="D18" s="40">
        <v>0</v>
      </c>
      <c r="E18" s="40">
        <v>1</v>
      </c>
      <c r="F18" s="40">
        <v>0</v>
      </c>
      <c r="G18" s="40">
        <v>0</v>
      </c>
      <c r="H18" s="40">
        <v>0</v>
      </c>
      <c r="I18" s="40">
        <v>1</v>
      </c>
      <c r="J18" s="40">
        <v>0</v>
      </c>
      <c r="K18" s="40">
        <v>1</v>
      </c>
      <c r="L18" s="40">
        <v>0</v>
      </c>
      <c r="M18" s="40">
        <v>0</v>
      </c>
      <c r="N18" s="40">
        <v>1</v>
      </c>
      <c r="O18" s="40">
        <v>0</v>
      </c>
      <c r="P18" s="40">
        <v>0</v>
      </c>
      <c r="Q18" s="40">
        <v>1</v>
      </c>
      <c r="R18" s="40">
        <v>1</v>
      </c>
      <c r="S18" s="40">
        <v>0</v>
      </c>
      <c r="T18" s="40">
        <v>0</v>
      </c>
    </row>
    <row r="19" spans="1:20" x14ac:dyDescent="0.25">
      <c r="A19" s="40" t="s">
        <v>45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1</v>
      </c>
      <c r="J19" s="40">
        <v>0</v>
      </c>
      <c r="K19" s="40">
        <v>0</v>
      </c>
      <c r="L19" s="40">
        <v>0</v>
      </c>
      <c r="M19" s="40">
        <v>0</v>
      </c>
      <c r="N19" s="40">
        <v>1</v>
      </c>
      <c r="O19" s="40">
        <v>0</v>
      </c>
      <c r="P19" s="40">
        <v>0</v>
      </c>
      <c r="Q19" s="40">
        <v>1</v>
      </c>
      <c r="R19" s="40">
        <v>0</v>
      </c>
      <c r="S19" s="40">
        <v>0</v>
      </c>
      <c r="T19" s="40">
        <v>0</v>
      </c>
    </row>
    <row r="20" spans="1:20" x14ac:dyDescent="0.25">
      <c r="A20" s="40" t="s">
        <v>46</v>
      </c>
      <c r="B20" s="40">
        <v>0</v>
      </c>
      <c r="C20" s="40">
        <v>0</v>
      </c>
      <c r="D20" s="40">
        <v>0</v>
      </c>
      <c r="E20" s="40">
        <v>1</v>
      </c>
      <c r="F20" s="40">
        <v>0</v>
      </c>
      <c r="G20" s="40">
        <v>0</v>
      </c>
      <c r="H20" s="40">
        <v>0</v>
      </c>
      <c r="I20" s="40">
        <v>1</v>
      </c>
      <c r="J20" s="40">
        <v>0</v>
      </c>
      <c r="K20" s="40">
        <v>1</v>
      </c>
      <c r="L20" s="40">
        <v>0</v>
      </c>
      <c r="M20" s="40">
        <v>0</v>
      </c>
      <c r="N20" s="40">
        <v>1</v>
      </c>
      <c r="O20" s="40">
        <v>0</v>
      </c>
      <c r="P20" s="40">
        <v>0</v>
      </c>
      <c r="Q20" s="40">
        <v>1</v>
      </c>
      <c r="R20" s="40">
        <v>0</v>
      </c>
      <c r="S20" s="40">
        <v>0</v>
      </c>
      <c r="T20" s="40">
        <v>0</v>
      </c>
    </row>
    <row r="21" spans="1:20" ht="15" customHeight="1" x14ac:dyDescent="0.25">
      <c r="A21" s="48" t="s">
        <v>48</v>
      </c>
      <c r="B21" s="48">
        <v>0</v>
      </c>
      <c r="C21" s="48">
        <v>0</v>
      </c>
      <c r="D21" s="48">
        <v>0</v>
      </c>
      <c r="E21" s="48">
        <v>1</v>
      </c>
      <c r="F21" s="48">
        <v>1</v>
      </c>
      <c r="G21" s="48">
        <v>0</v>
      </c>
      <c r="H21" s="48">
        <v>1</v>
      </c>
      <c r="I21" s="48">
        <v>1</v>
      </c>
      <c r="J21" s="48">
        <v>0</v>
      </c>
      <c r="K21" s="48">
        <v>1</v>
      </c>
      <c r="L21" s="48">
        <v>0</v>
      </c>
      <c r="M21" s="48">
        <v>0</v>
      </c>
      <c r="N21" s="48">
        <v>1</v>
      </c>
      <c r="O21" s="48">
        <v>0</v>
      </c>
      <c r="P21" s="48">
        <v>0</v>
      </c>
      <c r="Q21" s="48">
        <v>1</v>
      </c>
      <c r="R21" s="48">
        <v>0</v>
      </c>
      <c r="S21" s="48">
        <v>0</v>
      </c>
      <c r="T21" s="48">
        <v>0</v>
      </c>
    </row>
    <row r="22" spans="1:20" ht="15" customHeight="1" x14ac:dyDescent="0.25">
      <c r="F22" s="48"/>
      <c r="S22" s="48">
        <v>1</v>
      </c>
    </row>
    <row r="23" spans="1:20" ht="15" customHeight="1" x14ac:dyDescent="0.25">
      <c r="F23" s="48"/>
      <c r="S23" s="48">
        <v>1</v>
      </c>
    </row>
    <row r="24" spans="1:20" ht="15" customHeight="1" x14ac:dyDescent="0.25">
      <c r="F24" s="4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2578125" defaultRowHeight="15" customHeight="1" x14ac:dyDescent="0.25"/>
  <cols>
    <col min="1" max="1" width="10" customWidth="1"/>
    <col min="2" max="16" width="11" customWidth="1"/>
    <col min="17" max="26" width="8.7109375" customWidth="1"/>
  </cols>
  <sheetData>
    <row r="1" spans="1:26" x14ac:dyDescent="0.25">
      <c r="A1" s="41" t="s">
        <v>34</v>
      </c>
      <c r="B1" s="42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1" t="s">
        <v>6</v>
      </c>
      <c r="I1" s="41" t="s">
        <v>7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3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44" t="s">
        <v>39</v>
      </c>
      <c r="B2" s="45"/>
      <c r="C2" s="45"/>
      <c r="D2" s="45"/>
      <c r="E2" s="45"/>
      <c r="F2" s="45"/>
      <c r="G2" s="45"/>
      <c r="H2" s="44"/>
      <c r="I2" s="44"/>
      <c r="J2" s="44"/>
      <c r="K2" s="44"/>
      <c r="L2" s="44"/>
      <c r="M2" s="44"/>
      <c r="N2" s="44"/>
      <c r="O2" s="44"/>
      <c r="P2" s="44"/>
      <c r="Q2" s="2"/>
    </row>
    <row r="3" spans="1:26" x14ac:dyDescent="0.25">
      <c r="A3" s="44" t="s">
        <v>40</v>
      </c>
      <c r="B3" s="45"/>
      <c r="C3" s="45"/>
      <c r="D3" s="45"/>
      <c r="E3" s="45"/>
      <c r="F3" s="45"/>
      <c r="G3" s="45"/>
      <c r="H3" s="44"/>
      <c r="I3" s="44"/>
      <c r="J3" s="44"/>
      <c r="K3" s="44"/>
      <c r="L3" s="44"/>
      <c r="M3" s="44"/>
      <c r="N3" s="44"/>
      <c r="O3" s="44"/>
      <c r="P3" s="44"/>
      <c r="Q3" s="2"/>
    </row>
    <row r="4" spans="1:26" x14ac:dyDescent="0.25">
      <c r="A4" s="44" t="s">
        <v>41</v>
      </c>
      <c r="B4" s="45"/>
      <c r="C4" s="45"/>
      <c r="D4" s="45"/>
      <c r="E4" s="45"/>
      <c r="F4" s="45"/>
      <c r="G4" s="45"/>
      <c r="H4" s="44"/>
      <c r="I4" s="44"/>
      <c r="J4" s="44"/>
      <c r="K4" s="44"/>
      <c r="L4" s="44"/>
      <c r="M4" s="44"/>
      <c r="N4" s="44"/>
      <c r="O4" s="44"/>
      <c r="P4" s="44"/>
      <c r="Q4" s="2"/>
    </row>
    <row r="5" spans="1:26" x14ac:dyDescent="0.25">
      <c r="A5" s="44" t="s">
        <v>42</v>
      </c>
      <c r="B5" s="45">
        <v>6879</v>
      </c>
      <c r="C5" s="45"/>
      <c r="D5" s="45"/>
      <c r="E5" s="45"/>
      <c r="F5" s="45"/>
      <c r="G5" s="45"/>
      <c r="H5" s="44"/>
      <c r="I5" s="44"/>
      <c r="J5" s="44"/>
      <c r="K5" s="44"/>
      <c r="L5" s="44">
        <v>9220</v>
      </c>
      <c r="M5" s="44"/>
      <c r="N5" s="44"/>
      <c r="O5" s="44"/>
      <c r="P5" s="44"/>
      <c r="Q5" s="2"/>
    </row>
    <row r="6" spans="1:26" x14ac:dyDescent="0.25">
      <c r="A6" s="42" t="s">
        <v>18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1"/>
    </row>
    <row r="7" spans="1:26" x14ac:dyDescent="0.25">
      <c r="A7" s="42" t="s">
        <v>19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1"/>
    </row>
    <row r="8" spans="1:26" x14ac:dyDescent="0.25">
      <c r="A8" s="42" t="s">
        <v>20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1"/>
    </row>
    <row r="9" spans="1:26" x14ac:dyDescent="0.25">
      <c r="A9" s="42" t="s">
        <v>21</v>
      </c>
      <c r="B9" s="45">
        <v>7615</v>
      </c>
      <c r="C9" s="45"/>
      <c r="D9" s="45"/>
      <c r="E9" s="45"/>
      <c r="F9" s="45"/>
      <c r="G9" s="45"/>
      <c r="H9" s="45"/>
      <c r="I9" s="45"/>
      <c r="J9" s="45"/>
      <c r="K9" s="45"/>
      <c r="L9" s="45">
        <v>10650</v>
      </c>
      <c r="M9" s="45"/>
      <c r="N9" s="45"/>
      <c r="O9" s="45"/>
      <c r="P9" s="45"/>
      <c r="Q9" s="1"/>
    </row>
    <row r="10" spans="1:26" x14ac:dyDescent="0.25">
      <c r="A10" s="42" t="s">
        <v>22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1"/>
    </row>
    <row r="11" spans="1:26" x14ac:dyDescent="0.25">
      <c r="A11" s="42" t="s">
        <v>23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1"/>
    </row>
    <row r="12" spans="1:26" x14ac:dyDescent="0.25">
      <c r="A12" s="42" t="s">
        <v>24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1"/>
    </row>
    <row r="13" spans="1:26" x14ac:dyDescent="0.25">
      <c r="A13" s="42" t="s">
        <v>25</v>
      </c>
      <c r="B13" s="45">
        <v>8150</v>
      </c>
      <c r="C13" s="45"/>
      <c r="D13" s="45"/>
      <c r="E13" s="45"/>
      <c r="F13" s="45"/>
      <c r="G13" s="45"/>
      <c r="H13" s="45"/>
      <c r="I13" s="45"/>
      <c r="J13" s="45"/>
      <c r="K13" s="45"/>
      <c r="L13" s="45">
        <v>11050</v>
      </c>
      <c r="M13" s="45"/>
      <c r="N13" s="45"/>
      <c r="O13" s="45"/>
      <c r="P13" s="45"/>
      <c r="Q13" s="1"/>
    </row>
    <row r="14" spans="1:26" x14ac:dyDescent="0.25">
      <c r="A14" s="42" t="s">
        <v>26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1"/>
    </row>
    <row r="15" spans="1:26" x14ac:dyDescent="0.25">
      <c r="A15" s="42" t="s">
        <v>27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1"/>
    </row>
    <row r="16" spans="1:26" x14ac:dyDescent="0.25">
      <c r="A16" s="42" t="s">
        <v>28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1"/>
    </row>
    <row r="17" spans="1:17" x14ac:dyDescent="0.25">
      <c r="A17" s="42" t="s">
        <v>29</v>
      </c>
      <c r="B17" s="45">
        <v>8709</v>
      </c>
      <c r="C17" s="45"/>
      <c r="D17" s="45"/>
      <c r="E17" s="45"/>
      <c r="F17" s="45"/>
      <c r="G17" s="45"/>
      <c r="H17" s="45"/>
      <c r="I17" s="45"/>
      <c r="J17" s="45"/>
      <c r="K17" s="45"/>
      <c r="L17" s="45">
        <v>11900</v>
      </c>
      <c r="M17" s="45"/>
      <c r="N17" s="45"/>
      <c r="O17" s="45"/>
      <c r="P17" s="45"/>
      <c r="Q17" s="1"/>
    </row>
    <row r="18" spans="1:17" x14ac:dyDescent="0.25">
      <c r="A18" s="42" t="s">
        <v>30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1"/>
    </row>
    <row r="19" spans="1:17" x14ac:dyDescent="0.25">
      <c r="A19" s="42" t="s">
        <v>31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1"/>
    </row>
    <row r="20" spans="1:17" x14ac:dyDescent="0.25">
      <c r="A20" s="42" t="s">
        <v>32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1"/>
    </row>
    <row r="21" spans="1:17" ht="15.75" customHeight="1" x14ac:dyDescent="0.25">
      <c r="A21" s="42" t="s">
        <v>33</v>
      </c>
      <c r="B21" s="45">
        <v>8923</v>
      </c>
      <c r="C21" s="45"/>
      <c r="D21" s="45"/>
      <c r="E21" s="45"/>
      <c r="F21" s="45"/>
      <c r="G21" s="45"/>
      <c r="H21" s="45"/>
      <c r="I21" s="45"/>
      <c r="J21" s="45"/>
      <c r="K21" s="45"/>
      <c r="L21" s="45">
        <v>11500</v>
      </c>
      <c r="M21" s="45"/>
      <c r="N21" s="45"/>
      <c r="O21" s="45"/>
      <c r="P21" s="45"/>
      <c r="Q21" s="1"/>
    </row>
    <row r="22" spans="1:17" ht="15.75" customHeight="1" x14ac:dyDescent="0.25">
      <c r="A22" s="6"/>
    </row>
    <row r="23" spans="1:17" ht="15.75" customHeight="1" x14ac:dyDescent="0.25">
      <c r="A23" s="6"/>
    </row>
    <row r="24" spans="1:17" ht="15.75" customHeight="1" x14ac:dyDescent="0.25">
      <c r="A24" s="6"/>
    </row>
    <row r="25" spans="1:17" ht="15.75" customHeight="1" x14ac:dyDescent="0.25">
      <c r="A25" s="6"/>
    </row>
    <row r="26" spans="1:17" ht="15.75" customHeight="1" x14ac:dyDescent="0.25">
      <c r="A26" s="6"/>
    </row>
    <row r="27" spans="1:17" ht="15.75" customHeight="1" x14ac:dyDescent="0.25">
      <c r="A27" s="6"/>
    </row>
    <row r="28" spans="1:17" ht="15.75" customHeight="1" x14ac:dyDescent="0.25">
      <c r="A28" s="6"/>
    </row>
    <row r="29" spans="1:17" ht="15.75" customHeight="1" x14ac:dyDescent="0.25">
      <c r="A29" s="6"/>
    </row>
    <row r="30" spans="1:17" ht="15.75" customHeight="1" x14ac:dyDescent="0.25">
      <c r="A30" s="6"/>
    </row>
    <row r="31" spans="1:17" ht="15.75" customHeight="1" x14ac:dyDescent="0.25">
      <c r="A31" s="6"/>
    </row>
    <row r="32" spans="1:17" ht="15.75" customHeight="1" x14ac:dyDescent="0.25">
      <c r="A32" s="6"/>
    </row>
    <row r="33" spans="1:1" ht="15.75" customHeight="1" x14ac:dyDescent="0.25">
      <c r="A33" s="6"/>
    </row>
    <row r="34" spans="1:1" ht="15.75" customHeight="1" x14ac:dyDescent="0.25">
      <c r="A34" s="6"/>
    </row>
    <row r="35" spans="1:1" ht="15.75" customHeight="1" x14ac:dyDescent="0.25">
      <c r="A35" s="6"/>
    </row>
    <row r="36" spans="1:1" ht="15.75" customHeight="1" x14ac:dyDescent="0.25">
      <c r="A36" s="6"/>
    </row>
    <row r="37" spans="1:1" ht="15.75" customHeight="1" x14ac:dyDescent="0.25">
      <c r="A37" s="6"/>
    </row>
    <row r="38" spans="1:1" ht="15.75" customHeight="1" x14ac:dyDescent="0.25">
      <c r="A38" s="6"/>
    </row>
    <row r="39" spans="1:1" ht="15.75" customHeight="1" x14ac:dyDescent="0.25">
      <c r="A39" s="6"/>
    </row>
    <row r="40" spans="1:1" ht="15.75" customHeight="1" x14ac:dyDescent="0.25">
      <c r="A40" s="6"/>
    </row>
    <row r="41" spans="1:1" ht="15.75" customHeight="1" x14ac:dyDescent="0.25">
      <c r="A41" s="6"/>
    </row>
    <row r="42" spans="1:1" ht="15.75" customHeight="1" x14ac:dyDescent="0.25">
      <c r="A42" s="6"/>
    </row>
    <row r="43" spans="1:1" ht="15.75" customHeight="1" x14ac:dyDescent="0.25">
      <c r="A43" s="6"/>
    </row>
    <row r="44" spans="1:1" ht="15.75" customHeight="1" x14ac:dyDescent="0.25">
      <c r="A44" s="6"/>
    </row>
    <row r="45" spans="1:1" ht="15.75" customHeight="1" x14ac:dyDescent="0.25">
      <c r="A45" s="6"/>
    </row>
    <row r="46" spans="1:1" ht="15.75" customHeight="1" x14ac:dyDescent="0.25">
      <c r="A46" s="6"/>
    </row>
    <row r="47" spans="1:1" ht="15.75" customHeight="1" x14ac:dyDescent="0.25">
      <c r="A47" s="6"/>
    </row>
    <row r="48" spans="1:1" ht="15.75" customHeight="1" x14ac:dyDescent="0.25">
      <c r="A48" s="6"/>
    </row>
    <row r="49" spans="1:1" ht="15.75" customHeight="1" x14ac:dyDescent="0.25">
      <c r="A49" s="6"/>
    </row>
    <row r="50" spans="1:1" ht="15.75" customHeight="1" x14ac:dyDescent="0.25">
      <c r="A50" s="6"/>
    </row>
    <row r="51" spans="1:1" ht="15.75" customHeight="1" x14ac:dyDescent="0.25">
      <c r="A51" s="6"/>
    </row>
    <row r="52" spans="1:1" ht="15.75" customHeight="1" x14ac:dyDescent="0.25">
      <c r="A52" s="6"/>
    </row>
    <row r="53" spans="1:1" ht="15.75" customHeight="1" x14ac:dyDescent="0.25">
      <c r="A53" s="6"/>
    </row>
    <row r="54" spans="1:1" ht="15.75" customHeight="1" x14ac:dyDescent="0.25">
      <c r="A54" s="6"/>
    </row>
    <row r="55" spans="1:1" ht="15.75" customHeight="1" x14ac:dyDescent="0.25">
      <c r="A55" s="6"/>
    </row>
    <row r="56" spans="1:1" ht="15.75" customHeight="1" x14ac:dyDescent="0.25">
      <c r="A56" s="6"/>
    </row>
    <row r="57" spans="1:1" ht="15.75" customHeight="1" x14ac:dyDescent="0.25">
      <c r="A57" s="6"/>
    </row>
    <row r="58" spans="1:1" ht="15.75" customHeight="1" x14ac:dyDescent="0.25">
      <c r="A58" s="6"/>
    </row>
    <row r="59" spans="1:1" ht="15.75" customHeight="1" x14ac:dyDescent="0.25">
      <c r="A59" s="6"/>
    </row>
    <row r="60" spans="1:1" ht="15.75" customHeight="1" x14ac:dyDescent="0.25">
      <c r="A60" s="6"/>
    </row>
    <row r="61" spans="1:1" ht="15.75" customHeight="1" x14ac:dyDescent="0.25">
      <c r="A61" s="6"/>
    </row>
    <row r="62" spans="1:1" ht="15.75" customHeight="1" x14ac:dyDescent="0.25">
      <c r="A62" s="6"/>
    </row>
    <row r="63" spans="1:1" ht="15.75" customHeight="1" x14ac:dyDescent="0.25">
      <c r="A63" s="6"/>
    </row>
    <row r="64" spans="1:1" ht="15.75" customHeight="1" x14ac:dyDescent="0.25">
      <c r="A64" s="6"/>
    </row>
    <row r="65" spans="1:1" ht="15.75" customHeight="1" x14ac:dyDescent="0.25">
      <c r="A65" s="6"/>
    </row>
    <row r="66" spans="1:1" ht="15.75" customHeight="1" x14ac:dyDescent="0.25">
      <c r="A66" s="6"/>
    </row>
    <row r="67" spans="1:1" ht="15.75" customHeight="1" x14ac:dyDescent="0.25">
      <c r="A67" s="6"/>
    </row>
    <row r="68" spans="1:1" ht="15.75" customHeight="1" x14ac:dyDescent="0.25">
      <c r="A68" s="6"/>
    </row>
    <row r="69" spans="1:1" ht="15.75" customHeight="1" x14ac:dyDescent="0.25">
      <c r="A69" s="6"/>
    </row>
    <row r="70" spans="1:1" ht="15.75" customHeight="1" x14ac:dyDescent="0.25">
      <c r="A70" s="6"/>
    </row>
    <row r="71" spans="1:1" ht="15.75" customHeight="1" x14ac:dyDescent="0.25">
      <c r="A71" s="6"/>
    </row>
    <row r="72" spans="1:1" ht="15.75" customHeight="1" x14ac:dyDescent="0.25">
      <c r="A72" s="6"/>
    </row>
    <row r="73" spans="1:1" ht="15.75" customHeight="1" x14ac:dyDescent="0.25">
      <c r="A73" s="6"/>
    </row>
    <row r="74" spans="1:1" ht="15.75" customHeight="1" x14ac:dyDescent="0.25">
      <c r="A74" s="6"/>
    </row>
    <row r="75" spans="1:1" ht="15.75" customHeight="1" x14ac:dyDescent="0.25">
      <c r="A75" s="6"/>
    </row>
    <row r="76" spans="1:1" ht="15.75" customHeight="1" x14ac:dyDescent="0.25">
      <c r="A76" s="6"/>
    </row>
    <row r="77" spans="1:1" ht="15.75" customHeight="1" x14ac:dyDescent="0.25">
      <c r="A77" s="6"/>
    </row>
    <row r="78" spans="1:1" ht="15.75" customHeight="1" x14ac:dyDescent="0.25">
      <c r="A78" s="6"/>
    </row>
    <row r="79" spans="1:1" ht="15.75" customHeight="1" x14ac:dyDescent="0.25">
      <c r="A79" s="6"/>
    </row>
    <row r="80" spans="1:1" ht="15.75" customHeight="1" x14ac:dyDescent="0.25">
      <c r="A80" s="6"/>
    </row>
    <row r="81" spans="1:1" ht="15.75" customHeight="1" x14ac:dyDescent="0.25">
      <c r="A81" s="6"/>
    </row>
    <row r="82" spans="1:1" ht="15.75" customHeight="1" x14ac:dyDescent="0.25">
      <c r="A82" s="6"/>
    </row>
    <row r="83" spans="1:1" ht="15.75" customHeight="1" x14ac:dyDescent="0.25">
      <c r="A83" s="6"/>
    </row>
    <row r="84" spans="1:1" ht="15.75" customHeight="1" x14ac:dyDescent="0.25">
      <c r="A84" s="6"/>
    </row>
    <row r="85" spans="1:1" ht="15.75" customHeight="1" x14ac:dyDescent="0.25">
      <c r="A85" s="6"/>
    </row>
    <row r="86" spans="1:1" ht="15.75" customHeight="1" x14ac:dyDescent="0.25">
      <c r="A86" s="6"/>
    </row>
    <row r="87" spans="1:1" ht="15.75" customHeight="1" x14ac:dyDescent="0.25">
      <c r="A87" s="6"/>
    </row>
    <row r="88" spans="1:1" ht="15.75" customHeight="1" x14ac:dyDescent="0.25">
      <c r="A88" s="6"/>
    </row>
    <row r="89" spans="1:1" ht="15.75" customHeight="1" x14ac:dyDescent="0.25">
      <c r="A89" s="6"/>
    </row>
    <row r="90" spans="1:1" ht="15.75" customHeight="1" x14ac:dyDescent="0.25">
      <c r="A90" s="6"/>
    </row>
    <row r="91" spans="1:1" ht="15.75" customHeight="1" x14ac:dyDescent="0.25">
      <c r="A91" s="6"/>
    </row>
    <row r="92" spans="1:1" ht="15.75" customHeight="1" x14ac:dyDescent="0.25">
      <c r="A92" s="6"/>
    </row>
    <row r="93" spans="1:1" ht="15.75" customHeight="1" x14ac:dyDescent="0.25">
      <c r="A93" s="6"/>
    </row>
    <row r="94" spans="1:1" ht="15.75" customHeight="1" x14ac:dyDescent="0.25">
      <c r="A94" s="6"/>
    </row>
    <row r="95" spans="1:1" ht="15.75" customHeight="1" x14ac:dyDescent="0.25">
      <c r="A95" s="6"/>
    </row>
    <row r="96" spans="1:1" ht="15.75" customHeight="1" x14ac:dyDescent="0.25">
      <c r="A96" s="6"/>
    </row>
    <row r="97" spans="1:1" ht="15.75" customHeight="1" x14ac:dyDescent="0.25">
      <c r="A97" s="6"/>
    </row>
    <row r="98" spans="1:1" ht="15.75" customHeight="1" x14ac:dyDescent="0.25">
      <c r="A98" s="6"/>
    </row>
    <row r="99" spans="1:1" ht="15.75" customHeight="1" x14ac:dyDescent="0.25">
      <c r="A99" s="6"/>
    </row>
    <row r="100" spans="1:1" ht="15.75" customHeight="1" x14ac:dyDescent="0.25">
      <c r="A100" s="6"/>
    </row>
    <row r="101" spans="1:1" ht="15.75" customHeight="1" x14ac:dyDescent="0.25">
      <c r="A101" s="6"/>
    </row>
    <row r="102" spans="1:1" ht="15.75" customHeight="1" x14ac:dyDescent="0.25">
      <c r="A102" s="6"/>
    </row>
    <row r="103" spans="1:1" ht="15.75" customHeight="1" x14ac:dyDescent="0.25">
      <c r="A103" s="6"/>
    </row>
    <row r="104" spans="1:1" ht="15.75" customHeight="1" x14ac:dyDescent="0.25">
      <c r="A104" s="6"/>
    </row>
    <row r="105" spans="1:1" ht="15.75" customHeight="1" x14ac:dyDescent="0.25">
      <c r="A105" s="6"/>
    </row>
    <row r="106" spans="1:1" ht="15.75" customHeight="1" x14ac:dyDescent="0.25">
      <c r="A106" s="6"/>
    </row>
    <row r="107" spans="1:1" ht="15.75" customHeight="1" x14ac:dyDescent="0.25">
      <c r="A107" s="6"/>
    </row>
    <row r="108" spans="1:1" ht="15.75" customHeight="1" x14ac:dyDescent="0.25">
      <c r="A108" s="6"/>
    </row>
    <row r="109" spans="1:1" ht="15.75" customHeight="1" x14ac:dyDescent="0.25">
      <c r="A109" s="6"/>
    </row>
    <row r="110" spans="1:1" ht="15.75" customHeight="1" x14ac:dyDescent="0.25">
      <c r="A110" s="6"/>
    </row>
    <row r="111" spans="1:1" ht="15.75" customHeight="1" x14ac:dyDescent="0.25">
      <c r="A111" s="6"/>
    </row>
    <row r="112" spans="1:1" ht="15.75" customHeight="1" x14ac:dyDescent="0.25">
      <c r="A112" s="6"/>
    </row>
    <row r="113" spans="1:1" ht="15.75" customHeight="1" x14ac:dyDescent="0.25">
      <c r="A113" s="6"/>
    </row>
    <row r="114" spans="1:1" ht="15.75" customHeight="1" x14ac:dyDescent="0.25">
      <c r="A114" s="6"/>
    </row>
    <row r="115" spans="1:1" ht="15.75" customHeight="1" x14ac:dyDescent="0.25">
      <c r="A115" s="6"/>
    </row>
    <row r="116" spans="1:1" ht="15.75" customHeight="1" x14ac:dyDescent="0.25">
      <c r="A116" s="6"/>
    </row>
    <row r="117" spans="1:1" ht="15.75" customHeight="1" x14ac:dyDescent="0.25">
      <c r="A117" s="6"/>
    </row>
    <row r="118" spans="1:1" ht="15.75" customHeight="1" x14ac:dyDescent="0.25">
      <c r="A118" s="6"/>
    </row>
    <row r="119" spans="1:1" ht="15.75" customHeight="1" x14ac:dyDescent="0.25">
      <c r="A119" s="6"/>
    </row>
    <row r="120" spans="1:1" ht="15.75" customHeight="1" x14ac:dyDescent="0.25">
      <c r="A120" s="6"/>
    </row>
    <row r="121" spans="1:1" ht="15.75" customHeight="1" x14ac:dyDescent="0.25">
      <c r="A121" s="6"/>
    </row>
    <row r="122" spans="1:1" ht="15.75" customHeight="1" x14ac:dyDescent="0.25">
      <c r="A122" s="6"/>
    </row>
    <row r="123" spans="1:1" ht="15.75" customHeight="1" x14ac:dyDescent="0.25">
      <c r="A123" s="6"/>
    </row>
    <row r="124" spans="1:1" ht="15.75" customHeight="1" x14ac:dyDescent="0.25">
      <c r="A124" s="6"/>
    </row>
    <row r="125" spans="1:1" ht="15.75" customHeight="1" x14ac:dyDescent="0.25">
      <c r="A125" s="6"/>
    </row>
    <row r="126" spans="1:1" ht="15.75" customHeight="1" x14ac:dyDescent="0.25">
      <c r="A126" s="6"/>
    </row>
    <row r="127" spans="1:1" ht="15.75" customHeight="1" x14ac:dyDescent="0.25">
      <c r="A127" s="6"/>
    </row>
    <row r="128" spans="1:1" ht="15.75" customHeight="1" x14ac:dyDescent="0.25">
      <c r="A128" s="6"/>
    </row>
    <row r="129" spans="1:1" ht="15.75" customHeight="1" x14ac:dyDescent="0.25">
      <c r="A129" s="6"/>
    </row>
    <row r="130" spans="1:1" ht="15.75" customHeight="1" x14ac:dyDescent="0.25">
      <c r="A130" s="6"/>
    </row>
    <row r="131" spans="1:1" ht="15.75" customHeight="1" x14ac:dyDescent="0.25">
      <c r="A131" s="6"/>
    </row>
    <row r="132" spans="1:1" ht="15.75" customHeight="1" x14ac:dyDescent="0.25">
      <c r="A132" s="6"/>
    </row>
    <row r="133" spans="1:1" ht="15.75" customHeight="1" x14ac:dyDescent="0.25">
      <c r="A133" s="6"/>
    </row>
    <row r="134" spans="1:1" ht="15.75" customHeight="1" x14ac:dyDescent="0.25">
      <c r="A134" s="6"/>
    </row>
    <row r="135" spans="1:1" ht="15.75" customHeight="1" x14ac:dyDescent="0.25">
      <c r="A135" s="6"/>
    </row>
    <row r="136" spans="1:1" ht="15.75" customHeight="1" x14ac:dyDescent="0.25">
      <c r="A136" s="6"/>
    </row>
    <row r="137" spans="1:1" ht="15.75" customHeight="1" x14ac:dyDescent="0.25">
      <c r="A137" s="6"/>
    </row>
    <row r="138" spans="1:1" ht="15.75" customHeight="1" x14ac:dyDescent="0.25">
      <c r="A138" s="6"/>
    </row>
    <row r="139" spans="1:1" ht="15.75" customHeight="1" x14ac:dyDescent="0.25">
      <c r="A139" s="6"/>
    </row>
    <row r="140" spans="1:1" ht="15.75" customHeight="1" x14ac:dyDescent="0.25">
      <c r="A140" s="6"/>
    </row>
    <row r="141" spans="1:1" ht="15.75" customHeight="1" x14ac:dyDescent="0.25">
      <c r="A141" s="6"/>
    </row>
    <row r="142" spans="1:1" ht="15.75" customHeight="1" x14ac:dyDescent="0.25">
      <c r="A142" s="6"/>
    </row>
    <row r="143" spans="1:1" ht="15.75" customHeight="1" x14ac:dyDescent="0.25">
      <c r="A143" s="6"/>
    </row>
    <row r="144" spans="1:1" ht="15.75" customHeight="1" x14ac:dyDescent="0.25">
      <c r="A144" s="6"/>
    </row>
    <row r="145" spans="1:1" ht="15.75" customHeight="1" x14ac:dyDescent="0.25">
      <c r="A145" s="6"/>
    </row>
    <row r="146" spans="1:1" ht="15.75" customHeight="1" x14ac:dyDescent="0.25">
      <c r="A146" s="6"/>
    </row>
    <row r="147" spans="1:1" ht="15.75" customHeight="1" x14ac:dyDescent="0.25">
      <c r="A147" s="6"/>
    </row>
    <row r="148" spans="1:1" ht="15.75" customHeight="1" x14ac:dyDescent="0.25">
      <c r="A148" s="6"/>
    </row>
    <row r="149" spans="1:1" ht="15.75" customHeight="1" x14ac:dyDescent="0.25">
      <c r="A149" s="6"/>
    </row>
    <row r="150" spans="1:1" ht="15.75" customHeight="1" x14ac:dyDescent="0.25">
      <c r="A150" s="6"/>
    </row>
    <row r="151" spans="1:1" ht="15.75" customHeight="1" x14ac:dyDescent="0.25">
      <c r="A151" s="6"/>
    </row>
    <row r="152" spans="1:1" ht="15.75" customHeight="1" x14ac:dyDescent="0.25">
      <c r="A152" s="6"/>
    </row>
    <row r="153" spans="1:1" ht="15.75" customHeight="1" x14ac:dyDescent="0.25">
      <c r="A153" s="6"/>
    </row>
    <row r="154" spans="1:1" ht="15.75" customHeight="1" x14ac:dyDescent="0.25">
      <c r="A154" s="6"/>
    </row>
    <row r="155" spans="1:1" ht="15.75" customHeight="1" x14ac:dyDescent="0.25">
      <c r="A155" s="6"/>
    </row>
    <row r="156" spans="1:1" ht="15.75" customHeight="1" x14ac:dyDescent="0.25">
      <c r="A156" s="6"/>
    </row>
    <row r="157" spans="1:1" ht="15.75" customHeight="1" x14ac:dyDescent="0.25">
      <c r="A157" s="6"/>
    </row>
    <row r="158" spans="1:1" ht="15.75" customHeight="1" x14ac:dyDescent="0.25">
      <c r="A158" s="6"/>
    </row>
    <row r="159" spans="1:1" ht="15.75" customHeight="1" x14ac:dyDescent="0.25">
      <c r="A159" s="6"/>
    </row>
    <row r="160" spans="1:1" ht="15.75" customHeight="1" x14ac:dyDescent="0.25">
      <c r="A160" s="6"/>
    </row>
    <row r="161" spans="1:1" ht="15.75" customHeight="1" x14ac:dyDescent="0.25">
      <c r="A161" s="6"/>
    </row>
    <row r="162" spans="1:1" ht="15.75" customHeight="1" x14ac:dyDescent="0.25">
      <c r="A162" s="6"/>
    </row>
    <row r="163" spans="1:1" ht="15.75" customHeight="1" x14ac:dyDescent="0.25">
      <c r="A163" s="6"/>
    </row>
    <row r="164" spans="1:1" ht="15.75" customHeight="1" x14ac:dyDescent="0.25">
      <c r="A164" s="6"/>
    </row>
    <row r="165" spans="1:1" ht="15.75" customHeight="1" x14ac:dyDescent="0.25">
      <c r="A165" s="6"/>
    </row>
    <row r="166" spans="1:1" ht="15.75" customHeight="1" x14ac:dyDescent="0.25">
      <c r="A166" s="6"/>
    </row>
    <row r="167" spans="1:1" ht="15.75" customHeight="1" x14ac:dyDescent="0.25">
      <c r="A167" s="6"/>
    </row>
    <row r="168" spans="1:1" ht="15.75" customHeight="1" x14ac:dyDescent="0.25">
      <c r="A168" s="6"/>
    </row>
    <row r="169" spans="1:1" ht="15.75" customHeight="1" x14ac:dyDescent="0.25">
      <c r="A169" s="6"/>
    </row>
    <row r="170" spans="1:1" ht="15.75" customHeight="1" x14ac:dyDescent="0.25">
      <c r="A170" s="6"/>
    </row>
    <row r="171" spans="1:1" ht="15.75" customHeight="1" x14ac:dyDescent="0.25">
      <c r="A171" s="6"/>
    </row>
    <row r="172" spans="1:1" ht="15.75" customHeight="1" x14ac:dyDescent="0.25">
      <c r="A172" s="6"/>
    </row>
    <row r="173" spans="1:1" ht="15.75" customHeight="1" x14ac:dyDescent="0.25">
      <c r="A173" s="6"/>
    </row>
    <row r="174" spans="1:1" ht="15.75" customHeight="1" x14ac:dyDescent="0.25">
      <c r="A174" s="6"/>
    </row>
    <row r="175" spans="1:1" ht="15.75" customHeight="1" x14ac:dyDescent="0.25">
      <c r="A175" s="6"/>
    </row>
    <row r="176" spans="1:1" ht="15.75" customHeight="1" x14ac:dyDescent="0.25">
      <c r="A176" s="6"/>
    </row>
    <row r="177" spans="1:1" ht="15.75" customHeight="1" x14ac:dyDescent="0.25">
      <c r="A177" s="6"/>
    </row>
    <row r="178" spans="1:1" ht="15.75" customHeight="1" x14ac:dyDescent="0.25">
      <c r="A178" s="6"/>
    </row>
    <row r="179" spans="1:1" ht="15.75" customHeight="1" x14ac:dyDescent="0.25">
      <c r="A179" s="6"/>
    </row>
    <row r="180" spans="1:1" ht="15.75" customHeight="1" x14ac:dyDescent="0.25">
      <c r="A180" s="6"/>
    </row>
    <row r="181" spans="1:1" ht="15.75" customHeight="1" x14ac:dyDescent="0.25">
      <c r="A181" s="6"/>
    </row>
    <row r="182" spans="1:1" ht="15.75" customHeight="1" x14ac:dyDescent="0.25">
      <c r="A182" s="6"/>
    </row>
    <row r="183" spans="1:1" ht="15.75" customHeight="1" x14ac:dyDescent="0.25">
      <c r="A183" s="6"/>
    </row>
    <row r="184" spans="1:1" ht="15.75" customHeight="1" x14ac:dyDescent="0.25">
      <c r="A184" s="6"/>
    </row>
    <row r="185" spans="1:1" ht="15.75" customHeight="1" x14ac:dyDescent="0.25">
      <c r="A185" s="6"/>
    </row>
    <row r="186" spans="1:1" ht="15.75" customHeight="1" x14ac:dyDescent="0.25">
      <c r="A186" s="6"/>
    </row>
    <row r="187" spans="1:1" ht="15.75" customHeight="1" x14ac:dyDescent="0.25">
      <c r="A187" s="6"/>
    </row>
    <row r="188" spans="1:1" ht="15.75" customHeight="1" x14ac:dyDescent="0.25">
      <c r="A188" s="6"/>
    </row>
    <row r="189" spans="1:1" ht="15.75" customHeight="1" x14ac:dyDescent="0.25">
      <c r="A189" s="6"/>
    </row>
    <row r="190" spans="1:1" ht="15.75" customHeight="1" x14ac:dyDescent="0.25">
      <c r="A190" s="6"/>
    </row>
    <row r="191" spans="1:1" ht="15.75" customHeight="1" x14ac:dyDescent="0.25">
      <c r="A191" s="6"/>
    </row>
    <row r="192" spans="1:1" ht="15.75" customHeight="1" x14ac:dyDescent="0.25">
      <c r="A192" s="6"/>
    </row>
    <row r="193" spans="1:1" ht="15.75" customHeight="1" x14ac:dyDescent="0.25">
      <c r="A193" s="6"/>
    </row>
    <row r="194" spans="1:1" ht="15.75" customHeight="1" x14ac:dyDescent="0.25">
      <c r="A194" s="6"/>
    </row>
    <row r="195" spans="1:1" ht="15.75" customHeight="1" x14ac:dyDescent="0.25">
      <c r="A195" s="6"/>
    </row>
    <row r="196" spans="1:1" ht="15.75" customHeight="1" x14ac:dyDescent="0.25">
      <c r="A196" s="6"/>
    </row>
    <row r="197" spans="1:1" ht="15.75" customHeight="1" x14ac:dyDescent="0.25">
      <c r="A197" s="6"/>
    </row>
    <row r="198" spans="1:1" ht="15.75" customHeight="1" x14ac:dyDescent="0.25">
      <c r="A198" s="6"/>
    </row>
    <row r="199" spans="1:1" ht="15.75" customHeight="1" x14ac:dyDescent="0.25">
      <c r="A199" s="6"/>
    </row>
    <row r="200" spans="1:1" ht="15.75" customHeight="1" x14ac:dyDescent="0.25">
      <c r="A200" s="6"/>
    </row>
    <row r="201" spans="1:1" ht="15.75" customHeight="1" x14ac:dyDescent="0.25">
      <c r="A201" s="6"/>
    </row>
    <row r="202" spans="1:1" ht="15.75" customHeight="1" x14ac:dyDescent="0.25">
      <c r="A202" s="6"/>
    </row>
    <row r="203" spans="1:1" ht="15.75" customHeight="1" x14ac:dyDescent="0.25">
      <c r="A203" s="6"/>
    </row>
    <row r="204" spans="1:1" ht="15.75" customHeight="1" x14ac:dyDescent="0.25">
      <c r="A204" s="6"/>
    </row>
    <row r="205" spans="1:1" ht="15.75" customHeight="1" x14ac:dyDescent="0.25">
      <c r="A205" s="6"/>
    </row>
    <row r="206" spans="1:1" ht="15.75" customHeight="1" x14ac:dyDescent="0.25">
      <c r="A206" s="6"/>
    </row>
    <row r="207" spans="1:1" ht="15.75" customHeight="1" x14ac:dyDescent="0.25">
      <c r="A207" s="6"/>
    </row>
    <row r="208" spans="1:1" ht="15.75" customHeight="1" x14ac:dyDescent="0.25">
      <c r="A208" s="6"/>
    </row>
    <row r="209" spans="1:1" ht="15.75" customHeight="1" x14ac:dyDescent="0.25">
      <c r="A209" s="6"/>
    </row>
    <row r="210" spans="1:1" ht="15.75" customHeight="1" x14ac:dyDescent="0.25">
      <c r="A210" s="6"/>
    </row>
    <row r="211" spans="1:1" ht="15.75" customHeight="1" x14ac:dyDescent="0.25">
      <c r="A211" s="6"/>
    </row>
    <row r="212" spans="1:1" ht="15.75" customHeight="1" x14ac:dyDescent="0.25">
      <c r="A212" s="6"/>
    </row>
    <row r="213" spans="1:1" ht="15.75" customHeight="1" x14ac:dyDescent="0.25">
      <c r="A213" s="6"/>
    </row>
    <row r="214" spans="1:1" ht="15.75" customHeight="1" x14ac:dyDescent="0.25">
      <c r="A214" s="6"/>
    </row>
    <row r="215" spans="1:1" ht="15.75" customHeight="1" x14ac:dyDescent="0.25">
      <c r="A215" s="6"/>
    </row>
    <row r="216" spans="1:1" ht="15.75" customHeight="1" x14ac:dyDescent="0.25">
      <c r="A216" s="6"/>
    </row>
    <row r="217" spans="1:1" ht="15.75" customHeight="1" x14ac:dyDescent="0.25">
      <c r="A217" s="6"/>
    </row>
    <row r="218" spans="1:1" ht="15.75" customHeight="1" x14ac:dyDescent="0.25">
      <c r="A218" s="6"/>
    </row>
    <row r="219" spans="1:1" ht="15.75" customHeight="1" x14ac:dyDescent="0.25">
      <c r="A219" s="6"/>
    </row>
    <row r="220" spans="1:1" ht="15.75" customHeight="1" x14ac:dyDescent="0.25">
      <c r="A220" s="6"/>
    </row>
    <row r="221" spans="1:1" ht="15.75" customHeight="1" x14ac:dyDescent="0.25">
      <c r="A221" s="6"/>
    </row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42578125" defaultRowHeight="15" customHeight="1" x14ac:dyDescent="0.25"/>
  <cols>
    <col min="1" max="1" width="10" customWidth="1"/>
    <col min="2" max="16" width="11" customWidth="1"/>
    <col min="17" max="26" width="8.7109375" customWidth="1"/>
  </cols>
  <sheetData>
    <row r="1" spans="1:26" x14ac:dyDescent="0.25">
      <c r="A1" s="41" t="s">
        <v>34</v>
      </c>
      <c r="B1" s="42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1" t="s">
        <v>6</v>
      </c>
      <c r="I1" s="41" t="s">
        <v>7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3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41" t="s">
        <v>47</v>
      </c>
      <c r="B2" s="45"/>
      <c r="C2" s="45"/>
      <c r="D2" s="45"/>
      <c r="E2" s="45"/>
      <c r="F2" s="45"/>
      <c r="G2" s="45"/>
      <c r="H2" s="44"/>
      <c r="I2" s="44"/>
      <c r="J2" s="44"/>
      <c r="K2" s="44"/>
      <c r="L2" s="44"/>
      <c r="M2" s="44"/>
      <c r="N2" s="44"/>
      <c r="O2" s="44"/>
      <c r="P2" s="44"/>
      <c r="Q2" s="43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44" t="s">
        <v>39</v>
      </c>
      <c r="B3" s="45"/>
      <c r="C3" s="45"/>
      <c r="D3" s="45"/>
      <c r="E3" s="45"/>
      <c r="F3" s="45"/>
      <c r="G3" s="45"/>
      <c r="H3" s="44"/>
      <c r="I3" s="44"/>
      <c r="J3" s="44"/>
      <c r="K3" s="44"/>
      <c r="L3" s="44"/>
      <c r="M3" s="44"/>
      <c r="N3" s="44"/>
      <c r="O3" s="44"/>
      <c r="P3" s="44"/>
      <c r="Q3" s="2"/>
    </row>
    <row r="4" spans="1:26" x14ac:dyDescent="0.25">
      <c r="A4" s="44" t="s">
        <v>40</v>
      </c>
      <c r="B4" s="45"/>
      <c r="C4" s="45"/>
      <c r="D4" s="45"/>
      <c r="E4" s="45"/>
      <c r="F4" s="45"/>
      <c r="G4" s="45"/>
      <c r="H4" s="44"/>
      <c r="I4" s="44"/>
      <c r="J4" s="44"/>
      <c r="K4" s="44"/>
      <c r="L4" s="44"/>
      <c r="M4" s="44"/>
      <c r="N4" s="44"/>
      <c r="O4" s="44"/>
      <c r="P4" s="44"/>
      <c r="Q4" s="2"/>
    </row>
    <row r="5" spans="1:26" x14ac:dyDescent="0.25">
      <c r="A5" s="44" t="s">
        <v>41</v>
      </c>
      <c r="B5" s="45"/>
      <c r="C5" s="45"/>
      <c r="D5" s="45"/>
      <c r="E5" s="45"/>
      <c r="F5" s="45"/>
      <c r="G5" s="45"/>
      <c r="H5" s="44"/>
      <c r="I5" s="44"/>
      <c r="J5" s="44"/>
      <c r="K5" s="44"/>
      <c r="L5" s="44"/>
      <c r="M5" s="44"/>
      <c r="N5" s="44"/>
      <c r="O5" s="44"/>
      <c r="P5" s="44"/>
      <c r="Q5" s="2"/>
    </row>
    <row r="6" spans="1:26" x14ac:dyDescent="0.25">
      <c r="A6" s="44" t="s">
        <v>42</v>
      </c>
      <c r="B6" s="45">
        <v>4533</v>
      </c>
      <c r="C6" s="45"/>
      <c r="D6" s="45"/>
      <c r="E6" s="45"/>
      <c r="F6" s="45"/>
      <c r="G6" s="45"/>
      <c r="H6" s="44"/>
      <c r="I6" s="44"/>
      <c r="J6" s="44"/>
      <c r="K6" s="44"/>
      <c r="L6" s="44">
        <v>6380</v>
      </c>
      <c r="M6" s="44"/>
      <c r="N6" s="44"/>
      <c r="O6" s="44"/>
      <c r="P6" s="44"/>
      <c r="Q6" s="2"/>
    </row>
    <row r="7" spans="1:26" x14ac:dyDescent="0.25">
      <c r="A7" s="42" t="s">
        <v>18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1"/>
    </row>
    <row r="8" spans="1:26" x14ac:dyDescent="0.25">
      <c r="A8" s="42" t="s">
        <v>19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1"/>
    </row>
    <row r="9" spans="1:26" x14ac:dyDescent="0.25">
      <c r="A9" s="42" t="s">
        <v>20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1"/>
    </row>
    <row r="10" spans="1:26" x14ac:dyDescent="0.25">
      <c r="A10" s="42" t="s">
        <v>21</v>
      </c>
      <c r="B10" s="45">
        <v>5011</v>
      </c>
      <c r="C10" s="45"/>
      <c r="D10" s="45"/>
      <c r="E10" s="45"/>
      <c r="F10" s="45"/>
      <c r="G10" s="45"/>
      <c r="H10" s="45"/>
      <c r="I10" s="45"/>
      <c r="J10" s="45"/>
      <c r="K10" s="45"/>
      <c r="L10" s="45">
        <v>7350</v>
      </c>
      <c r="M10" s="45"/>
      <c r="N10" s="45"/>
      <c r="O10" s="45"/>
      <c r="P10" s="45"/>
      <c r="Q10" s="1"/>
    </row>
    <row r="11" spans="1:26" x14ac:dyDescent="0.25">
      <c r="A11" s="42" t="s">
        <v>22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1"/>
    </row>
    <row r="12" spans="1:26" x14ac:dyDescent="0.25">
      <c r="A12" s="42" t="s">
        <v>23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1"/>
    </row>
    <row r="13" spans="1:26" x14ac:dyDescent="0.25">
      <c r="A13" s="42" t="s">
        <v>24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1"/>
    </row>
    <row r="14" spans="1:26" x14ac:dyDescent="0.25">
      <c r="A14" s="42" t="s">
        <v>25</v>
      </c>
      <c r="B14" s="45">
        <v>5300</v>
      </c>
      <c r="C14" s="45"/>
      <c r="D14" s="45"/>
      <c r="E14" s="45"/>
      <c r="F14" s="45"/>
      <c r="G14" s="45"/>
      <c r="H14" s="45"/>
      <c r="I14" s="45"/>
      <c r="J14" s="45"/>
      <c r="K14" s="45"/>
      <c r="L14" s="45">
        <v>7350</v>
      </c>
      <c r="M14" s="45"/>
      <c r="N14" s="45"/>
      <c r="O14" s="45"/>
      <c r="P14" s="45"/>
      <c r="Q14" s="1"/>
    </row>
    <row r="15" spans="1:26" x14ac:dyDescent="0.25">
      <c r="A15" s="42" t="s">
        <v>26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1"/>
    </row>
    <row r="16" spans="1:26" x14ac:dyDescent="0.25">
      <c r="A16" s="42" t="s">
        <v>27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1"/>
    </row>
    <row r="17" spans="1:17" x14ac:dyDescent="0.25">
      <c r="A17" s="42" t="s">
        <v>28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1"/>
    </row>
    <row r="18" spans="1:17" x14ac:dyDescent="0.25">
      <c r="A18" s="42" t="s">
        <v>29</v>
      </c>
      <c r="B18" s="45">
        <v>5560</v>
      </c>
      <c r="C18" s="45"/>
      <c r="D18" s="45"/>
      <c r="E18" s="45"/>
      <c r="F18" s="45"/>
      <c r="G18" s="45"/>
      <c r="H18" s="45"/>
      <c r="I18" s="45"/>
      <c r="J18" s="45"/>
      <c r="K18" s="45"/>
      <c r="L18" s="45">
        <v>7600</v>
      </c>
      <c r="M18" s="45"/>
      <c r="N18" s="45"/>
      <c r="O18" s="45"/>
      <c r="P18" s="45"/>
      <c r="Q18" s="1"/>
    </row>
    <row r="19" spans="1:17" x14ac:dyDescent="0.25">
      <c r="A19" s="42" t="s">
        <v>30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1"/>
    </row>
    <row r="20" spans="1:17" x14ac:dyDescent="0.25">
      <c r="A20" s="42" t="s">
        <v>31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1"/>
    </row>
    <row r="21" spans="1:17" ht="15.75" customHeight="1" x14ac:dyDescent="0.25">
      <c r="A21" s="42" t="s">
        <v>32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1"/>
    </row>
    <row r="22" spans="1:17" ht="15.75" customHeight="1" x14ac:dyDescent="0.25">
      <c r="A22" s="42" t="s">
        <v>33</v>
      </c>
      <c r="B22" s="45">
        <v>5689</v>
      </c>
      <c r="C22" s="45"/>
      <c r="D22" s="45"/>
      <c r="E22" s="45"/>
      <c r="F22" s="45"/>
      <c r="G22" s="45"/>
      <c r="H22" s="45"/>
      <c r="I22" s="45"/>
      <c r="J22" s="45"/>
      <c r="K22" s="45"/>
      <c r="L22" s="45">
        <v>7600</v>
      </c>
      <c r="M22" s="45"/>
      <c r="N22" s="45"/>
      <c r="O22" s="45"/>
      <c r="P22" s="45"/>
      <c r="Q22" s="1"/>
    </row>
    <row r="23" spans="1:17" ht="15.75" customHeight="1" x14ac:dyDescent="0.25">
      <c r="A23" s="6"/>
    </row>
    <row r="24" spans="1:17" ht="15.75" customHeight="1" x14ac:dyDescent="0.25">
      <c r="A24" s="6"/>
    </row>
    <row r="25" spans="1:17" ht="15.75" customHeight="1" x14ac:dyDescent="0.25">
      <c r="A25" s="6"/>
    </row>
    <row r="26" spans="1:17" ht="15.75" customHeight="1" x14ac:dyDescent="0.25">
      <c r="A26" s="6"/>
    </row>
    <row r="27" spans="1:17" ht="15.75" customHeight="1" x14ac:dyDescent="0.25">
      <c r="A27" s="6"/>
    </row>
    <row r="28" spans="1:17" ht="15.75" customHeight="1" x14ac:dyDescent="0.25">
      <c r="A28" s="6"/>
    </row>
    <row r="29" spans="1:17" ht="15.75" customHeight="1" x14ac:dyDescent="0.25">
      <c r="A29" s="6"/>
    </row>
    <row r="30" spans="1:17" ht="15.75" customHeight="1" x14ac:dyDescent="0.25">
      <c r="A30" s="6"/>
    </row>
    <row r="31" spans="1:17" ht="15.75" customHeight="1" x14ac:dyDescent="0.25">
      <c r="A31" s="6"/>
    </row>
    <row r="32" spans="1:17" ht="15.75" customHeight="1" x14ac:dyDescent="0.25">
      <c r="A32" s="6"/>
    </row>
    <row r="33" spans="1:1" ht="15.75" customHeight="1" x14ac:dyDescent="0.25">
      <c r="A33" s="6"/>
    </row>
    <row r="34" spans="1:1" ht="15.75" customHeight="1" x14ac:dyDescent="0.25">
      <c r="A34" s="6"/>
    </row>
    <row r="35" spans="1:1" ht="15.75" customHeight="1" x14ac:dyDescent="0.25">
      <c r="A35" s="6"/>
    </row>
    <row r="36" spans="1:1" ht="15.75" customHeight="1" x14ac:dyDescent="0.25">
      <c r="A36" s="6"/>
    </row>
    <row r="37" spans="1:1" ht="15.75" customHeight="1" x14ac:dyDescent="0.25">
      <c r="A37" s="6"/>
    </row>
    <row r="38" spans="1:1" ht="15.75" customHeight="1" x14ac:dyDescent="0.25">
      <c r="A38" s="6"/>
    </row>
    <row r="39" spans="1:1" ht="15.75" customHeight="1" x14ac:dyDescent="0.25">
      <c r="A39" s="6"/>
    </row>
    <row r="40" spans="1:1" ht="15.75" customHeight="1" x14ac:dyDescent="0.25">
      <c r="A40" s="6"/>
    </row>
    <row r="41" spans="1:1" ht="15.75" customHeight="1" x14ac:dyDescent="0.25">
      <c r="A41" s="6"/>
    </row>
    <row r="42" spans="1:1" ht="15.75" customHeight="1" x14ac:dyDescent="0.25">
      <c r="A42" s="6"/>
    </row>
    <row r="43" spans="1:1" ht="15.75" customHeight="1" x14ac:dyDescent="0.25">
      <c r="A43" s="6"/>
    </row>
    <row r="44" spans="1:1" ht="15.75" customHeight="1" x14ac:dyDescent="0.25">
      <c r="A44" s="6"/>
    </row>
    <row r="45" spans="1:1" ht="15.75" customHeight="1" x14ac:dyDescent="0.25">
      <c r="A45" s="6"/>
    </row>
    <row r="46" spans="1:1" ht="15.75" customHeight="1" x14ac:dyDescent="0.25">
      <c r="A46" s="6"/>
    </row>
    <row r="47" spans="1:1" ht="15.75" customHeight="1" x14ac:dyDescent="0.25">
      <c r="A47" s="6"/>
    </row>
    <row r="48" spans="1:1" ht="15.75" customHeight="1" x14ac:dyDescent="0.25">
      <c r="A48" s="6"/>
    </row>
    <row r="49" spans="1:1" ht="15.75" customHeight="1" x14ac:dyDescent="0.25">
      <c r="A49" s="6"/>
    </row>
    <row r="50" spans="1:1" ht="15.75" customHeight="1" x14ac:dyDescent="0.25">
      <c r="A50" s="6"/>
    </row>
    <row r="51" spans="1:1" ht="15.75" customHeight="1" x14ac:dyDescent="0.25">
      <c r="A51" s="6"/>
    </row>
    <row r="52" spans="1:1" ht="15.75" customHeight="1" x14ac:dyDescent="0.25">
      <c r="A52" s="6"/>
    </row>
    <row r="53" spans="1:1" ht="15.75" customHeight="1" x14ac:dyDescent="0.25">
      <c r="A53" s="6"/>
    </row>
    <row r="54" spans="1:1" ht="15.75" customHeight="1" x14ac:dyDescent="0.25">
      <c r="A54" s="6"/>
    </row>
    <row r="55" spans="1:1" ht="15.75" customHeight="1" x14ac:dyDescent="0.25">
      <c r="A55" s="6"/>
    </row>
    <row r="56" spans="1:1" ht="15.75" customHeight="1" x14ac:dyDescent="0.25">
      <c r="A56" s="6"/>
    </row>
    <row r="57" spans="1:1" ht="15.75" customHeight="1" x14ac:dyDescent="0.25">
      <c r="A57" s="6"/>
    </row>
    <row r="58" spans="1:1" ht="15.75" customHeight="1" x14ac:dyDescent="0.25">
      <c r="A58" s="6"/>
    </row>
    <row r="59" spans="1:1" ht="15.75" customHeight="1" x14ac:dyDescent="0.25">
      <c r="A59" s="6"/>
    </row>
    <row r="60" spans="1:1" ht="15.75" customHeight="1" x14ac:dyDescent="0.25">
      <c r="A60" s="6"/>
    </row>
    <row r="61" spans="1:1" ht="15.75" customHeight="1" x14ac:dyDescent="0.25">
      <c r="A61" s="6"/>
    </row>
    <row r="62" spans="1:1" ht="15.75" customHeight="1" x14ac:dyDescent="0.25">
      <c r="A62" s="6"/>
    </row>
    <row r="63" spans="1:1" ht="15.75" customHeight="1" x14ac:dyDescent="0.25">
      <c r="A63" s="6"/>
    </row>
    <row r="64" spans="1:1" ht="15.75" customHeight="1" x14ac:dyDescent="0.25">
      <c r="A64" s="6"/>
    </row>
    <row r="65" spans="1:1" ht="15.75" customHeight="1" x14ac:dyDescent="0.25">
      <c r="A65" s="6"/>
    </row>
    <row r="66" spans="1:1" ht="15.75" customHeight="1" x14ac:dyDescent="0.25">
      <c r="A66" s="6"/>
    </row>
    <row r="67" spans="1:1" ht="15.75" customHeight="1" x14ac:dyDescent="0.25">
      <c r="A67" s="6"/>
    </row>
    <row r="68" spans="1:1" ht="15.75" customHeight="1" x14ac:dyDescent="0.25">
      <c r="A68" s="6"/>
    </row>
    <row r="69" spans="1:1" ht="15.75" customHeight="1" x14ac:dyDescent="0.25">
      <c r="A69" s="6"/>
    </row>
    <row r="70" spans="1:1" ht="15.75" customHeight="1" x14ac:dyDescent="0.25">
      <c r="A70" s="6"/>
    </row>
    <row r="71" spans="1:1" ht="15.75" customHeight="1" x14ac:dyDescent="0.25">
      <c r="A71" s="6"/>
    </row>
    <row r="72" spans="1:1" ht="15.75" customHeight="1" x14ac:dyDescent="0.25">
      <c r="A72" s="6"/>
    </row>
    <row r="73" spans="1:1" ht="15.75" customHeight="1" x14ac:dyDescent="0.25">
      <c r="A73" s="6"/>
    </row>
    <row r="74" spans="1:1" ht="15.75" customHeight="1" x14ac:dyDescent="0.25">
      <c r="A74" s="6"/>
    </row>
    <row r="75" spans="1:1" ht="15.75" customHeight="1" x14ac:dyDescent="0.25">
      <c r="A75" s="6"/>
    </row>
    <row r="76" spans="1:1" ht="15.75" customHeight="1" x14ac:dyDescent="0.25">
      <c r="A76" s="6"/>
    </row>
    <row r="77" spans="1:1" ht="15.75" customHeight="1" x14ac:dyDescent="0.25">
      <c r="A77" s="6"/>
    </row>
    <row r="78" spans="1:1" ht="15.75" customHeight="1" x14ac:dyDescent="0.25">
      <c r="A78" s="6"/>
    </row>
    <row r="79" spans="1:1" ht="15.75" customHeight="1" x14ac:dyDescent="0.25">
      <c r="A79" s="6"/>
    </row>
    <row r="80" spans="1:1" ht="15.75" customHeight="1" x14ac:dyDescent="0.25">
      <c r="A80" s="6"/>
    </row>
    <row r="81" spans="1:1" ht="15.75" customHeight="1" x14ac:dyDescent="0.25">
      <c r="A81" s="6"/>
    </row>
    <row r="82" spans="1:1" ht="15.75" customHeight="1" x14ac:dyDescent="0.25">
      <c r="A82" s="6"/>
    </row>
    <row r="83" spans="1:1" ht="15.75" customHeight="1" x14ac:dyDescent="0.25">
      <c r="A83" s="6"/>
    </row>
    <row r="84" spans="1:1" ht="15.75" customHeight="1" x14ac:dyDescent="0.25">
      <c r="A84" s="6"/>
    </row>
    <row r="85" spans="1:1" ht="15.75" customHeight="1" x14ac:dyDescent="0.25">
      <c r="A85" s="6"/>
    </row>
    <row r="86" spans="1:1" ht="15.75" customHeight="1" x14ac:dyDescent="0.25">
      <c r="A86" s="6"/>
    </row>
    <row r="87" spans="1:1" ht="15.75" customHeight="1" x14ac:dyDescent="0.25">
      <c r="A87" s="6"/>
    </row>
    <row r="88" spans="1:1" ht="15.75" customHeight="1" x14ac:dyDescent="0.25">
      <c r="A88" s="6"/>
    </row>
    <row r="89" spans="1:1" ht="15.75" customHeight="1" x14ac:dyDescent="0.25">
      <c r="A89" s="6"/>
    </row>
    <row r="90" spans="1:1" ht="15.75" customHeight="1" x14ac:dyDescent="0.25">
      <c r="A90" s="6"/>
    </row>
    <row r="91" spans="1:1" ht="15.75" customHeight="1" x14ac:dyDescent="0.25">
      <c r="A91" s="6"/>
    </row>
    <row r="92" spans="1:1" ht="15.75" customHeight="1" x14ac:dyDescent="0.25">
      <c r="A92" s="6"/>
    </row>
    <row r="93" spans="1:1" ht="15.75" customHeight="1" x14ac:dyDescent="0.25">
      <c r="A93" s="6"/>
    </row>
    <row r="94" spans="1:1" ht="15.75" customHeight="1" x14ac:dyDescent="0.25">
      <c r="A94" s="6"/>
    </row>
    <row r="95" spans="1:1" ht="15.75" customHeight="1" x14ac:dyDescent="0.25">
      <c r="A95" s="6"/>
    </row>
    <row r="96" spans="1:1" ht="15.75" customHeight="1" x14ac:dyDescent="0.25">
      <c r="A96" s="6"/>
    </row>
    <row r="97" spans="1:1" ht="15.75" customHeight="1" x14ac:dyDescent="0.25">
      <c r="A97" s="6"/>
    </row>
    <row r="98" spans="1:1" ht="15.75" customHeight="1" x14ac:dyDescent="0.25">
      <c r="A98" s="6"/>
    </row>
    <row r="99" spans="1:1" ht="15.75" customHeight="1" x14ac:dyDescent="0.25">
      <c r="A99" s="6"/>
    </row>
    <row r="100" spans="1:1" ht="15.75" customHeight="1" x14ac:dyDescent="0.25">
      <c r="A100" s="6"/>
    </row>
    <row r="101" spans="1:1" ht="15.75" customHeight="1" x14ac:dyDescent="0.25">
      <c r="A101" s="6"/>
    </row>
    <row r="102" spans="1:1" ht="15.75" customHeight="1" x14ac:dyDescent="0.25">
      <c r="A102" s="6"/>
    </row>
    <row r="103" spans="1:1" ht="15.75" customHeight="1" x14ac:dyDescent="0.25">
      <c r="A103" s="6"/>
    </row>
    <row r="104" spans="1:1" ht="15.75" customHeight="1" x14ac:dyDescent="0.25">
      <c r="A104" s="6"/>
    </row>
    <row r="105" spans="1:1" ht="15.75" customHeight="1" x14ac:dyDescent="0.25">
      <c r="A105" s="6"/>
    </row>
    <row r="106" spans="1:1" ht="15.75" customHeight="1" x14ac:dyDescent="0.25">
      <c r="A106" s="6"/>
    </row>
    <row r="107" spans="1:1" ht="15.75" customHeight="1" x14ac:dyDescent="0.25">
      <c r="A107" s="6"/>
    </row>
    <row r="108" spans="1:1" ht="15.75" customHeight="1" x14ac:dyDescent="0.25">
      <c r="A108" s="6"/>
    </row>
    <row r="109" spans="1:1" ht="15.75" customHeight="1" x14ac:dyDescent="0.25">
      <c r="A109" s="6"/>
    </row>
    <row r="110" spans="1:1" ht="15.75" customHeight="1" x14ac:dyDescent="0.25">
      <c r="A110" s="6"/>
    </row>
    <row r="111" spans="1:1" ht="15.75" customHeight="1" x14ac:dyDescent="0.25">
      <c r="A111" s="6"/>
    </row>
    <row r="112" spans="1:1" ht="15.75" customHeight="1" x14ac:dyDescent="0.25">
      <c r="A112" s="6"/>
    </row>
    <row r="113" spans="1:1" ht="15.75" customHeight="1" x14ac:dyDescent="0.25">
      <c r="A113" s="6"/>
    </row>
    <row r="114" spans="1:1" ht="15.75" customHeight="1" x14ac:dyDescent="0.25">
      <c r="A114" s="6"/>
    </row>
    <row r="115" spans="1:1" ht="15.75" customHeight="1" x14ac:dyDescent="0.25">
      <c r="A115" s="6"/>
    </row>
    <row r="116" spans="1:1" ht="15.75" customHeight="1" x14ac:dyDescent="0.25">
      <c r="A116" s="6"/>
    </row>
    <row r="117" spans="1:1" ht="15.75" customHeight="1" x14ac:dyDescent="0.25">
      <c r="A117" s="6"/>
    </row>
    <row r="118" spans="1:1" ht="15.75" customHeight="1" x14ac:dyDescent="0.25">
      <c r="A118" s="6"/>
    </row>
    <row r="119" spans="1:1" ht="15.75" customHeight="1" x14ac:dyDescent="0.25">
      <c r="A119" s="6"/>
    </row>
    <row r="120" spans="1:1" ht="15.75" customHeight="1" x14ac:dyDescent="0.25">
      <c r="A120" s="6"/>
    </row>
    <row r="121" spans="1:1" ht="15.75" customHeight="1" x14ac:dyDescent="0.25">
      <c r="A121" s="6"/>
    </row>
    <row r="122" spans="1:1" ht="15.75" customHeight="1" x14ac:dyDescent="0.25">
      <c r="A122" s="6"/>
    </row>
    <row r="123" spans="1:1" ht="15.75" customHeight="1" x14ac:dyDescent="0.25">
      <c r="A123" s="6"/>
    </row>
    <row r="124" spans="1:1" ht="15.75" customHeight="1" x14ac:dyDescent="0.25">
      <c r="A124" s="6"/>
    </row>
    <row r="125" spans="1:1" ht="15.75" customHeight="1" x14ac:dyDescent="0.25">
      <c r="A125" s="6"/>
    </row>
    <row r="126" spans="1:1" ht="15.75" customHeight="1" x14ac:dyDescent="0.25">
      <c r="A126" s="6"/>
    </row>
    <row r="127" spans="1:1" ht="15.75" customHeight="1" x14ac:dyDescent="0.25">
      <c r="A127" s="6"/>
    </row>
    <row r="128" spans="1:1" ht="15.75" customHeight="1" x14ac:dyDescent="0.25">
      <c r="A128" s="6"/>
    </row>
    <row r="129" spans="1:1" ht="15.75" customHeight="1" x14ac:dyDescent="0.25">
      <c r="A129" s="6"/>
    </row>
    <row r="130" spans="1:1" ht="15.75" customHeight="1" x14ac:dyDescent="0.25">
      <c r="A130" s="6"/>
    </row>
    <row r="131" spans="1:1" ht="15.75" customHeight="1" x14ac:dyDescent="0.25">
      <c r="A131" s="6"/>
    </row>
    <row r="132" spans="1:1" ht="15.75" customHeight="1" x14ac:dyDescent="0.25">
      <c r="A132" s="6"/>
    </row>
    <row r="133" spans="1:1" ht="15.75" customHeight="1" x14ac:dyDescent="0.25">
      <c r="A133" s="6"/>
    </row>
    <row r="134" spans="1:1" ht="15.75" customHeight="1" x14ac:dyDescent="0.25">
      <c r="A134" s="6"/>
    </row>
    <row r="135" spans="1:1" ht="15.75" customHeight="1" x14ac:dyDescent="0.25">
      <c r="A135" s="6"/>
    </row>
    <row r="136" spans="1:1" ht="15.75" customHeight="1" x14ac:dyDescent="0.25">
      <c r="A136" s="6"/>
    </row>
    <row r="137" spans="1:1" ht="15.75" customHeight="1" x14ac:dyDescent="0.25">
      <c r="A137" s="6"/>
    </row>
    <row r="138" spans="1:1" ht="15.75" customHeight="1" x14ac:dyDescent="0.25">
      <c r="A138" s="6"/>
    </row>
    <row r="139" spans="1:1" ht="15.75" customHeight="1" x14ac:dyDescent="0.25">
      <c r="A139" s="6"/>
    </row>
    <row r="140" spans="1:1" ht="15.75" customHeight="1" x14ac:dyDescent="0.25">
      <c r="A140" s="6"/>
    </row>
    <row r="141" spans="1:1" ht="15.75" customHeight="1" x14ac:dyDescent="0.25">
      <c r="A141" s="6"/>
    </row>
    <row r="142" spans="1:1" ht="15.75" customHeight="1" x14ac:dyDescent="0.25">
      <c r="A142" s="6"/>
    </row>
    <row r="143" spans="1:1" ht="15.75" customHeight="1" x14ac:dyDescent="0.25">
      <c r="A143" s="6"/>
    </row>
    <row r="144" spans="1:1" ht="15.75" customHeight="1" x14ac:dyDescent="0.25">
      <c r="A144" s="6"/>
    </row>
    <row r="145" spans="1:1" ht="15.75" customHeight="1" x14ac:dyDescent="0.25">
      <c r="A145" s="6"/>
    </row>
    <row r="146" spans="1:1" ht="15.75" customHeight="1" x14ac:dyDescent="0.25">
      <c r="A146" s="6"/>
    </row>
    <row r="147" spans="1:1" ht="15.75" customHeight="1" x14ac:dyDescent="0.25">
      <c r="A147" s="6"/>
    </row>
    <row r="148" spans="1:1" ht="15.75" customHeight="1" x14ac:dyDescent="0.25">
      <c r="A148" s="6"/>
    </row>
    <row r="149" spans="1:1" ht="15.75" customHeight="1" x14ac:dyDescent="0.25">
      <c r="A149" s="6"/>
    </row>
    <row r="150" spans="1:1" ht="15.75" customHeight="1" x14ac:dyDescent="0.25">
      <c r="A150" s="6"/>
    </row>
    <row r="151" spans="1:1" ht="15.75" customHeight="1" x14ac:dyDescent="0.25">
      <c r="A151" s="6"/>
    </row>
    <row r="152" spans="1:1" ht="15.75" customHeight="1" x14ac:dyDescent="0.25">
      <c r="A152" s="6"/>
    </row>
    <row r="153" spans="1:1" ht="15.75" customHeight="1" x14ac:dyDescent="0.25">
      <c r="A153" s="6"/>
    </row>
    <row r="154" spans="1:1" ht="15.75" customHeight="1" x14ac:dyDescent="0.25">
      <c r="A154" s="6"/>
    </row>
    <row r="155" spans="1:1" ht="15.75" customHeight="1" x14ac:dyDescent="0.25">
      <c r="A155" s="6"/>
    </row>
    <row r="156" spans="1:1" ht="15.75" customHeight="1" x14ac:dyDescent="0.25">
      <c r="A156" s="6"/>
    </row>
    <row r="157" spans="1:1" ht="15.75" customHeight="1" x14ac:dyDescent="0.25">
      <c r="A157" s="6"/>
    </row>
    <row r="158" spans="1:1" ht="15.75" customHeight="1" x14ac:dyDescent="0.25">
      <c r="A158" s="6"/>
    </row>
    <row r="159" spans="1:1" ht="15.75" customHeight="1" x14ac:dyDescent="0.25">
      <c r="A159" s="6"/>
    </row>
    <row r="160" spans="1:1" ht="15.75" customHeight="1" x14ac:dyDescent="0.25">
      <c r="A160" s="6"/>
    </row>
    <row r="161" spans="1:1" ht="15.75" customHeight="1" x14ac:dyDescent="0.25">
      <c r="A161" s="6"/>
    </row>
    <row r="162" spans="1:1" ht="15.75" customHeight="1" x14ac:dyDescent="0.25">
      <c r="A162" s="6"/>
    </row>
    <row r="163" spans="1:1" ht="15.75" customHeight="1" x14ac:dyDescent="0.25">
      <c r="A163" s="6"/>
    </row>
    <row r="164" spans="1:1" ht="15.75" customHeight="1" x14ac:dyDescent="0.25">
      <c r="A164" s="6"/>
    </row>
    <row r="165" spans="1:1" ht="15.75" customHeight="1" x14ac:dyDescent="0.25">
      <c r="A165" s="6"/>
    </row>
    <row r="166" spans="1:1" ht="15.75" customHeight="1" x14ac:dyDescent="0.25">
      <c r="A166" s="6"/>
    </row>
    <row r="167" spans="1:1" ht="15.75" customHeight="1" x14ac:dyDescent="0.25">
      <c r="A167" s="6"/>
    </row>
    <row r="168" spans="1:1" ht="15.75" customHeight="1" x14ac:dyDescent="0.25">
      <c r="A168" s="6"/>
    </row>
    <row r="169" spans="1:1" ht="15.75" customHeight="1" x14ac:dyDescent="0.25">
      <c r="A169" s="6"/>
    </row>
    <row r="170" spans="1:1" ht="15.75" customHeight="1" x14ac:dyDescent="0.25">
      <c r="A170" s="6"/>
    </row>
    <row r="171" spans="1:1" ht="15.75" customHeight="1" x14ac:dyDescent="0.25">
      <c r="A171" s="6"/>
    </row>
    <row r="172" spans="1:1" ht="15.75" customHeight="1" x14ac:dyDescent="0.25">
      <c r="A172" s="6"/>
    </row>
    <row r="173" spans="1:1" ht="15.75" customHeight="1" x14ac:dyDescent="0.25">
      <c r="A173" s="6"/>
    </row>
    <row r="174" spans="1:1" ht="15.75" customHeight="1" x14ac:dyDescent="0.25">
      <c r="A174" s="6"/>
    </row>
    <row r="175" spans="1:1" ht="15.75" customHeight="1" x14ac:dyDescent="0.25">
      <c r="A175" s="6"/>
    </row>
    <row r="176" spans="1:1" ht="15.75" customHeight="1" x14ac:dyDescent="0.25">
      <c r="A176" s="6"/>
    </row>
    <row r="177" spans="1:1" ht="15.75" customHeight="1" x14ac:dyDescent="0.25">
      <c r="A177" s="6"/>
    </row>
    <row r="178" spans="1:1" ht="15.75" customHeight="1" x14ac:dyDescent="0.25">
      <c r="A178" s="6"/>
    </row>
    <row r="179" spans="1:1" ht="15.75" customHeight="1" x14ac:dyDescent="0.25">
      <c r="A179" s="6"/>
    </row>
    <row r="180" spans="1:1" ht="15.75" customHeight="1" x14ac:dyDescent="0.25">
      <c r="A180" s="6"/>
    </row>
    <row r="181" spans="1:1" ht="15.75" customHeight="1" x14ac:dyDescent="0.25">
      <c r="A181" s="6"/>
    </row>
    <row r="182" spans="1:1" ht="15.75" customHeight="1" x14ac:dyDescent="0.25">
      <c r="A182" s="6"/>
    </row>
    <row r="183" spans="1:1" ht="15.75" customHeight="1" x14ac:dyDescent="0.25">
      <c r="A183" s="6"/>
    </row>
    <row r="184" spans="1:1" ht="15.75" customHeight="1" x14ac:dyDescent="0.25">
      <c r="A184" s="6"/>
    </row>
    <row r="185" spans="1:1" ht="15.75" customHeight="1" x14ac:dyDescent="0.25">
      <c r="A185" s="6"/>
    </row>
    <row r="186" spans="1:1" ht="15.75" customHeight="1" x14ac:dyDescent="0.25">
      <c r="A186" s="6"/>
    </row>
    <row r="187" spans="1:1" ht="15.75" customHeight="1" x14ac:dyDescent="0.25">
      <c r="A187" s="6"/>
    </row>
    <row r="188" spans="1:1" ht="15.75" customHeight="1" x14ac:dyDescent="0.25">
      <c r="A188" s="6"/>
    </row>
    <row r="189" spans="1:1" ht="15.75" customHeight="1" x14ac:dyDescent="0.25">
      <c r="A189" s="6"/>
    </row>
    <row r="190" spans="1:1" ht="15.75" customHeight="1" x14ac:dyDescent="0.25">
      <c r="A190" s="6"/>
    </row>
    <row r="191" spans="1:1" ht="15.75" customHeight="1" x14ac:dyDescent="0.25">
      <c r="A191" s="6"/>
    </row>
    <row r="192" spans="1:1" ht="15.75" customHeight="1" x14ac:dyDescent="0.25">
      <c r="A192" s="6"/>
    </row>
    <row r="193" spans="1:1" ht="15.75" customHeight="1" x14ac:dyDescent="0.25">
      <c r="A193" s="6"/>
    </row>
    <row r="194" spans="1:1" ht="15.75" customHeight="1" x14ac:dyDescent="0.25">
      <c r="A194" s="6"/>
    </row>
    <row r="195" spans="1:1" ht="15.75" customHeight="1" x14ac:dyDescent="0.25">
      <c r="A195" s="6"/>
    </row>
    <row r="196" spans="1:1" ht="15.75" customHeight="1" x14ac:dyDescent="0.25">
      <c r="A196" s="6"/>
    </row>
    <row r="197" spans="1:1" ht="15.75" customHeight="1" x14ac:dyDescent="0.25">
      <c r="A197" s="6"/>
    </row>
    <row r="198" spans="1:1" ht="15.75" customHeight="1" x14ac:dyDescent="0.25">
      <c r="A198" s="6"/>
    </row>
    <row r="199" spans="1:1" ht="15.75" customHeight="1" x14ac:dyDescent="0.25">
      <c r="A199" s="6"/>
    </row>
    <row r="200" spans="1:1" ht="15.75" customHeight="1" x14ac:dyDescent="0.25">
      <c r="A200" s="6"/>
    </row>
    <row r="201" spans="1:1" ht="15.75" customHeight="1" x14ac:dyDescent="0.25">
      <c r="A201" s="6"/>
    </row>
    <row r="202" spans="1:1" ht="15.75" customHeight="1" x14ac:dyDescent="0.25">
      <c r="A202" s="6"/>
    </row>
    <row r="203" spans="1:1" ht="15.75" customHeight="1" x14ac:dyDescent="0.25">
      <c r="A203" s="6"/>
    </row>
    <row r="204" spans="1:1" ht="15.75" customHeight="1" x14ac:dyDescent="0.25">
      <c r="A204" s="6"/>
    </row>
    <row r="205" spans="1:1" ht="15.75" customHeight="1" x14ac:dyDescent="0.25">
      <c r="A205" s="6"/>
    </row>
    <row r="206" spans="1:1" ht="15.75" customHeight="1" x14ac:dyDescent="0.25">
      <c r="A206" s="6"/>
    </row>
    <row r="207" spans="1:1" ht="15.75" customHeight="1" x14ac:dyDescent="0.25">
      <c r="A207" s="6"/>
    </row>
    <row r="208" spans="1:1" ht="15.75" customHeight="1" x14ac:dyDescent="0.25">
      <c r="A208" s="6"/>
    </row>
    <row r="209" spans="1:1" ht="15.75" customHeight="1" x14ac:dyDescent="0.25">
      <c r="A209" s="6"/>
    </row>
    <row r="210" spans="1:1" ht="15.75" customHeight="1" x14ac:dyDescent="0.25">
      <c r="A210" s="6"/>
    </row>
    <row r="211" spans="1:1" ht="15.75" customHeight="1" x14ac:dyDescent="0.25">
      <c r="A211" s="6"/>
    </row>
    <row r="212" spans="1:1" ht="15.75" customHeight="1" x14ac:dyDescent="0.25">
      <c r="A212" s="6"/>
    </row>
    <row r="213" spans="1:1" ht="15.75" customHeight="1" x14ac:dyDescent="0.25">
      <c r="A213" s="6"/>
    </row>
    <row r="214" spans="1:1" ht="15.75" customHeight="1" x14ac:dyDescent="0.25">
      <c r="A214" s="6"/>
    </row>
    <row r="215" spans="1:1" ht="15.75" customHeight="1" x14ac:dyDescent="0.25">
      <c r="A215" s="6"/>
    </row>
    <row r="216" spans="1:1" ht="15.75" customHeight="1" x14ac:dyDescent="0.25">
      <c r="A216" s="6"/>
    </row>
    <row r="217" spans="1:1" ht="15.75" customHeight="1" x14ac:dyDescent="0.25">
      <c r="A217" s="6"/>
    </row>
    <row r="218" spans="1:1" ht="15.75" customHeight="1" x14ac:dyDescent="0.25">
      <c r="A218" s="6"/>
    </row>
    <row r="219" spans="1:1" ht="15.75" customHeight="1" x14ac:dyDescent="0.25">
      <c r="A219" s="6"/>
    </row>
    <row r="220" spans="1:1" ht="15.75" customHeight="1" x14ac:dyDescent="0.25">
      <c r="A220" s="6"/>
    </row>
    <row r="221" spans="1:1" ht="15.75" customHeight="1" x14ac:dyDescent="0.25">
      <c r="A221" s="6"/>
    </row>
    <row r="222" spans="1:1" ht="15.75" customHeight="1" x14ac:dyDescent="0.25">
      <c r="A222" s="6"/>
    </row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Framlegðarútreikningar - sn (2)</vt:lpstr>
      <vt:lpstr>Sala</vt:lpstr>
      <vt:lpstr>Sala%</vt:lpstr>
      <vt:lpstr>Framlegð</vt:lpstr>
      <vt:lpstr>Framlegð%</vt:lpstr>
      <vt:lpstr>Endurkaupaáætlun</vt:lpstr>
      <vt:lpstr>Sala_spá</vt:lpstr>
      <vt:lpstr>Framlegð_spá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2021-02-20T08:45:48Z</dcterms:modified>
</cp:coreProperties>
</file>