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erri\Desktop\Class-folder-github\kickstarter-analysis\"/>
    </mc:Choice>
  </mc:AlternateContent>
  <xr:revisionPtr revIDLastSave="0" documentId="8_{2FCD1B4F-C860-418C-BCF0-B6FB95AE1319}" xr6:coauthVersionLast="47" xr6:coauthVersionMax="47" xr10:uidLastSave="{00000000-0000-0000-0000-000000000000}"/>
  <bookViews>
    <workbookView xWindow="10695" yWindow="-16380" windowWidth="29040" windowHeight="15840" firstSheet="5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gburgh Research" sheetId="5" r:id="rId5"/>
    <sheet name="Descriptive Statistic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Kickstarter!$A$1:$U$4115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7" i="11" l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C11" i="8"/>
  <c r="B13" i="8"/>
  <c r="B12" i="8"/>
  <c r="B11" i="8"/>
  <c r="C6" i="8"/>
  <c r="C5" i="8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E12" i="11"/>
  <c r="H12" i="11" s="1"/>
  <c r="E9" i="11"/>
  <c r="G9" i="11" s="1"/>
  <c r="E8" i="11"/>
  <c r="G8" i="11" s="1"/>
  <c r="E2" i="11"/>
  <c r="H2" i="11" s="1"/>
  <c r="G7" i="11"/>
  <c r="E6" i="11"/>
  <c r="F6" i="11" s="1"/>
  <c r="E4" i="11"/>
  <c r="E5" i="11"/>
  <c r="G5" i="11" s="1"/>
  <c r="G12" i="11"/>
  <c r="E13" i="11"/>
  <c r="F13" i="11" s="1"/>
  <c r="E11" i="11"/>
  <c r="F11" i="11" s="1"/>
  <c r="E3" i="11"/>
  <c r="E10" i="11"/>
  <c r="B14" i="8"/>
  <c r="C7" i="8"/>
  <c r="F12" i="11" l="1"/>
  <c r="F8" i="11"/>
  <c r="F7" i="11"/>
  <c r="G2" i="11"/>
  <c r="F2" i="11"/>
  <c r="F9" i="11"/>
  <c r="H9" i="11"/>
  <c r="H8" i="11"/>
  <c r="H7" i="11"/>
  <c r="G6" i="11"/>
  <c r="H6" i="11"/>
  <c r="H5" i="11"/>
  <c r="G4" i="11"/>
  <c r="H4" i="11"/>
  <c r="F4" i="11"/>
  <c r="F5" i="11"/>
  <c r="G3" i="11"/>
  <c r="H3" i="11"/>
  <c r="G11" i="11"/>
  <c r="H11" i="11"/>
  <c r="G13" i="11"/>
  <c r="H13" i="11"/>
  <c r="G10" i="11"/>
  <c r="H10" i="11"/>
  <c r="F3" i="11"/>
  <c r="F10" i="11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<sst xmlns="http://schemas.openxmlformats.org/spreadsheetml/2006/main" count="33049" uniqueCount="8417">
  <si>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</si>
  <si>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</si>
  <si>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</si>
  <si>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</si>
  <si>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</si>
  <si>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</si>
  <si>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</si>
  <si>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</si>
  <si>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</si>
  <si>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</si>
  <si>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</si>
  <si>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</si>
  <si>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</si>
  <si>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</si>
  <si>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</si>
  <si>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</si>
  <si>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</si>
  <si>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</si>
  <si>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</si>
  <si>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</si>
  <si>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</si>
  <si>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</si>
  <si>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</si>
  <si>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</si>
  <si>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</si>
  <si>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</si>
  <si>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</si>
  <si>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</si>
  <si>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</si>
  <si>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</si>
  <si>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</si>
  <si>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</si>
  <si>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</si>
  <si>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</si>
  <si>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</si>
  <si>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</si>
  <si>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</si>
  <si>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</si>
  <si>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</si>
  <si>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</si>
  <si>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</si>
  <si>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</si>
  <si>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</si>
  <si>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</si>
  <si>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</si>
  <si>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</si>
  <si>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</si>
  <si>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</si>
  <si>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</si>
  <si>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</si>
  <si>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</si>
  <si>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</si>
  <si>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</si>
  <si>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</si>
  <si>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</si>
  <si>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</si>
  <si>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</si>
  <si>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</si>
  <si>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</si>
  <si>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</si>
  <si>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</si>
  <si>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</si>
  <si>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</si>
  <si>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</si>
  <si>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</si>
  <si>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</si>
  <si>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</si>
  <si>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</si>
  <si>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</si>
  <si>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</si>
  <si>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</si>
  <si>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</si>
  <si>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</si>
  <si>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</si>
  <si>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</si>
  <si>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</si>
  <si>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</si>
  <si>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</si>
  <si>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</si>
  <si>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</si>
  <si>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</si>
  <si>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</si>
  <si>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</si>
  <si>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</si>
  <si>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</si>
  <si>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</si>
  <si>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</si>
  <si>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</si>
  <si>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</si>
  <si>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</si>
  <si>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</si>
  <si>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</si>
  <si>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</si>
  <si>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</si>
  <si>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</si>
  <si>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</si>
  <si>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</si>
  <si>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</si>
  <si>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</si>
  <si>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</si>
  <si>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</si>
  <si>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</si>
  <si>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</si>
  <si>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</si>
  <si>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</si>
  <si>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</si>
  <si>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</si>
  <si>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</si>
  <si>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</si>
  <si>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</si>
  <si>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</si>
  <si>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</si>
  <si>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</si>
  <si>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</si>
  <si>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</si>
  <si>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</si>
  <si>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</si>
  <si>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</si>
  <si>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</si>
  <si>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</si>
  <si>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</si>
  <si>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</si>
  <si>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</si>
  <si>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</si>
  <si>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</si>
  <si>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</si>
  <si>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</si>
  <si>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</si>
  <si>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</si>
  <si>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</si>
  <si>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</si>
  <si>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</si>
  <si>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</si>
  <si>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</si>
  <si>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</si>
  <si>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</si>
  <si>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</si>
  <si>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</si>
  <si>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</si>
  <si>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</si>
  <si>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</si>
  <si>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</si>
  <si>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</si>
  <si>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</si>
  <si>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</si>
  <si>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</si>
  <si>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</si>
  <si>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</si>
  <si>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</si>
  <si>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</si>
  <si>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</si>
  <si>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</si>
  <si>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</si>
  <si>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</si>
  <si>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</si>
  <si>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</si>
  <si>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</si>
  <si>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</si>
  <si>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</si>
  <si>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</si>
  <si>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</si>
  <si>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</si>
  <si>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</si>
  <si>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</si>
  <si>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</si>
  <si>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</si>
  <si>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</si>
  <si>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</si>
  <si>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</si>
  <si>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</si>
  <si>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</si>
  <si>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</si>
  <si>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</si>
  <si>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</si>
  <si>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</si>
  <si>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</si>
  <si>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</si>
  <si>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</si>
  <si>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</si>
  <si>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</si>
  <si>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</si>
  <si>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</si>
  <si>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</si>
  <si>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</si>
  <si>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</si>
  <si>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</si>
  <si>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</si>
  <si>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</si>
  <si>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</si>
  <si>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</si>
  <si>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</si>
  <si>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</si>
  <si>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</si>
  <si>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</si>
  <si>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</si>
  <si>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</si>
  <si>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</si>
  <si>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</si>
  <si>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</si>
  <si>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</si>
  <si>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</si>
  <si>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</si>
  <si>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</si>
  <si>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</si>
  <si>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</si>
  <si>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</si>
  <si>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</si>
  <si>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</si>
  <si>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</si>
  <si>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</si>
  <si>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</si>
  <si>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</si>
  <si>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</si>
  <si>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</si>
  <si>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</si>
  <si>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</si>
  <si>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</si>
  <si>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</si>
  <si>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</si>
  <si>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</si>
  <si>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</si>
  <si>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</si>
  <si>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</si>
  <si>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</si>
  <si>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</si>
  <si>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</si>
  <si>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</si>
  <si>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</si>
  <si>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</si>
  <si>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</si>
  <si>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</si>
  <si>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</si>
  <si>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</si>
  <si>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</si>
  <si>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</si>
  <si>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</si>
  <si>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</si>
  <si>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</si>
  <si>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</si>
  <si>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</si>
  <si>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</si>
  <si>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</si>
  <si>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</si>
  <si>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</si>
  <si>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</si>
  <si>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</si>
  <si>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</si>
  <si>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</si>
  <si>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</si>
  <si>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</si>
  <si>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</si>
  <si>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</si>
  <si>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</si>
  <si>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</si>
  <si>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</si>
  <si>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</si>
  <si>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</si>
  <si>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</si>
  <si>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</si>
  <si>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</si>
  <si>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</si>
  <si>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</si>
  <si>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</si>
  <si>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</si>
  <si>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</si>
  <si>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</si>
  <si>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</si>
  <si>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</si>
  <si>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</si>
  <si>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</si>
  <si>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</si>
  <si>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</si>
  <si>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</si>
  <si>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</si>
  <si>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</si>
  <si>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</si>
  <si>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</si>
  <si>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</si>
  <si>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</si>
  <si>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</si>
  <si>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</si>
  <si>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</si>
  <si>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</si>
  <si>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</si>
  <si>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</si>
  <si>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</si>
  <si>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</si>
  <si>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</si>
  <si>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</si>
  <si>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</si>
  <si>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</si>
  <si>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</si>
  <si>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</si>
  <si>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</si>
  <si>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</si>
  <si>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</si>
  <si>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</si>
  <si>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</si>
  <si>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</si>
  <si>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</si>
  <si>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</si>
  <si>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</si>
  <si>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</si>
  <si>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</si>
  <si>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</si>
  <si>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</si>
  <si>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</si>
  <si>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</si>
  <si>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</si>
  <si>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</si>
  <si>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</si>
  <si>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</si>
  <si>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</si>
  <si>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</si>
  <si>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</si>
  <si>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</si>
  <si>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</si>
  <si>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</si>
  <si>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</si>
  <si>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</si>
  <si>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</si>
  <si>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</si>
  <si>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</si>
  <si>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</si>
  <si>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</si>
  <si>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</si>
  <si>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</si>
  <si>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</si>
  <si>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</si>
  <si>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</si>
  <si>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</si>
  <si>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</si>
  <si>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</si>
  <si>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</si>
  <si>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</si>
  <si>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</si>
  <si>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</si>
  <si>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</si>
  <si>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</si>
  <si>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</si>
  <si>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</si>
  <si>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</si>
  <si>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</si>
  <si>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</si>
  <si>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</si>
  <si>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</si>
  <si>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</si>
  <si>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</si>
  <si>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</si>
  <si>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</si>
  <si>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</si>
  <si>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</si>
  <si>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</si>
  <si>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</si>
  <si>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</si>
  <si>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</si>
  <si>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</si>
  <si>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</si>
  <si>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</si>
  <si>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</si>
  <si>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</si>
  <si>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</si>
  <si>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</si>
  <si>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</si>
  <si>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</si>
  <si>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</si>
  <si>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</si>
  <si>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</si>
  <si>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</si>
  <si>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</si>
  <si>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</si>
  <si>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</si>
  <si>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</si>
  <si>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</si>
  <si>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</si>
  <si>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</si>
  <si>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</si>
  <si>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</si>
  <si>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</si>
  <si>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</si>
  <si>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</si>
  <si>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</si>
  <si>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</si>
  <si>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</si>
  <si>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</si>
  <si>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</si>
  <si>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</si>
  <si>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</si>
  <si>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</si>
  <si>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</si>
  <si>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</si>
  <si>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</si>
  <si>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</si>
  <si>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</si>
  <si>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</si>
  <si>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</si>
  <si>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</si>
  <si>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</si>
  <si>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</si>
  <si>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</si>
  <si>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</si>
  <si>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</si>
  <si>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</si>
  <si>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</si>
  <si>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</si>
  <si>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</si>
  <si>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</si>
  <si>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</si>
  <si>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</si>
  <si>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</si>
  <si>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</si>
  <si>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</si>
  <si>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</si>
  <si>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</si>
  <si>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</si>
  <si>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</si>
  <si>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</si>
  <si>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</si>
  <si>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</si>
  <si>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</si>
  <si>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</si>
  <si>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</si>
  <si>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</si>
  <si>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</si>
  <si>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</si>
  <si>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</si>
  <si>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</si>
  <si>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</si>
  <si>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</si>
  <si>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</si>
  <si>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</si>
  <si>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</si>
  <si>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</si>
  <si>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</si>
  <si>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</si>
  <si>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</si>
  <si>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</si>
  <si>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</si>
  <si>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</si>
  <si>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</si>
  <si>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</si>
  <si>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</si>
  <si>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</si>
  <si>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</si>
  <si>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</si>
  <si>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</si>
  <si>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</si>
  <si>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</si>
  <si>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</si>
  <si>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</si>
  <si>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</si>
  <si>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</si>
  <si>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</si>
  <si>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</si>
  <si>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</si>
  <si>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</si>
  <si>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</si>
  <si>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</si>
  <si>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</si>
  <si>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</si>
  <si>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</si>
  <si>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</si>
  <si>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</si>
  <si>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</si>
  <si>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</si>
  <si>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</si>
  <si>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</si>
  <si>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</si>
  <si>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</si>
  <si>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</si>
  <si>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</si>
  <si>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</si>
  <si>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</si>
  <si>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</si>
  <si>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</si>
  <si>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</si>
  <si>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</si>
  <si>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</si>
  <si>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</si>
  <si>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</si>
  <si>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</si>
  <si>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</si>
  <si>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</si>
  <si>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</si>
  <si>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</si>
  <si>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</si>
  <si>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</si>
  <si>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</si>
  <si>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</si>
  <si>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</si>
  <si>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</si>
  <si>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</si>
  <si>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</si>
  <si>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</si>
  <si>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</si>
  <si>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</si>
  <si>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</si>
  <si>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</si>
  <si>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</si>
  <si>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</si>
  <si>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</si>
  <si>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</si>
  <si>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</si>
  <si>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</si>
  <si>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</si>
  <si>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</si>
  <si>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</si>
  <si>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</si>
  <si>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</si>
  <si>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</si>
  <si>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</si>
  <si>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</si>
  <si>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</si>
  <si>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</si>
  <si>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</si>
  <si>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</si>
  <si>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</si>
  <si>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</si>
  <si>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</si>
  <si>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</si>
  <si>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</si>
  <si>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</si>
  <si>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</si>
  <si>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</si>
  <si>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</si>
  <si>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</si>
  <si>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</si>
  <si>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</si>
  <si>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</si>
  <si>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</si>
  <si>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</si>
  <si>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</si>
  <si>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</si>
  <si>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</si>
  <si>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</si>
  <si>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</si>
  <si>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</si>
  <si>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</si>
  <si>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</si>
  <si>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</si>
  <si>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</si>
  <si>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</si>
  <si>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</si>
  <si>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</si>
  <si>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</si>
  <si>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</si>
  <si>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</si>
  <si>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</si>
  <si>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</si>
  <si>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</si>
  <si>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</si>
  <si>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</si>
  <si>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</si>
  <si>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</si>
  <si>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</si>
  <si>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</si>
  <si>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</si>
  <si>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</si>
  <si>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</si>
  <si>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</si>
  <si>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</si>
  <si>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</si>
  <si>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</si>
  <si>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</si>
  <si>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</si>
  <si>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</si>
  <si>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</si>
  <si>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</si>
  <si>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</si>
  <si>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</si>
  <si>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</si>
  <si>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</si>
  <si>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</si>
  <si>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</si>
  <si>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</si>
  <si>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</si>
  <si>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</si>
  <si>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</si>
  <si>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</si>
  <si>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</si>
  <si>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</si>
  <si>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</si>
  <si>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</si>
  <si>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</si>
  <si>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</si>
  <si>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</si>
  <si>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</si>
  <si>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</si>
  <si>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</si>
  <si>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</si>
  <si>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</si>
  <si>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</si>
  <si>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</si>
  <si>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</si>
  <si>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</si>
  <si>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</si>
  <si>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</si>
  <si>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</si>
  <si>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</si>
  <si>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</si>
  <si>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</si>
  <si>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</si>
  <si>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</si>
  <si>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</si>
  <si>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</si>
  <si>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</si>
  <si>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</si>
  <si>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</si>
  <si>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</si>
  <si>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</si>
  <si>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</si>
  <si>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</si>
  <si>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</si>
  <si>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</si>
  <si>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</si>
  <si>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</si>
  <si>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</si>
  <si>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</si>
  <si>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</si>
  <si>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</si>
  <si>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</si>
  <si>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</si>
  <si>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</si>
  <si>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</si>
  <si>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</si>
  <si>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</si>
  <si>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</si>
  <si>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</si>
  <si>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</si>
  <si>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</si>
  <si>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</si>
  <si>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</si>
  <si>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</si>
  <si>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</si>
  <si>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</si>
  <si>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</si>
  <si>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</si>
  <si>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</si>
  <si>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</si>
  <si>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</si>
  <si>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</si>
  <si>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</si>
  <si>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</si>
  <si>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</si>
  <si>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</si>
  <si>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</si>
  <si>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</si>
  <si>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</si>
  <si>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</si>
  <si>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</si>
  <si>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</si>
  <si>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</si>
  <si>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</si>
  <si>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</si>
  <si>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</si>
  <si>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</si>
  <si>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</si>
  <si>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</si>
  <si>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</si>
  <si>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</si>
  <si>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</si>
  <si>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</si>
  <si>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</si>
  <si>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</si>
  <si>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</si>
  <si>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</si>
  <si>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</si>
  <si>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</si>
  <si>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</si>
  <si>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</si>
  <si>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</si>
  <si>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</si>
  <si>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</si>
  <si>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</si>
  <si>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</si>
  <si>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</si>
  <si>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</si>
  <si>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</si>
  <si>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</si>
  <si>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</si>
  <si>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</si>
  <si>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</si>
  <si>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</si>
  <si>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</si>
  <si>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</si>
  <si>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</si>
  <si>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</si>
  <si>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</si>
  <si>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</si>
  <si>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</si>
  <si>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</si>
  <si>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</si>
  <si>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</si>
  <si>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</si>
  <si>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</si>
  <si>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</si>
  <si>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</si>
  <si>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</si>
  <si>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</si>
  <si>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</si>
  <si>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</si>
  <si>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</si>
  <si>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</si>
  <si>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</si>
  <si>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</si>
  <si>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</si>
  <si>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</si>
  <si>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</si>
  <si>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</si>
  <si>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</si>
  <si>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</si>
  <si>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</si>
  <si>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</si>
  <si>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</si>
  <si>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</si>
  <si>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</si>
  <si>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</si>
  <si>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</si>
  <si>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</si>
  <si>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</si>
  <si>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</si>
  <si>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</si>
  <si>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</si>
  <si>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</si>
  <si>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</si>
  <si>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</si>
  <si>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</si>
  <si>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</si>
  <si>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</si>
  <si>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</si>
  <si>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</si>
  <si>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</si>
  <si>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</si>
  <si>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</si>
  <si>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</si>
  <si>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</si>
  <si>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</si>
  <si>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</si>
  <si>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</si>
  <si>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</si>
  <si>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</si>
  <si>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</si>
  <si>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</si>
  <si>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</si>
  <si>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</si>
  <si>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</si>
  <si>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</si>
  <si>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</si>
  <si>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</si>
  <si>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</si>
  <si>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</si>
  <si>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</si>
  <si>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</si>
  <si>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</si>
  <si>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</si>
  <si>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</si>
  <si>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</si>
  <si>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</si>
  <si>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</si>
  <si>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</si>
  <si>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</si>
  <si>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</si>
  <si>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</si>
  <si>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</si>
  <si>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</si>
  <si>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</si>
  <si>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</si>
  <si>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</si>
  <si>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</si>
  <si>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</si>
  <si>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</si>
  <si>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</si>
  <si>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</si>
  <si>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</si>
  <si>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</si>
  <si>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</si>
  <si>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</si>
  <si>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</si>
  <si>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</si>
  <si>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</si>
  <si>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</si>
  <si>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</si>
  <si>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</si>
  <si>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</si>
  <si>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</si>
  <si>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</si>
  <si>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</si>
  <si>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</si>
  <si>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</si>
  <si>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</si>
  <si>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</si>
  <si>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</si>
  <si>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</si>
  <si>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</si>
  <si>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</si>
  <si>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</si>
  <si>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</si>
  <si>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</si>
  <si>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</si>
  <si>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</si>
  <si>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</si>
  <si>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</si>
  <si>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</si>
  <si>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</si>
  <si>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</si>
  <si>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</si>
  <si>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</si>
  <si>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</si>
  <si>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</si>
  <si>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</si>
  <si>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</si>
  <si>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</si>
  <si>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</si>
  <si>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</si>
  <si>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</si>
  <si>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</si>
  <si>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</si>
  <si>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</si>
  <si>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</si>
  <si>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</si>
  <si>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</si>
  <si>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</si>
  <si>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</si>
  <si>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</si>
  <si>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</si>
  <si>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</si>
  <si>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</si>
  <si>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</si>
  <si>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</si>
  <si>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</si>
  <si>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</si>
  <si>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</si>
  <si>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</si>
  <si>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</si>
  <si>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</si>
  <si>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</si>
  <si>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</si>
  <si>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</si>
  <si>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</si>
  <si>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</si>
  <si>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</si>
  <si>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</si>
  <si>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</si>
  <si>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</si>
  <si>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</si>
  <si>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</si>
  <si>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</si>
  <si>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</si>
  <si>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</si>
  <si>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</si>
  <si>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</si>
  <si>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</si>
  <si>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</si>
  <si>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</si>
  <si>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</si>
  <si>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</si>
  <si>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</si>
  <si>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</si>
  <si>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</si>
  <si>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</si>
  <si>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</si>
  <si>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</si>
  <si>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</si>
  <si>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</si>
  <si>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</si>
  <si>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</si>
  <si>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</si>
  <si>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</si>
  <si>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</si>
  <si>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</si>
  <si>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</si>
  <si>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</si>
  <si>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</si>
  <si>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</si>
  <si>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</si>
  <si>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</si>
  <si>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</si>
  <si>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</si>
  <si>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</si>
  <si>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</si>
  <si>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</si>
  <si>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</si>
  <si>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</si>
  <si>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</si>
  <si>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</si>
  <si>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</si>
  <si>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</si>
  <si>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</si>
  <si>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</si>
  <si>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</si>
  <si>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</si>
  <si>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</si>
  <si>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</si>
  <si>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</si>
  <si>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</si>
  <si>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</si>
  <si>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</si>
  <si>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</si>
  <si>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</si>
  <si>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</si>
  <si>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</si>
  <si>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</si>
  <si>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</si>
  <si>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</si>
  <si>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</si>
  <si>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</si>
  <si>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</si>
  <si>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</si>
  <si>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</si>
  <si>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</si>
  <si>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</si>
  <si>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</si>
  <si>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</si>
  <si>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</si>
  <si>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</si>
  <si>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</si>
  <si>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</si>
  <si>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</si>
  <si>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</si>
  <si>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</si>
  <si>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</si>
  <si>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</si>
  <si>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</si>
  <si>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</si>
  <si>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</si>
  <si>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</si>
  <si>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</si>
  <si>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</si>
  <si>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</si>
  <si>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</si>
  <si>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</si>
  <si>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</si>
  <si>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</si>
  <si>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</si>
  <si>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</si>
  <si>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</si>
  <si>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</si>
  <si>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</si>
  <si>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</si>
  <si>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</si>
  <si>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</si>
  <si>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</si>
  <si>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</si>
  <si>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</si>
  <si>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</si>
  <si>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</si>
  <si>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</si>
  <si>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</si>
  <si>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</si>
  <si>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</si>
  <si>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</si>
  <si>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</si>
  <si>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</si>
  <si>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</si>
  <si>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</si>
  <si>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</si>
  <si>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</si>
  <si>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</si>
  <si>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</si>
  <si>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</si>
  <si>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</si>
  <si>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</si>
  <si>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</si>
  <si>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</si>
  <si>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</si>
  <si>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</si>
  <si>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</si>
  <si>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</si>
  <si>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</si>
  <si>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</si>
  <si>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</si>
  <si>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</si>
  <si>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</si>
  <si>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</si>
  <si>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</si>
  <si>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</si>
  <si>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</si>
  <si>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</si>
  <si>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</si>
  <si>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</si>
  <si>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</si>
  <si>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</si>
  <si>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</si>
  <si>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</si>
  <si>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</si>
  <si>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</si>
  <si>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</si>
  <si>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</si>
  <si>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</si>
  <si>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</si>
  <si>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</si>
  <si>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</si>
  <si>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</si>
  <si>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</si>
  <si>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</si>
  <si>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</si>
  <si>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</si>
  <si>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</si>
  <si>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</si>
  <si>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</si>
  <si>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</si>
  <si>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</si>
  <si>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</si>
  <si>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</si>
  <si>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</si>
  <si>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</si>
  <si>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</si>
  <si>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</si>
  <si>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</si>
  <si>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</si>
  <si>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</si>
  <si>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</si>
  <si>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</si>
  <si>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</si>
  <si>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</si>
  <si>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</si>
  <si>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</si>
  <si>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</si>
  <si>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</si>
  <si>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</si>
  <si>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</si>
  <si>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</si>
  <si>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</si>
  <si>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</si>
  <si>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</si>
  <si>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</si>
  <si>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</si>
  <si>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</si>
  <si>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</si>
  <si>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</si>
  <si>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</si>
  <si>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</si>
  <si>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</si>
  <si>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</si>
  <si>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</si>
  <si>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</si>
  <si>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</si>
  <si>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</si>
  <si>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</si>
  <si>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</si>
  <si>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</si>
  <si>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</si>
  <si>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</si>
  <si>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</si>
  <si>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</si>
  <si>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</si>
  <si>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</si>
  <si>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</si>
  <si>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</si>
  <si>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</si>
  <si>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</si>
  <si>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</si>
  <si>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</si>
  <si>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</si>
  <si>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</si>
  <si>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</si>
  <si>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</si>
  <si>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</si>
  <si>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</si>
  <si>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</si>
  <si>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</si>
  <si>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</si>
  <si>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</si>
  <si>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</si>
  <si>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</si>
  <si>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</si>
  <si>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</si>
  <si>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</si>
  <si>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</si>
  <si>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</si>
  <si>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</si>
  <si>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</si>
  <si>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</si>
  <si>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</si>
  <si>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</si>
  <si>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</si>
  <si>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</si>
  <si>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</si>
  <si>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</si>
  <si>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</si>
  <si>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</si>
  <si>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</si>
  <si>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</si>
  <si>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</si>
  <si>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</si>
  <si>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</si>
  <si>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</si>
  <si>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</si>
  <si>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</si>
  <si>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</si>
  <si>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</si>
  <si>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</si>
  <si>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</si>
  <si>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</si>
  <si>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</si>
  <si>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</si>
  <si>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</si>
  <si>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</si>
  <si>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</si>
  <si>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</si>
  <si>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</si>
  <si>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</si>
  <si>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</si>
  <si>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</si>
  <si>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</si>
  <si>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</si>
  <si>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</si>
  <si>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</si>
  <si>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</si>
  <si>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</si>
  <si>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</si>
  <si>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</si>
  <si>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</si>
  <si>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</si>
  <si>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</si>
  <si>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</si>
  <si>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</si>
  <si>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</si>
  <si>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</si>
  <si>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</si>
  <si>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</si>
  <si>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</si>
  <si>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</si>
  <si>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</si>
  <si>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</si>
  <si>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</si>
  <si>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</si>
  <si>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</si>
  <si>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</si>
  <si>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</si>
  <si>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</si>
  <si>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</si>
  <si>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</si>
  <si>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</si>
  <si>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</si>
  <si>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</si>
  <si>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</si>
  <si>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</si>
  <si>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</si>
  <si>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</si>
  <si>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</si>
  <si>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</si>
  <si>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</si>
  <si>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</si>
  <si>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</si>
  <si>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</si>
  <si>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</si>
  <si>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</si>
  <si>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</si>
  <si>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</si>
  <si>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</si>
  <si>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</si>
  <si>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</si>
  <si>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</si>
  <si>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</si>
  <si>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</si>
  <si>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</si>
  <si>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</si>
  <si>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</si>
  <si>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</si>
  <si>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</si>
  <si>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</si>
  <si>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</si>
  <si>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</si>
  <si>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</si>
  <si>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</si>
  <si>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</si>
  <si>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</si>
  <si>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</si>
  <si>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</si>
  <si>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</si>
  <si>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</si>
  <si>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</si>
  <si>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</si>
  <si>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</si>
  <si>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</si>
  <si>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</si>
  <si>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</si>
  <si>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</si>
  <si>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</si>
  <si>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</si>
  <si>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</si>
  <si>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</si>
  <si>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</si>
  <si>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</si>
  <si>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</si>
  <si>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</si>
  <si>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</si>
  <si>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</si>
  <si>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</si>
  <si>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</si>
  <si>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</si>
  <si>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</si>
  <si>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</si>
  <si>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</si>
  <si>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</si>
  <si>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</si>
  <si>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</si>
  <si>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</si>
  <si>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</si>
  <si>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</si>
  <si>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</si>
  <si>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</si>
  <si>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</si>
  <si>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</si>
  <si>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</si>
  <si>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</si>
  <si>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</si>
  <si>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</si>
  <si>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</si>
  <si>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</si>
  <si>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</si>
  <si>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</si>
  <si>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</si>
  <si>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</si>
  <si>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</si>
  <si>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</si>
  <si>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</si>
  <si>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</si>
  <si>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</si>
  <si>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</si>
  <si>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</si>
  <si>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</si>
  <si>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</si>
  <si>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</si>
  <si>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</si>
  <si>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</si>
  <si>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</si>
  <si>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</si>
  <si>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</si>
  <si>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</si>
  <si>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</si>
  <si>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</si>
  <si>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</si>
  <si>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</si>
  <si>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</si>
  <si>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</si>
  <si>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</si>
  <si>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</si>
  <si>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</si>
  <si>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</si>
  <si>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</si>
  <si>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</si>
  <si>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</si>
  <si>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</si>
  <si>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</si>
  <si>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</si>
  <si>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</si>
  <si>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</si>
  <si>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</si>
  <si>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</si>
  <si>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</si>
  <si>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</si>
  <si>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</si>
  <si>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</si>
  <si>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</si>
  <si>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</si>
  <si>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</si>
  <si>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</si>
  <si>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</si>
  <si>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</si>
  <si>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</si>
  <si>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</si>
  <si>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</si>
  <si>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</si>
  <si>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</si>
  <si>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</si>
  <si>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</si>
  <si>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</si>
  <si>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</si>
  <si>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</si>
  <si>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</si>
  <si>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</si>
  <si>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</si>
  <si>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</si>
  <si>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</si>
  <si>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</si>
  <si>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</si>
  <si>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</si>
  <si>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</si>
  <si>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</si>
  <si>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</si>
  <si>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</si>
  <si>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</si>
  <si>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</si>
  <si>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</si>
  <si>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</si>
  <si>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</si>
  <si>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</si>
  <si>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</si>
  <si>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</si>
  <si>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</si>
  <si>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</si>
  <si>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</si>
  <si>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</si>
  <si>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</si>
  <si>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</si>
  <si>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</si>
  <si>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</si>
  <si>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</si>
  <si>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</si>
  <si>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</si>
  <si>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</si>
  <si>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</si>
  <si>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</si>
  <si>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</si>
  <si>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</si>
  <si>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</si>
  <si>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</si>
  <si>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</si>
  <si>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</si>
  <si>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</si>
  <si>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</si>
  <si>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</si>
  <si>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</si>
  <si>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</si>
  <si>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</si>
  <si>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</si>
  <si>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</si>
  <si>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</si>
  <si>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</si>
  <si>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</si>
  <si>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</si>
  <si>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</si>
  <si>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</si>
  <si>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</si>
  <si>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</si>
  <si>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</si>
  <si>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</si>
  <si>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</si>
  <si>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</si>
  <si>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</si>
  <si>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</si>
  <si>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</si>
  <si>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</si>
  <si>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</si>
  <si>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</si>
  <si>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</si>
  <si>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</si>
  <si>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</si>
  <si>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</si>
  <si>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</si>
  <si>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</si>
  <si>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</si>
  <si>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</si>
  <si>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</si>
  <si>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</si>
  <si>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</si>
  <si>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</si>
  <si>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</si>
  <si>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</si>
  <si>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</si>
  <si>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</si>
  <si>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</si>
  <si>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</si>
  <si>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</si>
  <si>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</si>
  <si>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</si>
  <si>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</si>
  <si>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</si>
  <si>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</si>
  <si>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</si>
  <si>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</si>
  <si>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</si>
  <si>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</si>
  <si>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</si>
  <si>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</si>
  <si>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</si>
  <si>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</si>
  <si>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</si>
  <si>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</si>
  <si>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</si>
  <si>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</si>
  <si>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</si>
  <si>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</si>
  <si>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</si>
  <si>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</si>
  <si>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</si>
  <si>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</si>
  <si>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</si>
  <si>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</si>
  <si>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</si>
  <si>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</si>
  <si>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</si>
  <si>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</si>
  <si>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</si>
  <si>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</si>
  <si>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</si>
  <si>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</si>
  <si>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</si>
  <si>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</si>
  <si>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</si>
  <si>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</si>
  <si>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</si>
  <si>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</si>
  <si>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</si>
  <si>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</si>
  <si>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</si>
  <si>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</si>
  <si>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</si>
  <si>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</si>
  <si>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</si>
  <si>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</si>
  <si>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</si>
  <si>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</si>
  <si>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</si>
  <si>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</si>
  <si>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</si>
  <si>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</si>
  <si>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</si>
  <si>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</si>
  <si>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</si>
  <si>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</si>
  <si>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</si>
  <si>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</si>
  <si>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</si>
  <si>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</si>
  <si>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</si>
  <si>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</si>
  <si>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</si>
  <si>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</si>
  <si>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</si>
  <si>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</si>
  <si>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</si>
  <si>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</si>
  <si>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</si>
  <si>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</si>
  <si>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</si>
  <si>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</si>
  <si>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</si>
  <si>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</si>
  <si>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</si>
  <si>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</si>
  <si>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</si>
  <si>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</si>
  <si>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</si>
  <si>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</si>
  <si>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</si>
  <si>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</si>
  <si>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</si>
  <si>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</si>
  <si>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</si>
  <si>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</si>
  <si>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</si>
  <si>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</si>
  <si>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</si>
  <si>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</si>
  <si>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</si>
  <si>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</si>
  <si>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</si>
  <si>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</si>
  <si>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</si>
  <si>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</si>
  <si>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</si>
  <si>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</si>
  <si>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</si>
  <si>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</si>
  <si>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</si>
  <si>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</si>
  <si>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</si>
  <si>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</si>
  <si>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</si>
  <si>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</si>
  <si>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</si>
  <si>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</si>
  <si>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</si>
  <si>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</si>
  <si>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</si>
  <si>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</si>
  <si>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</si>
  <si>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</si>
  <si>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</si>
  <si>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</si>
  <si>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</si>
  <si>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</si>
  <si>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</si>
  <si>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</si>
  <si>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</si>
  <si>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</si>
  <si>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</si>
  <si>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</si>
  <si>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</si>
  <si>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</si>
  <si>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</si>
  <si>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</si>
  <si>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</si>
  <si>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</si>
  <si>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</si>
  <si>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</si>
  <si>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</si>
  <si>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</si>
  <si>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</si>
  <si>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</si>
  <si>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</si>
  <si>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</si>
  <si>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</si>
  <si>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</si>
  <si>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</si>
  <si>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</si>
  <si>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</si>
  <si>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</si>
  <si>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</si>
  <si>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</si>
  <si>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</si>
  <si>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</si>
  <si>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</si>
  <si>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</si>
  <si>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</si>
  <si>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</si>
  <si>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</si>
  <si>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</si>
  <si>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</si>
  <si>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</si>
  <si>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</si>
  <si>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</si>
  <si>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</si>
  <si>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</si>
  <si>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</si>
  <si>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</si>
  <si>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</si>
  <si>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</si>
  <si>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</si>
  <si>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</si>
  <si>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</si>
  <si>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</si>
  <si>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</si>
  <si>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</si>
  <si>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</si>
  <si>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</si>
  <si>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</si>
  <si>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</si>
  <si>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</si>
  <si>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</si>
  <si>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</si>
  <si>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</si>
  <si>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</si>
  <si>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</si>
  <si>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</si>
  <si>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</si>
  <si>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</si>
  <si>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</si>
  <si>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</si>
  <si>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</si>
  <si>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</si>
  <si>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</si>
  <si>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</si>
  <si>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</si>
  <si>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</si>
  <si>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</si>
  <si>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</si>
  <si>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</si>
  <si>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</si>
  <si>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</si>
  <si>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</si>
  <si>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</si>
  <si>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</si>
  <si>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</si>
  <si>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</si>
  <si>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</si>
  <si>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</si>
  <si>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</si>
  <si>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</si>
  <si>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</si>
  <si>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</si>
  <si>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</si>
  <si>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</si>
  <si>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</si>
  <si>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</si>
  <si>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</si>
  <si>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</si>
  <si>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</si>
  <si>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</si>
  <si>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</si>
  <si>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</si>
  <si>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</si>
  <si>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</si>
  <si>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</si>
  <si>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</si>
  <si>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</si>
  <si>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</si>
  <si>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</si>
  <si>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</si>
  <si>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</si>
  <si>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</si>
  <si>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</si>
  <si>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</si>
  <si>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</si>
  <si>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</si>
  <si>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</si>
  <si>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</si>
  <si>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</si>
  <si>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</si>
  <si>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</si>
  <si>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</si>
  <si>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</si>
  <si>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</si>
  <si>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</si>
  <si>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</si>
  <si>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</si>
  <si>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</si>
  <si>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</si>
  <si>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</si>
  <si>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</si>
  <si>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</si>
  <si>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</si>
  <si>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</si>
  <si>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</si>
  <si>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</si>
  <si>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</si>
  <si>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</si>
  <si>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</si>
  <si>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</si>
  <si>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</si>
  <si>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</si>
  <si>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</si>
  <si>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</si>
  <si>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</si>
  <si>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</si>
  <si>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</si>
  <si>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</si>
  <si>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</si>
  <si>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</si>
  <si>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</si>
  <si>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</si>
  <si>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</si>
  <si>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</si>
  <si>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</si>
  <si>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</si>
  <si>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</si>
  <si>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</si>
  <si>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</si>
  <si>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</si>
  <si>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</si>
  <si>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</si>
  <si>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</si>
  <si>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</si>
  <si>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</si>
  <si>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</si>
  <si>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</si>
  <si>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</si>
  <si>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</si>
  <si>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</si>
  <si>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</si>
  <si>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</si>
  <si>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</si>
  <si>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</si>
  <si>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</si>
  <si>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</si>
  <si>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</si>
  <si>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</si>
  <si>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</si>
  <si>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</si>
  <si>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</si>
  <si>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</si>
  <si>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</si>
  <si>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</si>
  <si>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</si>
  <si>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</si>
  <si>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</si>
  <si>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</si>
  <si>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</si>
  <si>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</si>
  <si>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</si>
  <si>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</si>
  <si>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</si>
  <si>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</si>
  <si>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</si>
  <si>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</si>
  <si>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</si>
  <si>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</si>
  <si>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</si>
  <si>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</si>
  <si>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</si>
  <si>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</si>
  <si>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</si>
  <si>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</si>
  <si>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</si>
  <si>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</si>
  <si>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</si>
  <si>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</si>
  <si>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</si>
  <si>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</si>
  <si>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</si>
  <si>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</si>
  <si>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</si>
  <si>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</si>
  <si>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</si>
  <si>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</si>
  <si>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</si>
  <si>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</si>
  <si>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</si>
  <si>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</si>
  <si>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</si>
  <si>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</si>
  <si>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</si>
  <si>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</si>
  <si>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</si>
  <si>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</si>
  <si>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</si>
  <si>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</si>
  <si>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</si>
  <si>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</si>
  <si>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</si>
  <si>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</si>
  <si>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</si>
  <si>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</si>
  <si>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</si>
  <si>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</si>
  <si>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</si>
  <si>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</si>
  <si>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</si>
  <si>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</si>
  <si>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</si>
  <si>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</si>
  <si>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</si>
  <si>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</si>
  <si>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</si>
  <si>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</si>
  <si>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</si>
  <si>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</si>
  <si>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</si>
  <si>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</si>
  <si>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</si>
  <si>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</si>
  <si>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</si>
  <si>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</si>
  <si>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</si>
  <si>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</si>
  <si>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</si>
  <si>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</si>
  <si>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</si>
  <si>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</si>
  <si>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</si>
  <si>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</si>
  <si>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</si>
  <si>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</si>
  <si>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</si>
  <si>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</si>
  <si>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</si>
  <si>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</si>
  <si>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</si>
  <si>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</si>
  <si>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</si>
  <si>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</si>
  <si>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</si>
  <si>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</si>
  <si>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</si>
  <si>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</si>
  <si>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</si>
  <si>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</si>
  <si>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</si>
  <si>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</si>
  <si>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</si>
  <si>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</si>
  <si>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</si>
  <si>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</si>
  <si>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</si>
  <si>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</si>
  <si>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</si>
  <si>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</si>
  <si>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</si>
  <si>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</si>
  <si>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</si>
  <si>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</si>
  <si>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</si>
  <si>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</si>
  <si>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</si>
  <si>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</si>
  <si>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</si>
  <si>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</si>
  <si>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</si>
  <si>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</si>
  <si>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</si>
  <si>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</si>
  <si>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</si>
  <si>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</si>
  <si>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</si>
  <si>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</si>
  <si>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</si>
  <si>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</si>
  <si>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</si>
  <si>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</si>
  <si>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</si>
  <si>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</si>
  <si>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</si>
  <si>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</si>
  <si>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</si>
  <si>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</si>
  <si>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</si>
  <si>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</si>
  <si>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</si>
  <si>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</si>
  <si>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</si>
  <si>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</si>
  <si>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</si>
  <si>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</si>
  <si>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</si>
  <si>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</si>
  <si>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</si>
  <si>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</si>
  <si>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</si>
  <si>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</si>
  <si>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</si>
  <si>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</si>
  <si>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</si>
  <si>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</si>
  <si>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</si>
  <si>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</si>
  <si>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</si>
  <si>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</si>
  <si>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</si>
  <si>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</si>
  <si>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</si>
  <si>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</si>
  <si>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</si>
  <si>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</si>
  <si>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</si>
  <si>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</si>
  <si>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</si>
  <si>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</si>
  <si>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</si>
  <si>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</si>
  <si>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</si>
  <si>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</si>
  <si>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</si>
  <si>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</si>
  <si>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</si>
  <si>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</si>
  <si>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</si>
  <si>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</si>
  <si>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</si>
  <si>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</si>
  <si>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</si>
  <si>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</si>
  <si>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</si>
  <si>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</si>
  <si>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</si>
  <si>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</si>
  <si>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</si>
  <si>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</si>
  <si>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</si>
  <si>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</si>
  <si>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</si>
  <si>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</si>
  <si>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</si>
  <si>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</si>
  <si>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</si>
  <si>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</si>
  <si>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</si>
  <si>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</si>
  <si>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</si>
  <si>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</si>
  <si>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</si>
  <si>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</si>
  <si>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</si>
  <si>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</si>
  <si>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</si>
  <si>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</si>
  <si>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</si>
  <si>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</si>
  <si>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</si>
  <si>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</si>
  <si>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</si>
  <si>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</si>
  <si>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</si>
  <si>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</si>
  <si>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</si>
  <si>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</si>
  <si>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</si>
  <si>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</si>
  <si>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</si>
  <si>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</si>
  <si>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</si>
  <si>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</si>
  <si>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</si>
  <si>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</si>
  <si>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</si>
  <si>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</si>
  <si>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</si>
  <si>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</si>
  <si>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</si>
  <si>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</si>
  <si>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</si>
  <si>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</si>
  <si>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</si>
  <si>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</si>
  <si>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</si>
  <si>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</si>
  <si>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</si>
  <si>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</si>
  <si>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</si>
  <si>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</si>
  <si>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</si>
  <si>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</si>
  <si>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</si>
  <si>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</si>
  <si>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</si>
  <si>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</si>
  <si>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</si>
  <si>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</si>
  <si>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</si>
  <si>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</si>
  <si>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</si>
  <si>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</si>
  <si>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</si>
  <si>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</si>
  <si>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</si>
  <si>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</si>
  <si>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</si>
  <si>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</si>
  <si>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</si>
  <si>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</si>
  <si>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</si>
  <si>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</si>
  <si>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</si>
  <si>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</si>
  <si>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</si>
  <si>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</si>
  <si>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</si>
  <si>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</si>
  <si>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</si>
  <si>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</si>
  <si>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</si>
  <si>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</si>
  <si>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</si>
  <si>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</si>
  <si>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</si>
  <si>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</si>
  <si>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</si>
  <si>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</si>
  <si>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</si>
  <si>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</si>
  <si>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</si>
  <si>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</si>
  <si>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</si>
  <si>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</si>
  <si>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</si>
  <si>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</si>
  <si>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</si>
  <si>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</si>
  <si>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</si>
  <si>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</si>
  <si>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</si>
  <si>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</si>
  <si>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</si>
  <si>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</si>
  <si>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</si>
  <si>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</si>
  <si>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</si>
  <si>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</si>
  <si>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</si>
  <si>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</si>
  <si>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</si>
  <si>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</si>
  <si>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</si>
  <si>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</si>
  <si>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</si>
  <si>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</si>
  <si>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</si>
  <si>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</si>
  <si>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</si>
  <si>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</si>
  <si>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</si>
  <si>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</si>
  <si>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</si>
  <si>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</si>
  <si>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</si>
  <si>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</si>
  <si>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</si>
  <si>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</si>
  <si>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</si>
  <si>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</si>
  <si>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</si>
  <si>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</si>
  <si>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</si>
  <si>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</si>
  <si>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</si>
  <si>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</si>
  <si>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</si>
  <si>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</si>
  <si>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</si>
  <si>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</si>
  <si>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</si>
  <si>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</si>
  <si>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</si>
  <si>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</si>
  <si>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</si>
  <si>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</si>
  <si>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</si>
  <si>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</si>
  <si>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</si>
  <si>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</si>
  <si>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</si>
  <si>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</si>
  <si>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</si>
  <si>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</si>
  <si>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</si>
  <si>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</si>
  <si>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</si>
  <si>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</si>
  <si>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</si>
  <si>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</si>
  <si>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</si>
  <si>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</si>
  <si>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</si>
  <si>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</si>
  <si>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</si>
  <si>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</si>
  <si>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</si>
  <si>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</si>
  <si>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</si>
  <si>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</si>
  <si>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</si>
  <si>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</si>
  <si>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</si>
  <si>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</si>
  <si>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</si>
  <si>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</si>
  <si>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</si>
  <si>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</si>
  <si>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</si>
  <si>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</si>
  <si>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</si>
  <si>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</si>
  <si>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</si>
  <si>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</si>
  <si>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</si>
  <si>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</si>
  <si>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</si>
  <si>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</si>
  <si>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</si>
  <si>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</si>
  <si>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</si>
  <si>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</si>
  <si>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</si>
  <si>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</si>
  <si>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</si>
  <si>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</si>
  <si>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</si>
  <si>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</si>
  <si>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</si>
  <si>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</si>
  <si>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</si>
  <si>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</si>
  <si>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</si>
  <si>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</si>
  <si>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</si>
  <si>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</si>
  <si>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</si>
  <si>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</si>
  <si>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</si>
  <si>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</si>
  <si>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</si>
  <si>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</si>
  <si>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</si>
  <si>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</si>
  <si>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</si>
  <si>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</si>
  <si>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</si>
  <si>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</si>
  <si>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</si>
  <si>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</si>
  <si>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</si>
  <si>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</si>
  <si>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</si>
  <si>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</si>
  <si>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</si>
  <si>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</si>
  <si>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</si>
  <si>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</si>
  <si>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</si>
  <si>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</si>
  <si>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</si>
  <si>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</si>
  <si>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</si>
  <si>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</si>
  <si>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</si>
  <si>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</si>
  <si>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</si>
  <si>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</si>
  <si>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</si>
  <si>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</si>
  <si>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</si>
  <si>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</si>
  <si>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</si>
  <si>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</si>
  <si>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</si>
  <si>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</si>
  <si>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</si>
  <si>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</si>
  <si>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</si>
  <si>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</si>
  <si>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</si>
  <si>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</si>
  <si>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</si>
  <si>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</si>
  <si>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</si>
  <si>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</si>
  <si>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</si>
  <si>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</si>
  <si>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</si>
  <si>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</si>
  <si>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</si>
  <si>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</si>
  <si>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</si>
  <si>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</si>
  <si>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</si>
  <si>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</si>
  <si>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</si>
  <si>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</si>
  <si>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</si>
  <si>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</si>
  <si>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</si>
  <si>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</si>
  <si>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</si>
  <si>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</si>
  <si>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</si>
  <si>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</si>
  <si>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</si>
  <si>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</si>
  <si>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</si>
  <si>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</si>
  <si>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</si>
  <si>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</si>
  <si>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</si>
  <si>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</si>
  <si>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</si>
  <si>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</si>
  <si>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</si>
  <si>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</si>
  <si>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</si>
  <si>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</si>
  <si>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</si>
  <si>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</si>
  <si>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</si>
  <si>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</si>
  <si>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</si>
  <si>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</si>
  <si>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</si>
  <si>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</si>
  <si>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</si>
  <si>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</si>
  <si>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</si>
  <si>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</si>
  <si>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</si>
  <si>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</si>
  <si>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</si>
  <si>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</si>
  <si>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</si>
  <si>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</si>
  <si>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</si>
  <si>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</si>
  <si>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</si>
  <si>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</si>
  <si>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</si>
  <si>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</si>
  <si>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</si>
  <si>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</si>
  <si>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</si>
  <si>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</si>
  <si>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</si>
  <si>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</si>
  <si>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</si>
  <si>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</si>
  <si>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</si>
  <si>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</si>
  <si>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</si>
  <si>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</si>
  <si>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</si>
  <si>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</si>
  <si>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</si>
  <si>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</si>
  <si>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</si>
  <si>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</si>
  <si>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</si>
  <si>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</si>
  <si>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</si>
  <si>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</si>
  <si>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</si>
  <si>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</si>
  <si>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</si>
  <si>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</si>
  <si>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</si>
  <si>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</si>
  <si>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</si>
  <si>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</si>
  <si>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</si>
  <si>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</si>
  <si>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</si>
  <si>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</si>
  <si>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</si>
  <si>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</si>
  <si>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</si>
  <si>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</si>
  <si>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</si>
  <si>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</si>
  <si>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</si>
  <si>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</si>
  <si>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</si>
  <si>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</si>
  <si>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</si>
  <si>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</si>
  <si>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</si>
  <si>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</si>
  <si>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</si>
  <si>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</si>
  <si>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</si>
  <si>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</si>
  <si>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</si>
  <si>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</si>
  <si>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</si>
  <si>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</si>
  <si>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</si>
  <si>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</si>
  <si>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</si>
  <si>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</si>
  <si>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</si>
  <si>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</si>
  <si>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</si>
  <si>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</si>
  <si>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</si>
  <si>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</si>
  <si>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</si>
  <si>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</si>
  <si>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</si>
  <si>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</si>
  <si>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</si>
  <si>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</si>
  <si>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</si>
  <si>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</si>
  <si>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</si>
  <si>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</si>
  <si>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</si>
  <si>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</si>
  <si>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</si>
  <si>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</si>
  <si>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</si>
  <si>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</si>
  <si>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</si>
  <si>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</si>
  <si>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</si>
  <si>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</si>
  <si>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</si>
  <si>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</si>
  <si>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</si>
  <si>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</si>
  <si>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</si>
  <si>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</si>
  <si>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</si>
  <si>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</si>
  <si>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</si>
  <si>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</si>
  <si>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</si>
  <si>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</si>
  <si>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</si>
  <si>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</si>
  <si>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</si>
  <si>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</si>
  <si>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</si>
  <si>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</si>
  <si>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</si>
  <si>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</si>
  <si>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</si>
  <si>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</si>
  <si>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</si>
  <si>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</si>
  <si>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</si>
  <si>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</si>
  <si>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</si>
  <si>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</si>
  <si>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</si>
  <si>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</si>
  <si>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</si>
  <si>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</si>
  <si>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</si>
  <si>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</si>
  <si>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</si>
  <si>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</si>
  <si>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</si>
  <si>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</si>
  <si>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</si>
  <si>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</si>
  <si>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</si>
  <si>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</si>
  <si>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</si>
  <si>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</si>
  <si>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</si>
  <si>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</si>
  <si>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</si>
  <si>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</si>
  <si>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</si>
  <si>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</si>
  <si>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</si>
  <si>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</si>
  <si>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</si>
  <si>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</si>
  <si>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</si>
  <si>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</si>
  <si>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</si>
  <si>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</si>
  <si>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</si>
  <si>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</si>
  <si>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</si>
  <si>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</si>
  <si>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</si>
  <si>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</si>
  <si>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</si>
  <si>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</si>
  <si>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</si>
  <si>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</si>
  <si>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</si>
  <si>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</si>
  <si>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</si>
  <si>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</si>
  <si>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</si>
  <si>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</si>
  <si>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</si>
  <si>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</si>
  <si>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</si>
  <si>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</si>
  <si>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</si>
  <si>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</si>
  <si>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</si>
  <si>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</si>
  <si>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</si>
  <si>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</si>
  <si>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</si>
  <si>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</si>
  <si>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</si>
  <si>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</si>
  <si>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</si>
  <si>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</si>
  <si>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</si>
  <si>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</si>
  <si>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</si>
  <si>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</si>
  <si>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</si>
  <si>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</si>
  <si>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</si>
  <si>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</si>
  <si>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</si>
  <si>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</si>
  <si>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</si>
  <si>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</si>
  <si>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</si>
  <si>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</si>
  <si>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</si>
  <si>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</si>
  <si>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</si>
  <si>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</si>
  <si>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</si>
  <si>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</si>
  <si>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</si>
  <si>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</si>
  <si>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</si>
  <si>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</si>
  <si>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</si>
  <si>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</si>
  <si>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</si>
  <si>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</si>
  <si>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</si>
  <si>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</si>
  <si>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</si>
  <si>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</si>
  <si>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</si>
  <si>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</si>
  <si>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</si>
  <si>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</si>
  <si>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</si>
  <si>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</si>
  <si>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</si>
  <si>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</si>
  <si>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</si>
  <si>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</si>
  <si>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</si>
  <si>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</si>
  <si>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</si>
  <si>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</si>
  <si>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</si>
  <si>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</si>
  <si>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</si>
  <si>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</si>
  <si>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</si>
  <si>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</si>
  <si>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</si>
  <si>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</si>
  <si>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</si>
  <si>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</si>
  <si>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</si>
  <si>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</si>
  <si>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</si>
  <si>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</si>
  <si>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</si>
  <si>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</si>
  <si>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</si>
  <si>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</si>
  <si>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</si>
  <si>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</si>
  <si>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</si>
  <si>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</si>
  <si>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</si>
  <si>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</si>
  <si>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</si>
  <si>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</si>
  <si>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</si>
  <si>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</si>
  <si>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</si>
  <si>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</si>
  <si>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</si>
  <si>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</si>
  <si>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</si>
  <si>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</si>
  <si>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</si>
  <si>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</si>
  <si>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</si>
  <si>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</si>
  <si>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</si>
  <si>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</si>
  <si>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</si>
  <si>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</si>
  <si>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</si>
  <si>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</si>
  <si>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</si>
  <si>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</si>
  <si>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</si>
  <si>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</si>
  <si>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</si>
  <si>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</si>
  <si>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</si>
  <si>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</si>
  <si>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</si>
  <si>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</si>
  <si>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</si>
  <si>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</si>
  <si>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</si>
  <si>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</si>
  <si>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</si>
  <si>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</si>
  <si>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</si>
  <si>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</si>
  <si>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</si>
  <si>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</si>
  <si>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</si>
  <si>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</si>
  <si>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</si>
  <si>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</si>
  <si>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</si>
  <si>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</si>
  <si>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</si>
  <si>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</si>
  <si>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</si>
  <si>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</si>
  <si>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</si>
  <si>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</si>
  <si>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</si>
  <si>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</si>
  <si>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</si>
  <si>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</si>
  <si>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</si>
  <si>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</si>
  <si>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</si>
  <si>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</si>
  <si>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</si>
  <si>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</si>
  <si>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</si>
  <si>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</si>
  <si>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</si>
  <si>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</si>
  <si>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</si>
  <si>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</si>
  <si>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</si>
  <si>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</si>
  <si>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</si>
  <si>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</si>
  <si>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</si>
  <si>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</si>
  <si>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</si>
  <si>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</si>
  <si>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</si>
  <si>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</si>
  <si>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</si>
  <si>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</si>
  <si>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</si>
  <si>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</si>
  <si>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</si>
  <si>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</si>
  <si>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</si>
  <si>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</si>
  <si>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</si>
  <si>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</si>
  <si>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</si>
  <si>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</si>
  <si>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</si>
  <si>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</si>
  <si>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</si>
  <si>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</si>
  <si>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</si>
  <si>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</si>
  <si>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</si>
  <si>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</si>
  <si>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</si>
  <si>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</si>
  <si>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</si>
  <si>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</si>
  <si>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</si>
  <si>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</si>
  <si>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</si>
  <si>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</si>
  <si>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</si>
  <si>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</si>
  <si>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</si>
  <si>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</si>
  <si>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</si>
  <si>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</si>
  <si>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</si>
  <si>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</si>
  <si>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</si>
  <si>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</si>
  <si>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</si>
  <si>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</si>
  <si>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</si>
  <si>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</si>
  <si>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</si>
  <si>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</si>
  <si>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</si>
  <si>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</si>
  <si>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</si>
  <si>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</si>
  <si>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</si>
  <si>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</si>
  <si>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</si>
  <si>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</si>
  <si>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</si>
  <si>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</si>
  <si>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</si>
  <si>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</si>
  <si>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</si>
  <si>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</si>
  <si>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</si>
  <si>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</si>
  <si>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</si>
  <si>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</si>
  <si>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</si>
  <si>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</si>
  <si>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</si>
  <si>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</si>
  <si>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</si>
  <si>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</si>
  <si>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</si>
  <si>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</si>
  <si>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</si>
  <si>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</si>
  <si>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</si>
  <si>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</si>
  <si>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</si>
  <si>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</si>
  <si>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</si>
  <si>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</si>
  <si>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</si>
  <si>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</si>
  <si>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</si>
  <si>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</si>
  <si>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</si>
  <si>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</si>
  <si>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</si>
  <si>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</si>
  <si>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</si>
  <si>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</si>
  <si>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</si>
  <si>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</si>
  <si>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</si>
  <si>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</si>
  <si>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</si>
  <si>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</si>
  <si>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</si>
  <si>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</si>
  <si>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</si>
  <si>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</si>
  <si>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</si>
  <si>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</si>
  <si>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</si>
  <si>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</si>
  <si>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</si>
  <si>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</si>
  <si>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</si>
  <si>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</si>
  <si>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</si>
  <si>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</si>
  <si>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</si>
  <si>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</si>
  <si>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</si>
  <si>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</si>
  <si>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</si>
  <si>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</si>
  <si>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</si>
  <si>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</si>
  <si>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</si>
  <si>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</si>
  <si>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</si>
  <si>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</si>
  <si>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</si>
  <si>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</si>
  <si>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</si>
  <si>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</si>
  <si>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</si>
  <si>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</si>
  <si>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</si>
  <si>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</si>
  <si>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</si>
  <si>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</si>
  <si>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</si>
  <si>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</si>
  <si>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</si>
  <si>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</si>
  <si>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</si>
  <si>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</si>
  <si>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</si>
  <si>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</si>
  <si>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</si>
  <si>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</si>
  <si>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</si>
  <si>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</si>
  <si>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</si>
  <si>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</si>
  <si>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</si>
  <si>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</si>
  <si>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</si>
  <si>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</si>
  <si>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</si>
  <si>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</si>
  <si>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</si>
  <si>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</si>
  <si>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</si>
  <si>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</si>
  <si>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</si>
  <si>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</si>
  <si>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</si>
  <si>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</si>
  <si>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</si>
  <si>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</si>
  <si>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</si>
  <si>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</si>
  <si>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</si>
  <si>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</si>
  <si>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</si>
  <si>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</si>
  <si>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</si>
  <si>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</si>
  <si>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</si>
  <si>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</si>
  <si>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</si>
  <si>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</si>
  <si>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</si>
  <si>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</si>
  <si>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</si>
  <si>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</si>
  <si>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</si>
  <si>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</si>
  <si>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</si>
  <si>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</si>
  <si>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</si>
  <si>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</si>
  <si>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</si>
  <si>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</si>
  <si>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</si>
  <si>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</si>
  <si>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</si>
  <si>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</si>
  <si>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</si>
  <si>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</si>
  <si>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</si>
  <si>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</si>
  <si>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</si>
  <si>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</si>
  <si>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</si>
  <si>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</si>
  <si>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</si>
  <si>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</si>
  <si>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</si>
  <si>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</si>
  <si>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</si>
  <si>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</si>
  <si>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</si>
  <si>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</si>
  <si>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</si>
  <si>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</si>
  <si>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</si>
  <si>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</si>
  <si>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</si>
  <si>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</si>
  <si>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</si>
  <si>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</si>
  <si>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</si>
  <si>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</si>
  <si>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</si>
  <si>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</si>
  <si>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</si>
  <si>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</si>
  <si>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</si>
  <si>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</si>
  <si>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</si>
  <si>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</si>
  <si>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</si>
  <si>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</si>
  <si>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</si>
  <si>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</si>
  <si>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</si>
  <si>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</si>
  <si>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</si>
  <si>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</si>
  <si>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</si>
  <si>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</si>
  <si>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</si>
  <si>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</si>
  <si>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</si>
  <si>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</si>
  <si>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</si>
  <si>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</si>
  <si>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</si>
  <si>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</si>
  <si>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</si>
  <si>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</si>
  <si>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</si>
  <si>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</si>
  <si>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</si>
  <si>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</si>
  <si>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</si>
  <si>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</si>
  <si>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</si>
  <si>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</si>
  <si>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</si>
  <si>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</si>
  <si>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</si>
  <si>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</si>
  <si>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</si>
  <si>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</si>
  <si>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</si>
  <si>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</si>
  <si>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</si>
  <si>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</si>
  <si>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</si>
  <si>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</si>
  <si>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</si>
  <si>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</si>
  <si>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</si>
  <si>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</si>
  <si>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</si>
  <si>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</si>
  <si>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</si>
  <si>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</si>
  <si>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</si>
  <si>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</si>
  <si>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</si>
  <si>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</si>
  <si>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</si>
  <si>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</si>
  <si>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</si>
  <si>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</si>
  <si>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</si>
  <si>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</si>
  <si>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</si>
  <si>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</si>
  <si>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</si>
  <si>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</si>
  <si>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</si>
  <si>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</si>
  <si>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</si>
  <si>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</si>
  <si>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</si>
  <si>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</si>
  <si>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</si>
  <si>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</si>
  <si>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</si>
  <si>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</si>
  <si>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</si>
  <si>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</si>
  <si>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</si>
  <si>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</si>
  <si>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</si>
  <si>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</si>
  <si>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</si>
  <si>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</si>
  <si>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</si>
  <si>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</si>
  <si>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</si>
  <si>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</si>
  <si>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</si>
  <si>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</si>
  <si>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</si>
  <si>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</si>
  <si>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</si>
  <si>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</si>
  <si>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</si>
  <si>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</si>
  <si>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</si>
  <si>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</si>
  <si>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</si>
  <si>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</si>
  <si>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</si>
  <si>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</si>
  <si>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</si>
  <si>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</si>
  <si>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</si>
  <si>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</si>
  <si>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</si>
  <si>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</si>
  <si>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</si>
  <si>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</si>
  <si>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</si>
  <si>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</si>
  <si>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</si>
  <si>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</si>
  <si>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</si>
  <si>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</si>
  <si>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</si>
  <si>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</si>
  <si>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</si>
  <si>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</si>
  <si>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</si>
  <si>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</si>
  <si>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</si>
  <si>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</si>
  <si>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</si>
  <si>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</si>
  <si>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</si>
  <si>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</si>
  <si>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</si>
  <si>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</si>
  <si>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</si>
  <si>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</si>
  <si>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</si>
  <si>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</si>
  <si>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</si>
  <si>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</si>
  <si>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</si>
  <si>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</si>
  <si>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</si>
  <si>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</si>
  <si>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</si>
  <si>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</si>
  <si>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</si>
  <si>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</si>
  <si>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</si>
  <si>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</si>
  <si>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</si>
  <si>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</si>
  <si>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</si>
  <si>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</si>
  <si>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</si>
  <si>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</si>
  <si>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</si>
  <si>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</si>
  <si>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</si>
  <si>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</si>
  <si>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</si>
  <si>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</si>
  <si>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</si>
  <si>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</si>
  <si>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</si>
  <si>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</si>
  <si>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</si>
  <si>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</si>
  <si>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</si>
  <si>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</si>
  <si>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</si>
  <si>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</si>
  <si>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</si>
  <si>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</si>
  <si>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</si>
  <si>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</si>
  <si>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</si>
  <si>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</si>
  <si>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</si>
  <si>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</si>
  <si>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</si>
  <si>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</si>
  <si>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</si>
  <si>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</si>
  <si>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</si>
  <si>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</si>
  <si>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</si>
  <si>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</si>
  <si>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</si>
  <si>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</si>
  <si>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</si>
  <si>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</si>
  <si>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</si>
  <si>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</si>
  <si>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</si>
  <si>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</si>
  <si>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</si>
  <si>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</si>
  <si>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</si>
  <si>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</si>
  <si>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</si>
  <si>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</si>
  <si>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</si>
  <si>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</si>
  <si>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</si>
  <si>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</si>
  <si>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</si>
  <si>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</si>
  <si>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</si>
  <si>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</si>
  <si>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</si>
  <si>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</si>
  <si>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</si>
  <si>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</si>
  <si>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</si>
  <si>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</si>
  <si>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</si>
  <si>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</si>
  <si>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</si>
  <si>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</si>
  <si>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</si>
  <si>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</si>
  <si>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</si>
  <si>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</si>
  <si>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</si>
  <si>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</si>
  <si>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</si>
  <si>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</si>
  <si>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</si>
  <si>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</si>
  <si>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</si>
  <si>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</si>
  <si>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</si>
  <si>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</si>
  <si>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</si>
  <si>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</si>
  <si>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</si>
  <si>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</si>
  <si>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</si>
  <si>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</si>
  <si>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</si>
  <si>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</si>
  <si>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</si>
  <si>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</si>
  <si>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</si>
  <si>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</si>
  <si>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</si>
  <si>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</si>
  <si>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</si>
  <si>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</si>
  <si>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</si>
  <si>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</si>
  <si>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</si>
  <si>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</si>
  <si>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</si>
  <si>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</si>
  <si>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</si>
  <si>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</si>
  <si>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</si>
  <si>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</si>
  <si>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</si>
  <si>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</si>
  <si>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</si>
  <si>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</si>
  <si>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</si>
  <si>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</si>
  <si>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</si>
  <si>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</si>
  <si>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</si>
  <si>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</si>
  <si>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</si>
  <si>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</si>
  <si>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</si>
  <si>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</si>
  <si>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</si>
  <si>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</si>
  <si>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</si>
  <si>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</si>
  <si>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</si>
  <si>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</si>
  <si>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</si>
  <si>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</si>
  <si>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</si>
  <si>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</si>
  <si>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</si>
  <si>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</si>
  <si>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</si>
  <si>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</si>
  <si>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</si>
  <si>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</si>
  <si>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</si>
  <si>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</si>
  <si>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</si>
  <si>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</si>
  <si>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</si>
  <si>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</si>
  <si>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</si>
  <si>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</si>
  <si>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</si>
  <si>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</si>
  <si>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</si>
  <si>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</si>
  <si>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</si>
  <si>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</si>
  <si>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</si>
  <si>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</si>
  <si>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</si>
  <si>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</si>
  <si>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</si>
  <si>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</si>
  <si>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</si>
  <si>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</si>
  <si>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</si>
  <si>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</si>
  <si>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</si>
  <si>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</si>
  <si>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</si>
  <si>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</si>
  <si>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</si>
  <si>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</si>
  <si>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</si>
  <si>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</si>
  <si>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</si>
  <si>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</si>
  <si>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</si>
  <si>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</si>
  <si>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</si>
  <si>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</si>
  <si>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</si>
  <si>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</si>
  <si>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</si>
  <si>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</si>
  <si>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</si>
  <si>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</si>
  <si>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</si>
  <si>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</si>
  <si>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</si>
  <si>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</si>
  <si>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</si>
  <si>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</si>
  <si>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</si>
  <si>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</si>
  <si>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</si>
  <si>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</si>
  <si>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</si>
  <si>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</si>
  <si>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</si>
  <si>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</si>
  <si>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</si>
  <si>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</si>
  <si>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</si>
  <si>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</si>
  <si>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</si>
  <si>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</si>
  <si>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</si>
  <si>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</si>
  <si>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</si>
  <si>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</si>
  <si>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</si>
  <si>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</si>
  <si>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</si>
  <si>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</si>
  <si>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</si>
  <si>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</si>
  <si>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</si>
  <si>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</si>
  <si>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</si>
  <si>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</si>
  <si>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</si>
  <si>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</si>
  <si>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</si>
  <si>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</si>
  <si>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</si>
  <si>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</si>
  <si>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</si>
  <si>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</si>
  <si>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</si>
  <si>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</si>
  <si>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</si>
  <si>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</si>
  <si>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</si>
  <si>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</si>
  <si>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</si>
  <si>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</si>
  <si>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</si>
  <si>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</si>
  <si>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</si>
  <si>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</si>
  <si>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</si>
  <si>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</si>
  <si>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</si>
  <si>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</si>
  <si>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</si>
  <si>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</si>
  <si>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</si>
  <si>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</si>
  <si>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</si>
  <si>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</si>
  <si>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</si>
  <si>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</si>
  <si>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</si>
  <si>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</si>
  <si>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</si>
  <si>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</si>
  <si>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</si>
  <si>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</si>
  <si>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</si>
  <si>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</si>
  <si>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</si>
  <si>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</si>
  <si>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</si>
  <si>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</si>
  <si>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</si>
  <si>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</si>
  <si>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</si>
  <si>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</si>
  <si>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</si>
  <si>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</si>
  <si>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</si>
  <si>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</si>
  <si>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</si>
  <si>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</si>
  <si>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</si>
  <si>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</si>
  <si>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</si>
  <si>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</si>
  <si>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</si>
  <si>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</si>
  <si>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</si>
  <si>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</si>
  <si>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</si>
  <si>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</si>
  <si>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</si>
  <si>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</si>
  <si>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</si>
  <si>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</si>
  <si>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</si>
  <si>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</si>
  <si>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</si>
  <si>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</si>
  <si>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</si>
  <si>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</si>
  <si>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</si>
  <si>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</si>
  <si>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</si>
  <si>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</si>
  <si>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</si>
  <si>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</si>
  <si>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</si>
  <si>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</si>
  <si>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</si>
  <si>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</si>
  <si>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</si>
  <si>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</si>
  <si>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</si>
  <si>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</si>
  <si>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</si>
  <si>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</si>
  <si>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</si>
  <si>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</si>
  <si>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</si>
  <si>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</si>
  <si>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</si>
  <si>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</si>
  <si>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</si>
  <si>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</si>
  <si>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</si>
  <si>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</si>
  <si>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</si>
  <si>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</si>
  <si>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</si>
  <si>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</si>
  <si>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</si>
  <si>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</si>
  <si>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</si>
  <si>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</si>
  <si>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</si>
  <si>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</si>
  <si>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</si>
  <si>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</si>
  <si>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</si>
  <si>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</si>
  <si>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</si>
  <si>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</si>
  <si>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</si>
  <si>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</si>
  <si>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</si>
  <si>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</si>
  <si>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</si>
  <si>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</si>
  <si>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</si>
  <si>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</si>
  <si>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</si>
  <si>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</si>
  <si>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</si>
  <si>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</si>
  <si>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</si>
  <si>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</si>
  <si>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</si>
  <si>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</si>
  <si>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</si>
  <si>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</si>
  <si>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</si>
  <si>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</si>
  <si>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</si>
  <si>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</si>
  <si>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</si>
  <si>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</si>
  <si>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</si>
  <si>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</si>
  <si>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</si>
  <si>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</si>
  <si>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</si>
  <si>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</si>
  <si>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</si>
  <si>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</si>
  <si>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</si>
  <si>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</si>
  <si>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</si>
  <si>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</si>
  <si>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</si>
  <si>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</si>
  <si>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</si>
  <si>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</si>
  <si>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</si>
  <si>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</si>
  <si>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</si>
  <si>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</si>
  <si>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</si>
  <si>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</si>
  <si>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</si>
  <si>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</si>
  <si>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</si>
  <si>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</si>
  <si>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</si>
  <si>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</si>
  <si>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</si>
  <si>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</si>
  <si>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</si>
  <si>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</si>
  <si>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</si>
  <si>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</si>
  <si>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</si>
  <si>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</si>
  <si>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</si>
  <si>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</si>
  <si>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</si>
  <si>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</si>
  <si>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</si>
  <si>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</si>
  <si>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</si>
  <si>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</si>
  <si>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</si>
  <si>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</si>
  <si>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</si>
  <si>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</si>
  <si>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</si>
  <si>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</si>
  <si>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</si>
  <si>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</si>
  <si>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</si>
  <si>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</si>
  <si>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</si>
  <si>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</si>
  <si>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</si>
  <si>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</si>
  <si>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</si>
  <si>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</si>
  <si>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</si>
  <si>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</si>
  <si>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</si>
  <si>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</si>
  <si>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</si>
  <si>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</si>
  <si>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</si>
  <si>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</si>
  <si>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</si>
  <si>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</si>
  <si>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</si>
  <si>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</si>
  <si>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</si>
  <si>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</si>
  <si>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</si>
  <si>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</si>
  <si>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</si>
  <si>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</si>
  <si>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</si>
  <si>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</si>
  <si>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</si>
  <si>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</si>
  <si>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</si>
  <si>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</si>
  <si>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</si>
  <si>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</si>
  <si>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</si>
  <si>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</si>
  <si>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</si>
  <si>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</si>
  <si>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</si>
  <si>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</si>
  <si>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</si>
  <si>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</si>
  <si>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</si>
  <si>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</si>
  <si>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</si>
  <si>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</si>
  <si>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</si>
  <si>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</si>
  <si>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</si>
  <si>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</si>
  <si>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</si>
  <si>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</si>
  <si>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</si>
  <si>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</si>
  <si>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</si>
  <si>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</si>
  <si>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</si>
  <si>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</si>
  <si>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</si>
  <si>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</si>
  <si>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</si>
  <si>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</si>
  <si>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</si>
  <si>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</si>
  <si>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</si>
  <si>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</si>
  <si>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</si>
  <si>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</si>
  <si>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</si>
  <si>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</si>
  <si>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</si>
  <si>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</si>
  <si>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</si>
  <si>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</si>
  <si>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</si>
  <si>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</si>
  <si>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</si>
  <si>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</si>
  <si>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</si>
  <si>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</si>
  <si>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</si>
  <si>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</si>
  <si>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</si>
  <si>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</si>
  <si>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</si>
  <si>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</si>
  <si>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</si>
  <si>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</si>
  <si>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</si>
  <si>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</si>
  <si>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</si>
  <si>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</si>
  <si>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</si>
  <si>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</si>
  <si>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</si>
  <si>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</si>
  <si>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</si>
  <si>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</si>
  <si>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</si>
  <si>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</si>
  <si>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</si>
  <si>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</si>
  <si>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</si>
  <si>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</si>
  <si>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</si>
  <si>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</si>
  <si>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</si>
  <si>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</si>
  <si>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</si>
  <si>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</si>
  <si>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</si>
  <si>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</si>
  <si>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</si>
  <si>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</si>
  <si>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</si>
  <si>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</si>
  <si>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</si>
  <si>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</si>
  <si>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</si>
  <si>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</si>
  <si>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</si>
  <si>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</si>
  <si>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</si>
  <si>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</si>
  <si>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</si>
  <si>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</si>
  <si>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</si>
  <si>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</si>
  <si>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</si>
  <si>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</si>
  <si>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</si>
  <si>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</si>
  <si>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</si>
  <si>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</si>
  <si>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</si>
  <si>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</si>
  <si>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</si>
  <si>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</si>
  <si>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</si>
  <si>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</si>
  <si>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</si>
  <si>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</si>
  <si>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</si>
  <si>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</si>
  <si>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</si>
  <si>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</si>
  <si>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</si>
  <si>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</si>
  <si>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</si>
  <si>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</si>
  <si>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</si>
  <si>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</si>
  <si>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</si>
  <si>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</si>
  <si>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</si>
  <si>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</si>
  <si>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</si>
  <si>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</si>
  <si>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</si>
  <si>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</si>
  <si>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</si>
  <si>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</si>
  <si>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</si>
  <si>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</si>
  <si>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</si>
  <si>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</si>
  <si>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</si>
  <si>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</si>
  <si>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</si>
  <si>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</si>
  <si>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</si>
  <si>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</si>
  <si>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</si>
  <si>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</si>
  <si>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</si>
  <si>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</si>
  <si>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</si>
  <si>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</si>
  <si>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</si>
  <si>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</si>
  <si>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</si>
  <si>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</si>
  <si>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</si>
  <si>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</si>
  <si>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</si>
  <si>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</si>
  <si>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</si>
  <si>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</si>
  <si>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</si>
  <si>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</si>
  <si>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</si>
  <si>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</si>
  <si>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</si>
  <si>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</si>
  <si>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</si>
  <si>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</si>
  <si>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</si>
  <si>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</si>
  <si>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</si>
  <si>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</si>
  <si>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</si>
  <si>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</si>
  <si>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</si>
  <si>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</si>
  <si>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</si>
  <si>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</si>
  <si>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</si>
  <si>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</si>
  <si>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</si>
  <si>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</si>
  <si>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</si>
  <si>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</si>
  <si>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</si>
  <si>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</si>
  <si>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</si>
  <si>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</si>
  <si>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</si>
  <si>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</si>
  <si>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</si>
  <si>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</si>
  <si>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</si>
  <si>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</si>
  <si>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</si>
  <si>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</si>
  <si>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</si>
  <si>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</si>
  <si>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</si>
  <si>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</si>
  <si>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</si>
  <si>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</si>
  <si>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</si>
  <si>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</si>
  <si>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</si>
  <si>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</si>
  <si>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</si>
  <si>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</si>
  <si>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</si>
  <si>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</si>
  <si>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</si>
  <si>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</si>
  <si>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</si>
  <si>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</si>
  <si>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</si>
  <si>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</si>
  <si>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</si>
  <si>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</si>
  <si>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</si>
  <si>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</si>
  <si>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</si>
  <si>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</si>
  <si>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</si>
  <si>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</si>
  <si>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</si>
  <si>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</si>
  <si>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</si>
  <si>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</si>
  <si>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</si>
  <si>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</si>
  <si>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</si>
  <si>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</si>
  <si>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</si>
  <si>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</si>
  <si>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</si>
  <si>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</si>
  <si>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</si>
  <si>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</si>
  <si>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</si>
  <si>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</si>
  <si>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</si>
  <si>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</si>
  <si>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</si>
  <si>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</si>
  <si>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</si>
  <si>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</si>
  <si>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</si>
  <si>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</si>
  <si>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</si>
  <si>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</si>
  <si>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</si>
  <si>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</si>
  <si>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</si>
  <si>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</si>
  <si>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</si>
  <si>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</si>
  <si>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</si>
  <si>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</si>
  <si>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</si>
  <si>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</si>
  <si>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</si>
  <si>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</si>
  <si>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</si>
  <si>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</si>
  <si>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</si>
  <si>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</si>
  <si>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</si>
  <si>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</si>
  <si>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</si>
  <si>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</si>
  <si>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</si>
  <si>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</si>
  <si>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</si>
  <si>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</si>
  <si>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</si>
  <si>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</si>
  <si>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</si>
  <si>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</si>
  <si>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</si>
  <si>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</si>
  <si>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</si>
  <si>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</si>
  <si>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</si>
  <si>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</si>
  <si>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</si>
  <si>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</si>
  <si>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</si>
  <si>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</si>
  <si>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</si>
  <si>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</si>
  <si>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</si>
  <si>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</si>
  <si>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</si>
  <si>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</si>
  <si>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</si>
  <si>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</si>
  <si>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</si>
  <si>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</si>
  <si>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</si>
  <si>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</si>
  <si>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</si>
  <si>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</si>
  <si>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</si>
  <si>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</si>
  <si>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</si>
  <si>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</si>
  <si>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</si>
  <si>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</si>
  <si>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</si>
  <si>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</si>
  <si>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</si>
  <si>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</si>
  <si>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</si>
  <si>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</si>
  <si>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</si>
  <si>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</si>
  <si>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</si>
  <si>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</si>
  <si>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</si>
  <si>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</si>
  <si>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</si>
  <si>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</si>
  <si>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</si>
  <si>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</si>
  <si>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</si>
  <si>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</si>
  <si>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</si>
  <si>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</si>
  <si>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</si>
  <si>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</si>
  <si>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</si>
  <si>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</si>
  <si>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</si>
  <si>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</si>
  <si>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</si>
  <si>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</si>
  <si>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</si>
  <si>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</si>
  <si>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</si>
  <si>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</si>
  <si>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</si>
  <si>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</si>
  <si>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</si>
  <si>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</si>
  <si>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</si>
  <si>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</si>
  <si>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</si>
  <si>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</si>
  <si>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</si>
  <si>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</si>
  <si>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</si>
  <si>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</si>
  <si>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</si>
  <si>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</si>
  <si>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</si>
  <si>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</si>
  <si>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</si>
  <si>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</si>
  <si>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</si>
  <si>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</si>
  <si>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</si>
  <si>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</si>
  <si>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</si>
  <si>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</si>
  <si>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</si>
  <si>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</si>
  <si>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</si>
  <si>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</si>
  <si>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</si>
  <si>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</si>
  <si>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</si>
  <si>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</si>
  <si>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</si>
  <si>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</si>
  <si>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</si>
  <si>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</si>
  <si>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</si>
  <si>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</si>
  <si>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</si>
  <si>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</si>
  <si>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</si>
  <si>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</si>
  <si>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</si>
  <si>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</si>
  <si>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</si>
  <si>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</si>
  <si>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</si>
  <si>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</si>
  <si>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</si>
  <si>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</si>
  <si>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</si>
  <si>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</si>
  <si>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</si>
  <si>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</si>
  <si>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</si>
  <si>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</si>
  <si>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</si>
  <si>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</si>
  <si>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</si>
  <si>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</si>
  <si>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</si>
  <si>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</si>
  <si>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</si>
  <si>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</si>
  <si>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</si>
  <si>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</si>
  <si>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</si>
  <si>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</si>
  <si>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</si>
  <si>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</si>
  <si>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</si>
  <si>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</si>
  <si>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</si>
  <si>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</si>
  <si>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</si>
  <si>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</si>
  <si>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</si>
  <si>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</si>
  <si>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</si>
  <si>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</si>
  <si>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</si>
  <si>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</si>
  <si>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</si>
  <si>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</si>
  <si>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</si>
  <si>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</si>
  <si>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</si>
  <si>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</si>
  <si>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</si>
  <si>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</si>
  <si>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</si>
  <si>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</si>
  <si>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</si>
  <si>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</si>
  <si>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</si>
  <si>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</si>
  <si>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</si>
  <si>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</si>
  <si>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</si>
  <si>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</si>
  <si>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</si>
  <si>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</si>
  <si>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</si>
  <si>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</si>
  <si>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</si>
  <si>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</si>
  <si>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</si>
  <si>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</si>
  <si>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</si>
  <si>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</si>
  <si>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</si>
  <si>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</si>
  <si>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</si>
  <si>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</si>
  <si>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</si>
  <si>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</si>
  <si>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</si>
  <si>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</si>
  <si>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</si>
  <si>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</si>
  <si>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</si>
  <si>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</si>
  <si>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</si>
  <si>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</si>
  <si>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</si>
  <si>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</si>
  <si>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</si>
  <si>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</si>
  <si>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</si>
  <si>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</si>
  <si>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</si>
  <si>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</si>
  <si>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</si>
  <si>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</si>
  <si>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</si>
  <si>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</si>
  <si>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</si>
  <si>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</si>
  <si>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</si>
  <si>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</si>
  <si>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</si>
  <si>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</si>
  <si>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</si>
  <si>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</si>
  <si>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</si>
  <si>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</si>
  <si>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</si>
  <si>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</si>
  <si>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</si>
  <si>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</si>
  <si>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</si>
  <si>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</si>
  <si>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</si>
  <si>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</si>
  <si>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</si>
  <si>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</si>
  <si>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</si>
  <si>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</si>
  <si>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</si>
  <si>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</si>
  <si>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</si>
  <si>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</si>
  <si>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</si>
  <si>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</si>
  <si>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</si>
  <si>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</si>
  <si>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</si>
  <si>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</si>
  <si>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</si>
  <si>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</si>
  <si>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</si>
  <si>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</si>
  <si>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</si>
  <si>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</si>
  <si>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</si>
  <si>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</si>
  <si>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</si>
  <si>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</si>
  <si>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</si>
  <si>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</si>
  <si>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</si>
  <si>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</si>
  <si>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</si>
  <si>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</si>
  <si>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</si>
  <si>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</si>
  <si>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</si>
  <si>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</si>
  <si>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</si>
  <si>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</si>
  <si>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</si>
  <si>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</si>
  <si>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</si>
  <si>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</si>
  <si>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</si>
  <si>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</si>
  <si>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</si>
  <si>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</si>
  <si>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</si>
  <si>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</si>
  <si>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</si>
  <si>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</si>
  <si>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</si>
  <si>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</si>
  <si>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</si>
  <si>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</si>
  <si>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</si>
  <si>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</si>
  <si>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</si>
  <si>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</si>
  <si>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</si>
  <si>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</si>
  <si>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</si>
  <si>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</si>
  <si>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</si>
  <si>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</si>
  <si>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</si>
  <si>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</si>
  <si>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</si>
  <si>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</si>
  <si>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</si>
  <si>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</si>
  <si>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</si>
  <si>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</si>
  <si>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</si>
  <si>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</si>
  <si>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</si>
  <si>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</si>
  <si>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</si>
  <si>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</si>
  <si>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</si>
  <si>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</si>
  <si>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</si>
  <si>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</si>
  <si>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</si>
  <si>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</si>
  <si>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</si>
  <si>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</si>
  <si>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</si>
  <si>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</si>
  <si>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</si>
  <si>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</si>
  <si>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</si>
  <si>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</si>
  <si>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</si>
  <si>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</si>
  <si>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</si>
  <si>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</si>
  <si>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</si>
  <si>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</si>
  <si>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</si>
  <si>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</si>
  <si>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</si>
  <si>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</si>
  <si>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</si>
  <si>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</si>
  <si>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</si>
  <si>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</si>
  <si>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</si>
  <si>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</si>
  <si>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</si>
  <si>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</si>
  <si>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</si>
  <si>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</si>
  <si>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</si>
  <si>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</si>
  <si>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</si>
  <si>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</si>
  <si>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</si>
  <si>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</si>
  <si>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</si>
  <si>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</si>
  <si>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</si>
  <si>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</si>
  <si>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</si>
  <si>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</si>
  <si>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</si>
  <si>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</si>
  <si>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</si>
  <si>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</si>
  <si>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</si>
  <si>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</si>
  <si>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</si>
  <si>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</si>
  <si>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</si>
  <si>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</si>
  <si>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</si>
  <si>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</si>
  <si>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</si>
  <si>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</si>
  <si>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</si>
  <si>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</si>
  <si>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</si>
  <si>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</si>
  <si>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</si>
  <si>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</si>
  <si>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</si>
  <si>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</si>
  <si>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</si>
  <si>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</si>
  <si>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</si>
  <si>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</si>
  <si>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</si>
  <si>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</si>
  <si>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</si>
  <si>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</si>
  <si>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</si>
  <si>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</si>
  <si>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</si>
  <si>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</si>
  <si>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</si>
  <si>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</si>
  <si>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</si>
  <si>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</si>
  <si>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</si>
  <si>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</si>
  <si>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</si>
  <si>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</si>
  <si>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</si>
  <si>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</si>
  <si>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</si>
  <si>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</si>
  <si>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</si>
  <si>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</si>
  <si>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</si>
  <si>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</si>
  <si>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</si>
  <si>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</si>
  <si>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</si>
  <si>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</si>
  <si>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</si>
  <si>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</si>
  <si>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</si>
  <si>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</si>
  <si>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</si>
  <si>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</si>
  <si>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</si>
  <si>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</si>
  <si>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</si>
  <si>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</si>
  <si>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</si>
  <si>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</si>
  <si>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</si>
  <si>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</si>
  <si>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</si>
  <si>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</si>
  <si>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</si>
  <si>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</si>
  <si>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</si>
  <si>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</si>
  <si>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</si>
  <si>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</si>
  <si>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</si>
  <si>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</si>
  <si>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</si>
  <si>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</si>
  <si>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</si>
  <si>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</si>
  <si>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</si>
  <si>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</si>
  <si>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</si>
  <si>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</si>
  <si>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</si>
  <si>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</si>
  <si>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</si>
  <si>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</si>
  <si>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</si>
  <si>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</si>
  <si>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</si>
  <si>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</si>
  <si>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</si>
  <si>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</si>
  <si>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</si>
  <si>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</si>
  <si>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</si>
  <si>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</si>
  <si>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</si>
  <si>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</si>
  <si>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</si>
  <si>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</si>
  <si>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</si>
  <si>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</si>
  <si>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</si>
  <si>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</si>
  <si>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</si>
  <si>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</si>
  <si>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</si>
  <si>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</si>
  <si>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</si>
  <si>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</si>
  <si>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</si>
  <si>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</si>
  <si>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</si>
  <si>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</si>
  <si>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</si>
  <si>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</si>
  <si>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</si>
  <si>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</si>
  <si>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</si>
  <si>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</si>
  <si>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</si>
  <si>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</si>
  <si>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</si>
  <si>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</si>
  <si>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</si>
  <si>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</si>
  <si>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</si>
  <si>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</si>
  <si>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</si>
  <si>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</si>
  <si>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</si>
  <si>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</si>
  <si>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</si>
  <si>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</si>
  <si>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</si>
  <si>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</si>
  <si>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</si>
  <si>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</si>
  <si>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</si>
  <si>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</si>
  <si>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</si>
  <si>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</si>
  <si>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</si>
  <si>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</si>
  <si>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</si>
  <si>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</si>
  <si>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</si>
  <si>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</si>
  <si>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</si>
  <si>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</si>
  <si>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</si>
  <si>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</si>
  <si>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</si>
  <si>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</si>
  <si>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</si>
  <si>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</si>
  <si>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</si>
  <si>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</si>
  <si>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</si>
  <si>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</si>
  <si>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</si>
  <si>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</si>
  <si>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</si>
  <si>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</si>
  <si>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</si>
  <si>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</si>
  <si>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</si>
  <si>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</si>
  <si>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</si>
  <si>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</si>
  <si>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</si>
  <si>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</si>
  <si>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</si>
  <si>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</si>
  <si>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</si>
  <si>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</si>
  <si>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</si>
  <si>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</si>
  <si>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</si>
  <si>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</si>
  <si>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</si>
  <si>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</si>
  <si>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</si>
  <si>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</si>
  <si>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</si>
  <si>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</si>
  <si>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</si>
  <si>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</si>
  <si>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</si>
  <si>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</si>
  <si>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</si>
  <si>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</si>
  <si>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</si>
  <si>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</si>
  <si>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</si>
  <si>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</si>
  <si>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</si>
  <si>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</si>
  <si>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</si>
  <si>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</si>
  <si>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</si>
  <si>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</si>
  <si>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</si>
  <si>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</si>
  <si>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</si>
  <si>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</si>
  <si>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</si>
  <si>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</si>
  <si>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</si>
  <si>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</si>
  <si>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</si>
  <si>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</si>
  <si>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</si>
  <si>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</si>
  <si>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</si>
  <si>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</si>
  <si>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</si>
  <si>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</si>
  <si>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</si>
  <si>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</si>
  <si>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</si>
  <si>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</si>
  <si>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</si>
  <si>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</si>
  <si>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</si>
  <si>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</si>
  <si>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</si>
  <si>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</si>
  <si>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</si>
  <si>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</si>
  <si>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</si>
  <si>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</si>
  <si>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</si>
  <si>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</si>
  <si>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</si>
  <si>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</si>
  <si>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</si>
  <si>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</si>
  <si>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</si>
  <si>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</si>
  <si>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</si>
  <si>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</si>
  <si>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</si>
  <si>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</si>
  <si>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</si>
  <si>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</si>
  <si>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</si>
  <si>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</si>
  <si>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</si>
  <si>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</si>
  <si>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</si>
  <si>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</si>
  <si>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</si>
  <si>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</si>
  <si>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</si>
  <si>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</si>
  <si>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</si>
  <si>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</si>
  <si>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</si>
  <si>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</si>
  <si>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</si>
  <si>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</si>
  <si>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</si>
  <si>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</si>
  <si>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</si>
  <si>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</si>
  <si>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</si>
  <si>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</si>
  <si>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</si>
  <si>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</si>
  <si>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</si>
  <si>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</si>
  <si>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</si>
  <si>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</si>
  <si>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</si>
  <si>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</si>
  <si>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</si>
  <si>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</si>
  <si>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</si>
  <si>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</si>
  <si>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</si>
  <si>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</si>
  <si>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</si>
  <si>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</si>
  <si>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</si>
  <si>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</si>
  <si>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</si>
  <si>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</si>
  <si>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</si>
  <si>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</si>
  <si>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</si>
  <si>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</si>
  <si>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</si>
  <si>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</si>
  <si>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</si>
  <si>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</si>
  <si>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</si>
  <si>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</si>
  <si>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</si>
  <si>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</si>
  <si>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</si>
  <si>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</si>
  <si>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</si>
  <si>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</si>
  <si>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</si>
  <si>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</si>
  <si>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</si>
  <si>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</si>
  <si>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</si>
  <si>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</si>
  <si>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</si>
  <si>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</si>
  <si>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</si>
  <si>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</si>
  <si>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</si>
  <si>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</si>
  <si>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</si>
  <si>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</si>
  <si>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</si>
  <si>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</si>
  <si>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</si>
  <si>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</si>
  <si>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</si>
  <si>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</si>
  <si>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</si>
  <si>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</si>
  <si>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</si>
  <si>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</si>
  <si>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</si>
  <si>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</si>
  <si>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</si>
  <si>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</si>
  <si>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</si>
  <si>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</si>
  <si>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</si>
  <si>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</si>
  <si>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</si>
  <si>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</si>
  <si>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</si>
  <si>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</si>
  <si>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</si>
  <si>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</si>
  <si>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</si>
  <si>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</si>
  <si>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</si>
  <si>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</si>
  <si>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</si>
  <si>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</si>
  <si>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</si>
  <si>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</si>
  <si>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</si>
  <si>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</si>
  <si>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</si>
  <si>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</si>
  <si>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</si>
  <si>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</si>
  <si>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</si>
  <si>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</si>
  <si>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</si>
  <si>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</si>
  <si>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</si>
  <si>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</si>
  <si>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</si>
  <si>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</si>
  <si>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</si>
  <si>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</si>
  <si>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</si>
  <si>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</si>
  <si>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</si>
  <si>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</si>
  <si>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</si>
  <si>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</si>
  <si>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</si>
  <si>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</si>
  <si>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</si>
  <si>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</si>
  <si>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</si>
  <si>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</si>
  <si>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</si>
  <si>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</si>
  <si>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</si>
  <si>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</si>
  <si>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</si>
  <si>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</si>
  <si>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</si>
  <si>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</si>
  <si>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</si>
  <si>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</si>
  <si>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</si>
  <si>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</si>
  <si>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</si>
  <si>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</si>
  <si>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</si>
  <si>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</si>
  <si>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</si>
  <si>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</si>
  <si>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</si>
  <si>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</si>
  <si>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</si>
  <si>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</si>
  <si>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</si>
  <si>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</si>
  <si>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</si>
  <si>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</si>
  <si>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</si>
  <si>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</si>
  <si>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</si>
  <si>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</si>
  <si>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</si>
  <si>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</si>
  <si>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</si>
  <si>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</si>
  <si>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</si>
  <si>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</si>
  <si>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</si>
  <si>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</si>
  <si>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</si>
  <si>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</si>
  <si>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</si>
  <si>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</si>
  <si>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</si>
  <si>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</si>
  <si>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</si>
  <si>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</si>
  <si>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</si>
  <si>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</si>
  <si>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</si>
  <si>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</si>
  <si>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</si>
  <si>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</si>
  <si>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</si>
  <si>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</si>
  <si>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</si>
  <si>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</si>
  <si>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</si>
  <si>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</si>
  <si>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</si>
  <si>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</si>
  <si>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</si>
  <si>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</si>
  <si>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</si>
  <si>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</si>
  <si>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</si>
  <si>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</si>
  <si>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</si>
  <si>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</si>
  <si>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</si>
  <si>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</si>
  <si>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</si>
  <si>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</si>
  <si>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</si>
  <si>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</si>
  <si>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</si>
  <si>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</si>
  <si>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</si>
  <si>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</si>
  <si>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</si>
  <si>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</si>
  <si>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</si>
  <si>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</si>
  <si>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</si>
  <si>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</si>
  <si>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</si>
  <si>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</si>
  <si>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</si>
  <si>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</si>
  <si>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</si>
  <si>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</si>
  <si>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</si>
  <si>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</si>
  <si>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</si>
  <si>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</si>
  <si>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</si>
  <si>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</si>
  <si>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</si>
  <si>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</si>
  <si>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</si>
  <si>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</si>
  <si>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</si>
  <si>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</si>
  <si>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</si>
  <si>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</si>
  <si>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</si>
  <si>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</si>
  <si>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</si>
  <si>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</si>
  <si>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</si>
  <si>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</si>
  <si>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</si>
  <si>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</si>
  <si>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</si>
  <si>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</si>
  <si>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</si>
  <si>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</si>
  <si>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</si>
  <si>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</si>
  <si>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</si>
  <si>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</si>
  <si>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</si>
  <si>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</si>
  <si>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</si>
  <si>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</si>
  <si>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</si>
  <si>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</si>
  <si>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</si>
  <si>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</si>
  <si>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</si>
  <si>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</si>
  <si>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</si>
  <si>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</si>
  <si>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</si>
  <si>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</si>
  <si>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</si>
  <si>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</si>
  <si>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</si>
  <si>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</si>
  <si>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</si>
  <si>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</si>
  <si>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</si>
  <si>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</si>
  <si>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</si>
  <si>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</si>
  <si>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</si>
  <si>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</si>
  <si>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</si>
  <si>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</si>
  <si>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</si>
  <si>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</si>
  <si>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</si>
  <si>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</si>
  <si>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</si>
  <si>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</si>
  <si>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</si>
  <si>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</si>
  <si>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</si>
  <si>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</si>
  <si>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</si>
  <si>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</si>
  <si>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</si>
  <si>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</si>
  <si>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</si>
  <si>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</si>
  <si>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</si>
  <si>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</si>
  <si>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</si>
  <si>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</si>
  <si>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</si>
  <si>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</si>
  <si>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</si>
  <si>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</si>
  <si>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</si>
  <si>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</si>
  <si>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</si>
  <si>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</si>
  <si>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</si>
  <si>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</si>
  <si>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</si>
  <si>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</si>
  <si>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</si>
  <si>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</si>
  <si>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</si>
  <si>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</si>
  <si>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</si>
  <si>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</si>
  <si>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</si>
  <si>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</si>
  <si>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</si>
  <si>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</si>
  <si>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</si>
  <si>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</si>
  <si>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</si>
  <si>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</si>
  <si>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</si>
  <si>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</si>
  <si>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</si>
  <si>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</si>
  <si>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</si>
  <si>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</si>
  <si>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</si>
  <si>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</si>
  <si>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</si>
  <si>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</si>
  <si>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</si>
  <si>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</si>
  <si>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</si>
  <si>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</si>
  <si>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</si>
  <si>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</si>
  <si>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</si>
  <si>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</si>
  <si>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</si>
  <si>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</si>
  <si>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</si>
  <si>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</si>
  <si>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</si>
  <si>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</si>
  <si>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</si>
  <si>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</si>
  <si>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</si>
  <si>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</si>
  <si>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</si>
  <si>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</si>
  <si>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</si>
  <si>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</si>
  <si>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</si>
  <si>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</si>
  <si>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</si>
  <si>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</si>
  <si>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</si>
  <si>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</si>
  <si>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</si>
  <si>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</si>
  <si>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</si>
  <si>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</si>
  <si>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</si>
  <si>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</si>
  <si>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</si>
  <si>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</si>
  <si>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</si>
  <si>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</si>
  <si>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</si>
  <si>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</si>
  <si>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</si>
  <si>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</si>
  <si>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</si>
  <si>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</si>
  <si>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</si>
  <si>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</si>
  <si>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</si>
  <si>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</si>
  <si>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</si>
  <si>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</si>
  <si>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</si>
  <si>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</si>
  <si>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</si>
  <si>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</si>
  <si>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</si>
  <si>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</si>
  <si>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</si>
  <si>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</si>
  <si>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</si>
  <si>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</si>
  <si>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</si>
  <si>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</si>
  <si>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</si>
  <si>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</si>
  <si>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</si>
  <si>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</si>
  <si>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</si>
  <si>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</si>
  <si>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</si>
  <si>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</si>
  <si>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</si>
  <si>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</si>
  <si>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</si>
  <si>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</si>
  <si>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</si>
  <si>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</si>
  <si>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</si>
  <si>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</si>
  <si>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</si>
  <si>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</si>
  <si>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</si>
  <si>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</si>
  <si>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</si>
  <si>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</si>
  <si>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</si>
  <si>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</si>
  <si>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</si>
  <si>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</si>
  <si>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</si>
  <si>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</si>
  <si>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</si>
  <si>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</si>
  <si>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</si>
  <si>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</si>
  <si>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</si>
  <si>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</si>
  <si>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</si>
  <si>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</si>
  <si>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</si>
  <si>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</si>
  <si>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</si>
  <si>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</si>
  <si>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</si>
  <si>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</si>
  <si>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</si>
  <si>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</si>
  <si>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</si>
  <si>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</si>
  <si>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</si>
  <si>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</si>
  <si>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</si>
  <si>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</si>
  <si>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</si>
  <si>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</si>
  <si>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</si>
  <si>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</si>
  <si>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</si>
  <si>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</si>
  <si>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</si>
  <si>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</si>
  <si>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</si>
  <si>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</si>
  <si>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</si>
  <si>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</si>
  <si>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</si>
  <si>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</si>
  <si>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</si>
  <si>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</si>
  <si>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</si>
  <si>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</si>
  <si>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</si>
  <si>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</si>
  <si>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</si>
  <si>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</si>
  <si>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</si>
  <si>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</si>
  <si>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</si>
  <si>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</si>
  <si>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</si>
  <si>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</si>
  <si>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</si>
  <si>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</si>
  <si>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</si>
  <si>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</si>
  <si>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</si>
  <si>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</si>
  <si>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</si>
  <si>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</si>
  <si>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</si>
  <si>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</si>
  <si>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</si>
  <si>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</si>
  <si>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</si>
  <si>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</si>
  <si>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</si>
  <si>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</si>
  <si>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</si>
  <si>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</si>
  <si>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</si>
  <si>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</si>
  <si>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</si>
  <si>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</si>
  <si>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</si>
  <si>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</si>
  <si>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</si>
  <si>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</si>
  <si>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</si>
  <si>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</si>
  <si>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</si>
  <si>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</si>
  <si>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</si>
  <si>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</si>
  <si>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</si>
  <si>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</si>
  <si>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</si>
  <si>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</si>
  <si>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</si>
  <si>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</si>
  <si>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</si>
  <si>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</si>
  <si>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</si>
  <si>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</si>
  <si>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</si>
  <si>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</si>
  <si>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</si>
  <si>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</si>
  <si>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</si>
  <si>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</si>
  <si>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</si>
  <si>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</si>
  <si>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</si>
  <si>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</si>
  <si>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</si>
  <si>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</si>
  <si>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</si>
  <si>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</si>
  <si>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</si>
  <si>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</si>
  <si>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</si>
  <si>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</si>
  <si>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</si>
  <si>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</si>
  <si>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</si>
  <si>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</si>
  <si>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</si>
  <si>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</si>
  <si>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</si>
  <si>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</si>
  <si>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</si>
  <si>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</si>
  <si>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</si>
  <si>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</si>
  <si>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</si>
  <si>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</si>
  <si>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</si>
  <si>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</si>
  <si>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</si>
  <si>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</si>
  <si>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</si>
  <si>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</si>
  <si>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</si>
  <si>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</si>
  <si>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</si>
  <si>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</si>
  <si>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</si>
  <si>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</si>
  <si>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</si>
  <si>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</si>
  <si>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</si>
  <si>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</si>
  <si>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</si>
  <si>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</si>
  <si>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</si>
  <si>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</si>
  <si>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</si>
  <si>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</si>
  <si>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</si>
  <si>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</si>
  <si>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</si>
  <si>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</si>
  <si>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</si>
  <si>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</si>
  <si>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</si>
  <si>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</si>
  <si>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</si>
  <si>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</si>
  <si>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</si>
  <si>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</si>
  <si>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</si>
  <si>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</si>
  <si>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</si>
  <si>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</si>
  <si>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</si>
  <si>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</si>
  <si>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</si>
  <si>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</si>
  <si>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</si>
  <si>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</si>
  <si>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</si>
  <si>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</si>
  <si>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</si>
  <si>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</si>
  <si>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</si>
  <si>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</si>
  <si>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</si>
  <si>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</si>
  <si>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</si>
  <si>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</si>
  <si>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</si>
  <si>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</si>
  <si>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</si>
  <si>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</si>
  <si>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</si>
  <si>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</si>
  <si>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</si>
  <si>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</si>
  <si>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</si>
  <si>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</si>
  <si>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</si>
  <si>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</si>
  <si>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</si>
  <si>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</si>
  <si>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</si>
  <si>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</si>
  <si>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</si>
  <si>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</si>
  <si>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</si>
  <si>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</si>
  <si>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</si>
  <si>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</si>
  <si>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</si>
  <si>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</si>
  <si>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</si>
  <si>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</si>
  <si>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</si>
  <si>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</si>
  <si>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</si>
  <si>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</si>
  <si>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</si>
  <si>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</si>
  <si>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</si>
  <si>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</si>
  <si>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</si>
  <si>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</si>
  <si>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</si>
  <si>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</si>
  <si>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</si>
  <si>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</si>
  <si>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</si>
  <si>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</si>
  <si>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</si>
  <si>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</si>
  <si>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</si>
  <si>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</si>
  <si>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</si>
  <si>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</si>
  <si>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</si>
  <si>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</si>
  <si>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</si>
  <si>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</si>
  <si>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</si>
  <si>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</si>
  <si>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</si>
  <si>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</si>
  <si>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</si>
  <si>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</si>
  <si>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</si>
  <si>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</si>
  <si>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</si>
  <si>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</si>
  <si>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</si>
  <si>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</si>
  <si>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</si>
  <si>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</si>
  <si>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</si>
  <si>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</si>
  <si>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</si>
  <si>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</si>
  <si>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</si>
  <si>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</si>
  <si>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</si>
  <si>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</si>
  <si>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</si>
  <si>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</si>
  <si>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</si>
  <si>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</si>
  <si>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</si>
  <si>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</si>
  <si>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</si>
  <si>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</si>
  <si>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</si>
  <si>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</si>
  <si>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</si>
  <si>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</si>
  <si>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</si>
  <si>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</si>
  <si>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</si>
  <si>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</si>
  <si>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</si>
  <si>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</si>
  <si>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</si>
  <si>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</si>
  <si>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</si>
  <si>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</si>
  <si>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</si>
  <si>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</si>
  <si>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</si>
  <si>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</si>
  <si>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</si>
  <si>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</si>
  <si>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</si>
  <si>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</si>
  <si>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</si>
  <si>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</si>
  <si>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</si>
  <si>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</si>
  <si>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</si>
  <si>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</si>
  <si>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</si>
  <si>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</si>
  <si>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</si>
  <si>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</si>
  <si>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</si>
  <si>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</si>
  <si>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</si>
  <si>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</si>
  <si>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</si>
  <si>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</si>
  <si>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</si>
  <si>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</si>
  <si>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</si>
  <si>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</si>
  <si>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</si>
  <si>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</si>
  <si>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</si>
  <si>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</si>
  <si>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</si>
  <si>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</si>
  <si>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</si>
  <si>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</si>
  <si>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</si>
  <si>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</si>
  <si>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</si>
  <si>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</si>
  <si>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</si>
  <si>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</si>
  <si>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</si>
  <si>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</si>
  <si>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</si>
  <si>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</si>
  <si>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</si>
  <si>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</si>
  <si>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</si>
  <si>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</si>
  <si>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</si>
  <si>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</si>
  <si>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</si>
  <si>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</si>
  <si>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</si>
  <si>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</si>
  <si>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</si>
  <si>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</si>
  <si>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</si>
  <si>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</si>
  <si>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</si>
  <si>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</si>
  <si>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</si>
  <si>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</si>
  <si>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</si>
  <si>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</si>
  <si>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</si>
  <si>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</si>
  <si>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</si>
  <si>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</si>
  <si>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</si>
  <si>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</si>
  <si>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</si>
  <si>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</si>
  <si>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</si>
  <si>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</si>
  <si>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</si>
  <si>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</si>
  <si>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</si>
  <si>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</si>
  <si>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</si>
  <si>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</si>
  <si>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</si>
  <si>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</si>
  <si>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</si>
  <si>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</si>
  <si>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</si>
  <si>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</si>
  <si>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</si>
  <si>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</si>
  <si>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</si>
  <si>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</si>
  <si>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</si>
  <si>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</si>
  <si>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</si>
  <si>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</si>
  <si>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</si>
  <si>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</si>
  <si>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</si>
  <si>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</si>
  <si>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</si>
  <si>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</si>
  <si>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</si>
  <si>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</si>
  <si>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</si>
  <si>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</si>
  <si>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</si>
  <si>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</si>
  <si>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</si>
  <si>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</si>
  <si>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</si>
  <si>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</si>
  <si>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</si>
  <si>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</si>
  <si>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</si>
  <si>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</si>
  <si>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</si>
  <si>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</si>
  <si>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</si>
  <si>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</si>
  <si>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</si>
  <si>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</si>
  <si>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</si>
  <si>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</si>
  <si>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</si>
  <si>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</si>
  <si>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</si>
  <si>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</si>
  <si>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</si>
  <si>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</si>
  <si>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</si>
  <si>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</si>
  <si>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</si>
  <si>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</si>
  <si>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</si>
  <si>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</si>
  <si>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</si>
  <si>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</si>
  <si>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</si>
  <si>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</si>
  <si>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</si>
  <si>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</si>
  <si>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</si>
  <si>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</si>
  <si>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</si>
  <si>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</si>
  <si>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</si>
  <si>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</si>
  <si>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</si>
  <si>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</si>
  <si>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</si>
  <si>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</si>
  <si>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</si>
  <si>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</si>
  <si>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</si>
  <si>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</si>
  <si>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</si>
  <si>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</si>
  <si>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</si>
  <si>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</si>
  <si>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</si>
  <si>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</si>
  <si>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</si>
  <si>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</si>
  <si>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</si>
  <si>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</si>
  <si>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</si>
  <si>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</si>
  <si>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</si>
  <si>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</si>
  <si>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</si>
  <si>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</si>
  <si>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</si>
  <si>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</si>
  <si>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</si>
  <si>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</si>
  <si>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</si>
  <si>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</si>
  <si>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</si>
  <si>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</si>
  <si>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</si>
  <si>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</si>
  <si>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</si>
  <si>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</si>
  <si>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</si>
  <si>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</si>
  <si>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</si>
  <si>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</si>
  <si>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</si>
  <si>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</si>
  <si>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</si>
  <si>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</si>
  <si>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</si>
  <si>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</si>
  <si>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</si>
  <si>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</si>
  <si>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</si>
  <si>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</si>
  <si>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</si>
  <si>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</si>
  <si>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</si>
  <si>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</si>
  <si>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</si>
  <si>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</si>
  <si>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</si>
  <si>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</si>
  <si>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</si>
  <si>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</si>
  <si>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</si>
  <si>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</si>
  <si>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</si>
  <si>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</si>
  <si>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</si>
  <si>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</si>
  <si>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</si>
  <si>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</si>
  <si>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</si>
  <si>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</si>
  <si>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</si>
  <si>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</si>
  <si>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</si>
  <si>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</si>
  <si>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</si>
  <si>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</si>
  <si>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</si>
  <si>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</si>
  <si>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</si>
  <si>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</si>
  <si>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</si>
  <si>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</si>
  <si>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</si>
  <si>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</si>
  <si>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</si>
  <si>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</si>
  <si>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</si>
  <si>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</si>
  <si>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</si>
  <si>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</si>
  <si>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</si>
  <si>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</si>
  <si>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</si>
  <si>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</si>
  <si>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</si>
  <si>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</si>
  <si>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</si>
  <si>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</si>
  <si>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</si>
  <si>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</si>
  <si>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</si>
  <si>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</si>
  <si>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</si>
  <si>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</si>
  <si>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</si>
  <si>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</si>
  <si>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</si>
  <si>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</si>
  <si>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</si>
  <si>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</si>
  <si>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</si>
  <si>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</si>
  <si>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</si>
  <si>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</si>
  <si>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</si>
  <si>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</si>
  <si>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</si>
  <si>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</si>
  <si>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</si>
  <si>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</si>
  <si>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</si>
  <si>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</si>
  <si>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</si>
  <si>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</si>
  <si>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</si>
  <si>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</si>
  <si>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</si>
  <si>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</si>
  <si>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</si>
  <si>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</si>
  <si>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</si>
  <si>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</si>
  <si>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</si>
  <si>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</si>
  <si>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</si>
  <si>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</si>
  <si>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</si>
  <si>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</si>
  <si>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</si>
  <si>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</si>
  <si>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</si>
  <si>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</si>
  <si>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</si>
  <si>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</si>
  <si>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</si>
  <si>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</si>
  <si>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</si>
  <si>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</si>
  <si>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</si>
  <si>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</si>
  <si>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</si>
  <si>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</si>
  <si>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</si>
  <si>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</si>
  <si>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</si>
  <si>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</si>
  <si>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</si>
  <si>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</si>
  <si>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</si>
  <si>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</si>
  <si>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</si>
  <si>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</si>
  <si>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</si>
  <si>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</si>
  <si>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</si>
  <si>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</si>
  <si>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</si>
  <si>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</si>
  <si>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</si>
  <si>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</si>
  <si>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</si>
  <si>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</si>
  <si>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</si>
  <si>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</si>
  <si>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</si>
  <si>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</si>
  <si>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</si>
  <si>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</si>
  <si>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</si>
  <si>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</si>
  <si>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</si>
  <si>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</si>
  <si>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</si>
  <si>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</si>
  <si>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</si>
  <si>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</si>
  <si>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</si>
  <si>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</si>
  <si>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</si>
  <si>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</si>
  <si>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</si>
  <si>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</si>
  <si>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</si>
  <si>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</si>
  <si>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</si>
  <si>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</si>
  <si>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</si>
  <si>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</si>
  <si>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</si>
  <si>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</si>
  <si>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</si>
  <si>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</si>
  <si>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</si>
  <si>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</si>
  <si>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</si>
  <si>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</si>
  <si>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</si>
  <si>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</si>
  <si>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</si>
  <si>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</si>
  <si>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</si>
  <si>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</si>
  <si>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</si>
  <si>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</si>
  <si>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</si>
  <si>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</si>
  <si>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</si>
  <si>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</si>
  <si>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</si>
  <si>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</si>
  <si>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</si>
  <si>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</si>
  <si>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</si>
  <si>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</si>
  <si>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</si>
  <si>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</si>
  <si>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</si>
  <si>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</si>
  <si>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</si>
  <si>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</si>
  <si>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</si>
  <si>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</si>
  <si>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</si>
  <si>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</si>
  <si>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</si>
  <si>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</si>
  <si>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</si>
  <si>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</si>
  <si>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</si>
  <si>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</si>
  <si>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</si>
  <si>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</si>
  <si>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</si>
  <si>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</si>
  <si>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</si>
  <si>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</si>
  <si>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</si>
  <si>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</si>
  <si>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</si>
  <si>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</si>
  <si>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</si>
  <si>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</si>
  <si>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</si>
  <si>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</si>
  <si>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</si>
  <si>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</si>
  <si>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</si>
  <si>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</si>
  <si>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</si>
  <si>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</si>
  <si>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</si>
  <si>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</si>
  <si>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</si>
  <si>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</si>
  <si>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</si>
  <si>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</si>
  <si>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</si>
  <si>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</si>
  <si>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</si>
  <si>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</si>
  <si>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</si>
  <si>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</si>
  <si>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</si>
  <si>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</si>
  <si>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</si>
  <si>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</si>
  <si>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</si>
  <si>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</si>
  <si>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</si>
  <si>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</si>
  <si>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</si>
  <si>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</si>
  <si>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</si>
  <si>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</si>
  <si>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</si>
  <si>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</si>
  <si>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</si>
  <si>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</si>
  <si>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</si>
  <si>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</si>
  <si>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</si>
  <si>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</si>
  <si>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</si>
  <si>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</si>
  <si>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</si>
  <si>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</si>
  <si>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</si>
  <si>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</si>
  <si>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</si>
  <si>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</si>
  <si>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</si>
  <si>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</si>
  <si>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</si>
  <si>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</si>
  <si>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</si>
  <si>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</si>
  <si>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</si>
  <si>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</si>
  <si>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</si>
  <si>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</si>
  <si>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</si>
  <si>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</si>
  <si>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</si>
  <si>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</si>
  <si>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</si>
  <si>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</si>
  <si>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</si>
  <si>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</si>
  <si>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</si>
  <si>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</si>
  <si>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</si>
  <si>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</si>
  <si>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</si>
  <si>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</si>
  <si>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</si>
  <si>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</si>
  <si>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</si>
  <si>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</si>
  <si>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</si>
  <si>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</si>
  <si>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</si>
  <si>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</si>
  <si>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</si>
  <si>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</si>
  <si>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</si>
  <si>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</si>
  <si>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</si>
  <si>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</si>
  <si>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</si>
  <si>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</si>
  <si>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</si>
  <si>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</si>
  <si>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</si>
  <si>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</si>
  <si>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</si>
  <si>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</si>
  <si>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</si>
  <si>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</si>
  <si>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</si>
  <si>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</si>
  <si>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</si>
  <si>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</si>
  <si>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</si>
  <si>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</si>
  <si>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</si>
  <si>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</si>
  <si>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</si>
  <si>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</si>
  <si>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</si>
  <si>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</si>
  <si>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</si>
  <si>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</si>
  <si>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</si>
  <si>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</si>
  <si>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</si>
  <si>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</si>
  <si>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</si>
  <si>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</si>
  <si>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</si>
  <si>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</si>
  <si>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</si>
  <si>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</si>
  <si>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</si>
  <si>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</si>
  <si>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</si>
  <si>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</si>
  <si>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</si>
  <si>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</si>
  <si>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</si>
  <si>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</si>
  <si>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</si>
  <si>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</si>
  <si>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</si>
  <si>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</si>
  <si>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</si>
  <si>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</si>
  <si>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</si>
  <si>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</si>
  <si>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</si>
  <si>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</si>
  <si>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</si>
  <si>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</si>
  <si>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</si>
  <si>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</si>
  <si>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</si>
  <si>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</si>
  <si>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</si>
  <si>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</si>
  <si>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</si>
  <si>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</si>
  <si>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</si>
  <si>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</si>
  <si>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</si>
  <si>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</si>
  <si>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</si>
  <si>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</si>
  <si>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</si>
  <si>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</si>
  <si>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</si>
  <si>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</si>
  <si>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</si>
  <si>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</si>
  <si>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</si>
  <si>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</si>
  <si>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</si>
  <si>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</si>
  <si>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</si>
  <si>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</si>
  <si>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</si>
  <si>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</si>
  <si>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</si>
  <si>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</si>
  <si>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</si>
  <si>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</si>
  <si>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</si>
  <si>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</si>
  <si>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</si>
  <si>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</si>
  <si>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</si>
  <si>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</si>
  <si>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</si>
  <si>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</si>
  <si>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</si>
  <si>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</si>
  <si>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</si>
  <si>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</si>
  <si>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</si>
  <si>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</si>
  <si>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</si>
  <si>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</si>
  <si>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</si>
  <si>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</si>
  <si>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</si>
  <si>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</si>
  <si>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</si>
  <si>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</si>
  <si>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</si>
  <si>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</si>
  <si>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</si>
  <si>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</si>
  <si>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</si>
  <si>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</si>
  <si>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</si>
  <si>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</si>
  <si>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</si>
  <si>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</si>
  <si>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</si>
  <si>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</si>
  <si>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</si>
  <si>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</si>
  <si>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</si>
  <si>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</si>
  <si>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</si>
  <si>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</si>
  <si>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</si>
  <si>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</si>
  <si>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</si>
  <si>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</si>
  <si>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</si>
  <si>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</si>
  <si>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</si>
  <si>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</si>
  <si>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</si>
  <si>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</si>
  <si>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</si>
  <si>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</si>
  <si>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</si>
  <si>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</si>
  <si>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</si>
  <si>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</si>
  <si>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</si>
  <si>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</si>
  <si>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</si>
  <si>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</si>
  <si>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</si>
  <si>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</si>
  <si>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</si>
  <si>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</si>
  <si>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</si>
  <si>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</si>
  <si>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</si>
  <si>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</si>
  <si>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</si>
  <si>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</si>
  <si>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</si>
  <si>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</si>
  <si>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</si>
  <si>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</si>
  <si>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</si>
  <si>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</si>
  <si>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</si>
  <si>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</si>
  <si>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</si>
  <si>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</si>
  <si>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</si>
  <si>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</si>
  <si>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</si>
  <si>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</si>
  <si>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</si>
  <si>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</si>
  <si>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</si>
  <si>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</si>
  <si>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</si>
  <si>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</si>
  <si>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</si>
  <si>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</si>
  <si>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</si>
  <si>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</si>
  <si>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</si>
  <si>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</si>
  <si>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</si>
  <si>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</si>
  <si>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</si>
  <si>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</si>
  <si>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</si>
  <si>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</si>
  <si>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</si>
  <si>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</si>
  <si>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</si>
  <si>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</si>
  <si>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</si>
  <si>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</si>
  <si>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</si>
  <si>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</si>
  <si>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</si>
  <si>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</si>
  <si>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</si>
  <si>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</si>
  <si>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</si>
  <si>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</si>
  <si>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</si>
  <si>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</si>
  <si>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</si>
  <si>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</si>
  <si>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</si>
  <si>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</si>
  <si>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</si>
  <si>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</si>
  <si>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</si>
  <si>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</si>
  <si>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</si>
  <si>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</si>
  <si>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</si>
  <si>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</si>
  <si>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</si>
  <si>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</si>
  <si>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</si>
  <si>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</si>
  <si>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</si>
  <si>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</si>
  <si>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</si>
  <si>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</si>
  <si>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</si>
  <si>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</si>
  <si>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</si>
  <si>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</si>
  <si>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</si>
  <si>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</si>
  <si>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</si>
  <si>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</si>
  <si>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</si>
  <si>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</si>
  <si>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</si>
  <si>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</si>
  <si>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</si>
  <si>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</si>
  <si>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</si>
  <si>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</si>
  <si>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</si>
  <si>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</si>
  <si>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</si>
  <si>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</si>
  <si>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</si>
  <si>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</si>
  <si>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</si>
  <si>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</si>
  <si>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</si>
  <si>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</si>
  <si>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</si>
  <si>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</si>
  <si>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</si>
  <si>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</si>
  <si>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</si>
  <si>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</si>
  <si>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</si>
  <si>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</si>
  <si>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</si>
  <si>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</si>
  <si>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</si>
  <si>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</si>
  <si>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</si>
  <si>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</si>
  <si>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</si>
  <si>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</si>
  <si>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</si>
  <si>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</si>
  <si>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</si>
  <si>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</si>
  <si>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</si>
  <si>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</si>
  <si>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</si>
  <si>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</si>
  <si>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</si>
  <si>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</si>
  <si>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</si>
  <si>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</si>
  <si>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</si>
  <si>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</si>
  <si>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</si>
  <si>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</si>
  <si>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</si>
  <si>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</si>
  <si>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</si>
  <si>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</si>
  <si>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</si>
  <si>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</si>
  <si>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</si>
  <si>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</si>
  <si>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</si>
  <si>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</si>
  <si>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</si>
  <si>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</si>
  <si>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</si>
  <si>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</si>
  <si>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</si>
  <si>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</si>
  <si>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</si>
  <si>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</si>
  <si>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</si>
  <si>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</si>
  <si>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</si>
  <si>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</si>
  <si>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</si>
  <si>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</si>
  <si>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</si>
  <si>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</si>
  <si>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</si>
  <si>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</si>
  <si>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</si>
  <si>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</si>
  <si>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</si>
  <si>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</si>
  <si>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</si>
  <si>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</si>
  <si>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</si>
  <si>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</si>
  <si>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</si>
  <si>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</si>
  <si>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</si>
  <si>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</si>
  <si>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</si>
  <si>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</si>
  <si>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</si>
  <si>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</si>
  <si>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</si>
  <si>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</si>
  <si>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</si>
  <si>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</si>
  <si>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</si>
  <si>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</si>
  <si>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</si>
  <si>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</si>
  <si>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</si>
  <si>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</si>
  <si>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</si>
  <si>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</si>
  <si>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</si>
  <si>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</si>
  <si>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</si>
  <si>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</si>
  <si>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</si>
  <si>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</si>
  <si>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</si>
  <si>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</si>
  <si>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</si>
  <si>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</si>
  <si>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</si>
  <si>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</si>
  <si>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</si>
  <si>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</si>
  <si>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</si>
  <si>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</si>
  <si>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</si>
  <si>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</si>
  <si>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</si>
  <si>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</si>
  <si>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</si>
  <si>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</si>
  <si>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</si>
  <si>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</si>
  <si>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</si>
  <si>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</si>
  <si>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</si>
  <si>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</si>
  <si>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</si>
  <si>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</si>
  <si>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</si>
  <si>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</si>
  <si>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</si>
  <si>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</si>
  <si>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</si>
  <si>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</si>
  <si>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</si>
  <si>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</si>
  <si>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</si>
  <si>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</si>
  <si>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</si>
  <si>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</si>
  <si>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</si>
  <si>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</si>
  <si>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</si>
  <si>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</si>
  <si>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</si>
  <si>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</si>
  <si>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</si>
  <si>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</si>
  <si>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</si>
  <si>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</si>
  <si>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</si>
  <si>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</si>
  <si>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</si>
  <si>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</si>
  <si>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</si>
  <si>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</si>
  <si>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</si>
  <si>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</si>
  <si>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</si>
  <si>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</si>
  <si>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</si>
  <si>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</si>
  <si>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</si>
  <si>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</si>
  <si>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</si>
  <si>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</si>
  <si>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</si>
  <si>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</si>
  <si>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</si>
  <si>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</si>
  <si>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</si>
  <si>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</si>
  <si>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</si>
  <si>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</si>
  <si>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</si>
  <si>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</si>
  <si>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</si>
  <si>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</si>
  <si>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</si>
  <si>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</si>
  <si>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</si>
  <si>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</si>
  <si>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</si>
  <si>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</si>
  <si>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</si>
  <si>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</si>
  <si>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</si>
  <si>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</si>
  <si>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</si>
  <si>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</si>
  <si>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</si>
  <si>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</si>
  <si>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</si>
  <si>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</si>
  <si>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</si>
  <si>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</si>
  <si>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</si>
  <si>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</si>
  <si>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</si>
  <si>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</si>
  <si>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</si>
  <si>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</si>
  <si>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</si>
  <si>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</si>
  <si>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</si>
  <si>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</si>
  <si>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</si>
  <si>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</si>
  <si>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</si>
  <si>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</si>
  <si>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</si>
  <si>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</si>
  <si>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</si>
  <si>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</si>
  <si>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</si>
  <si>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</si>
  <si>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</si>
  <si>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</si>
  <si>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</si>
  <si>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</si>
  <si>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</si>
  <si>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</si>
  <si>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</si>
  <si>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</si>
  <si>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</si>
  <si>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</si>
  <si>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</si>
  <si>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</si>
  <si>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</si>
  <si>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</si>
  <si>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</si>
  <si>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</si>
  <si>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</si>
  <si>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</si>
  <si>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</si>
  <si>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</si>
  <si>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</si>
  <si>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</si>
  <si>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</si>
  <si>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</si>
  <si>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</si>
  <si>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</si>
  <si>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</si>
  <si>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</si>
  <si>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</si>
  <si>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</si>
  <si>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</si>
  <si>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</si>
  <si>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</si>
  <si>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</si>
  <si>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</si>
  <si>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</si>
  <si>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</si>
  <si>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</si>
  <si>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</si>
  <si>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</si>
  <si>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</si>
  <si>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</si>
  <si>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</si>
  <si>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</si>
  <si>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</si>
  <si>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</si>
  <si>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</si>
  <si>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</si>
  <si>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</si>
  <si>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</si>
  <si>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</si>
  <si>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</si>
  <si>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</si>
  <si>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</si>
  <si>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</si>
  <si>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</si>
  <si>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</si>
  <si>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</si>
  <si>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</si>
  <si>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</si>
  <si>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</si>
  <si>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</si>
  <si>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</si>
  <si>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</si>
  <si>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</si>
  <si>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</si>
  <si>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</si>
  <si>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</si>
  <si>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</si>
  <si>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</si>
  <si>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</si>
  <si>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</si>
  <si>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</si>
  <si>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</si>
  <si>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</si>
  <si>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</si>
  <si>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</si>
  <si>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</si>
  <si>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</si>
  <si>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</si>
  <si>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</si>
  <si>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</si>
  <si>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</si>
  <si>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</si>
  <si>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</si>
  <si>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</si>
  <si>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</si>
  <si>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</si>
  <si>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</si>
  <si>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</si>
  <si>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</si>
  <si>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</si>
  <si>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</si>
  <si>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</si>
  <si>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</si>
  <si>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</si>
  <si>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</si>
  <si>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</si>
  <si>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</si>
  <si>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</si>
  <si>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</si>
  <si>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</si>
  <si>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</si>
  <si>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</si>
  <si>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</si>
  <si>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</si>
  <si>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</si>
  <si>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</si>
  <si>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</si>
  <si>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</si>
  <si>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</si>
  <si>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</si>
  <si>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</si>
  <si>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</si>
  <si>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</si>
  <si>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</si>
  <si>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</si>
  <si>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</si>
  <si>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</si>
  <si>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</si>
  <si>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</si>
  <si>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</si>
  <si>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</si>
  <si>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</si>
  <si>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</si>
  <si>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</si>
  <si>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</si>
  <si>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</si>
  <si>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</si>
  <si>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</si>
  <si>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</si>
  <si>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</si>
  <si>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</si>
  <si>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</si>
  <si>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</si>
  <si>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</si>
  <si>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</si>
  <si>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</si>
  <si>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</si>
  <si>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</si>
  <si>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</si>
  <si>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</si>
  <si>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</si>
  <si>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</si>
  <si>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</si>
  <si>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</si>
  <si>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</si>
  <si>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</si>
  <si>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</si>
  <si>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</si>
  <si>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</si>
  <si>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</si>
  <si>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</si>
  <si>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</si>
  <si>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</si>
  <si>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</si>
  <si>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</si>
  <si>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</si>
  <si>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</si>
  <si>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</si>
  <si>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</si>
  <si>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</si>
  <si>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</si>
  <si>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</si>
  <si>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</si>
  <si>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</si>
  <si>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</si>
  <si>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</si>
  <si>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</si>
  <si>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</si>
  <si>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</si>
  <si>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</si>
  <si>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</si>
  <si>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</si>
  <si>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</si>
  <si>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</si>
  <si>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</si>
  <si>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</si>
  <si>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</si>
  <si>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</si>
  <si>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</si>
  <si>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</si>
  <si>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</si>
  <si>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</si>
  <si>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</si>
  <si>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</si>
  <si>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</si>
  <si>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</si>
  <si>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</si>
  <si>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</si>
  <si>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</si>
  <si>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</si>
  <si>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</si>
  <si>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</si>
  <si>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</si>
  <si>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</si>
  <si>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</si>
  <si>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</si>
  <si>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</si>
  <si>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</si>
  <si>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</si>
  <si>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</si>
  <si>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</si>
  <si>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</si>
  <si>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</si>
  <si>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</si>
  <si>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</si>
  <si>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</si>
  <si>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</si>
  <si>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</si>
  <si>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</si>
  <si>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</si>
  <si>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</si>
  <si>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</si>
  <si>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</si>
  <si>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</si>
  <si>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</si>
  <si>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</si>
  <si>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</si>
  <si>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</si>
  <si>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</si>
  <si>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</si>
  <si>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</si>
  <si>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</si>
  <si>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</si>
  <si>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</si>
  <si>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</si>
  <si>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</si>
  <si>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</si>
  <si>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</si>
  <si>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</si>
  <si>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</si>
  <si>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</si>
  <si>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</si>
  <si>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</si>
  <si>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</si>
  <si>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</si>
  <si>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</si>
  <si>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</si>
  <si>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</si>
  <si>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</si>
  <si>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</si>
  <si>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</si>
  <si>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</si>
  <si>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</si>
  <si>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</si>
  <si>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</si>
  <si>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</si>
  <si>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</si>
  <si>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</si>
  <si>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</si>
  <si>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</si>
  <si>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</si>
  <si>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</si>
  <si>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</si>
  <si>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</si>
  <si>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</si>
  <si>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</si>
  <si>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</si>
  <si>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</si>
  <si>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</si>
  <si>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</si>
  <si>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</si>
  <si>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</si>
  <si>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</si>
  <si>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</si>
  <si>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</si>
  <si>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</si>
  <si>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</si>
  <si>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</si>
  <si>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</si>
  <si>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</si>
  <si>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</si>
  <si>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</si>
  <si>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</si>
  <si>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</si>
  <si>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</si>
  <si>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</si>
  <si>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</si>
  <si>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</si>
  <si>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</si>
  <si>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</si>
  <si>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</si>
  <si>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</si>
  <si>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</si>
  <si>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</si>
  <si>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</si>
  <si>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</si>
  <si>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</si>
  <si>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</si>
  <si>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</si>
  <si>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</si>
  <si>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</si>
  <si>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</si>
  <si>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</si>
  <si>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</si>
  <si>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</si>
  <si>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</si>
  <si>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</si>
  <si>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</si>
  <si>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</si>
  <si>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</si>
  <si>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</si>
  <si>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</si>
  <si>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</si>
  <si>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</si>
  <si>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</si>
  <si>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</si>
  <si>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</si>
  <si>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</si>
  <si>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</si>
  <si>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</si>
  <si>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</si>
  <si>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</si>
  <si>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</si>
  <si>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</si>
  <si>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</si>
  <si>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</si>
  <si>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</si>
  <si>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</si>
  <si>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</si>
  <si>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</si>
  <si>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</si>
  <si>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</si>
  <si>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</si>
  <si>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</si>
  <si>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</si>
  <si>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</si>
  <si>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</si>
  <si>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</si>
  <si>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</si>
  <si>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</si>
  <si>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</si>
  <si>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</si>
  <si>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</si>
  <si>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</si>
  <si>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</si>
  <si>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</si>
  <si>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</si>
  <si>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</si>
  <si>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</si>
  <si>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</si>
  <si>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</si>
  <si>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</si>
  <si>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</si>
  <si>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</si>
  <si>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</si>
  <si>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</si>
  <si>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</si>
  <si>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</si>
  <si>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</si>
  <si>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</si>
  <si>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</si>
  <si>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</si>
  <si>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</si>
  <si>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</si>
  <si>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</si>
  <si>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</si>
  <si>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</si>
  <si>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</si>
  <si>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</si>
  <si>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</si>
  <si>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</si>
  <si>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</si>
  <si>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</si>
  <si>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</si>
  <si>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</si>
  <si>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</si>
  <si>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</si>
  <si>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</si>
  <si>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</si>
  <si>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</si>
  <si>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</si>
  <si>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</si>
  <si>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</si>
  <si>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</si>
  <si>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</si>
  <si>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</si>
  <si>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</si>
  <si>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</si>
  <si>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</si>
  <si>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</si>
  <si>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</si>
  <si>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</si>
  <si>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</si>
  <si>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</si>
  <si>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</si>
  <si>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</si>
  <si>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</si>
  <si>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</si>
  <si>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</si>
  <si>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</si>
  <si>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</si>
  <si>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</si>
  <si>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</si>
  <si>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</si>
  <si>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</si>
  <si>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</si>
  <si>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</si>
  <si>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</si>
  <si>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</si>
  <si>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</si>
  <si>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</si>
  <si>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</si>
  <si>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</si>
  <si>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</si>
  <si>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</si>
  <si>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</si>
  <si>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</si>
  <si>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</si>
  <si>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</si>
  <si>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</si>
  <si>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</si>
  <si>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</si>
  <si>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</si>
  <si>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</si>
  <si>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</si>
  <si>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</si>
  <si>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</si>
  <si>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</si>
  <si>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</si>
  <si>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</si>
  <si>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</si>
  <si>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</si>
  <si>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</si>
  <si>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</si>
  <si>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</si>
  <si>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</si>
  <si>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</si>
  <si>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</si>
  <si>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</si>
  <si>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</si>
  <si>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</si>
  <si>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</si>
  <si>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</si>
  <si>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</si>
  <si>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</si>
  <si>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</si>
  <si>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</si>
  <si>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</si>
  <si>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</si>
  <si>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</si>
  <si>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</si>
  <si>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</si>
  <si>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</si>
  <si>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</si>
  <si>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</si>
  <si>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</si>
  <si>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</si>
  <si>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</si>
  <si>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</si>
  <si>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</si>
  <si>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</si>
  <si>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</si>
  <si>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</si>
  <si>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</si>
  <si>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</si>
  <si>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</si>
  <si>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</si>
  <si>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</si>
  <si>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</si>
  <si>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</si>
  <si>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</si>
  <si>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</si>
  <si>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</si>
  <si>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</si>
  <si>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</si>
  <si>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</si>
  <si>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</si>
  <si>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</si>
  <si>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</si>
  <si>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</si>
  <si>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</si>
  <si>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</si>
  <si>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</si>
  <si>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</si>
  <si>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</si>
  <si>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</si>
  <si>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</si>
  <si>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</si>
  <si>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</si>
  <si>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</si>
  <si>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</si>
  <si>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</si>
  <si>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</si>
  <si>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</si>
  <si>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</si>
  <si>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</si>
  <si>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</si>
  <si>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</si>
  <si>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</si>
  <si>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</si>
  <si>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</si>
  <si>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</si>
  <si>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</si>
  <si>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</si>
  <si>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</si>
  <si>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</si>
  <si>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</si>
  <si>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</si>
  <si>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</si>
  <si>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</si>
  <si>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</si>
  <si>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</si>
  <si>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</si>
  <si>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</si>
  <si>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</si>
  <si>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</si>
  <si>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</si>
  <si>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</si>
  <si>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</si>
  <si>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</si>
  <si>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</si>
  <si>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</si>
  <si>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</si>
  <si>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</si>
  <si>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</si>
  <si>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</si>
  <si>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</si>
  <si>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</si>
  <si>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</si>
  <si>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</si>
  <si>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</si>
  <si>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</si>
  <si>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</si>
  <si>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</si>
  <si>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</si>
  <si>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</si>
  <si>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</si>
  <si>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</si>
  <si>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</si>
  <si>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</si>
  <si>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</si>
  <si>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</si>
  <si>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</si>
  <si>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</si>
  <si>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</si>
  <si>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</si>
  <si>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</si>
  <si>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</si>
  <si>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</si>
  <si>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</si>
  <si>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</si>
  <si>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</si>
  <si>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</si>
  <si>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</si>
  <si>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</si>
  <si>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</si>
  <si>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</si>
  <si>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</si>
  <si>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</si>
  <si>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</si>
  <si>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</si>
  <si>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</si>
  <si>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</si>
  <si>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</si>
  <si>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</si>
  <si>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</si>
  <si>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</si>
  <si>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</si>
  <si>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</si>
  <si>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</si>
  <si>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</si>
  <si>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</si>
  <si>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</si>
  <si>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</si>
  <si>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</si>
  <si>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</si>
  <si>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</si>
  <si>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</si>
  <si>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</si>
  <si>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</si>
  <si>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</si>
  <si>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</si>
  <si>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</si>
  <si>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</si>
  <si>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</si>
  <si>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</si>
  <si>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</si>
  <si>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</si>
  <si>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</si>
  <si>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</si>
  <si>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</si>
  <si>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</si>
  <si>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</si>
  <si>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</si>
  <si>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</si>
  <si>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</si>
  <si>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</si>
  <si>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</si>
  <si>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</si>
  <si>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</si>
  <si>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</si>
  <si>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</si>
  <si>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</si>
  <si>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</si>
  <si>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</si>
  <si>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</si>
  <si>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</si>
  <si>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</si>
  <si>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</si>
  <si>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</si>
  <si>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</si>
  <si>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</si>
  <si>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</si>
  <si>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</si>
  <si>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</si>
  <si>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</si>
  <si>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</si>
  <si>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</si>
  <si>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</si>
  <si>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</si>
  <si>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</si>
  <si>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</si>
  <si>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</si>
  <si>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</si>
  <si>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</si>
  <si>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</si>
  <si>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</si>
  <si>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</si>
  <si>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</si>
  <si>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</si>
  <si>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</si>
  <si>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</si>
  <si>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</si>
  <si>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</si>
  <si>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</si>
  <si>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</si>
  <si>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</si>
  <si>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</si>
  <si>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</si>
  <si>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</si>
  <si>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</si>
  <si>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</si>
  <si>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</si>
  <si>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</si>
  <si>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</si>
  <si>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</si>
  <si>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</si>
  <si>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</si>
  <si>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</si>
  <si>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</si>
  <si>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</si>
  <si>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</si>
  <si>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</si>
  <si>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</si>
  <si>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</si>
  <si>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</si>
  <si>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</si>
  <si>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</si>
  <si>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</si>
  <si>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</si>
  <si>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</si>
  <si>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</si>
  <si>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</si>
  <si>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</si>
  <si>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</si>
  <si>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</si>
  <si>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</si>
  <si>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</si>
  <si>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</si>
  <si>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</si>
  <si>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</si>
  <si>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</si>
  <si>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</si>
  <si>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</si>
  <si>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</si>
  <si>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</si>
  <si>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</si>
  <si>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</si>
  <si>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</si>
  <si>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</si>
  <si>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</si>
  <si>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</si>
  <si>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</si>
  <si>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</si>
  <si>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</si>
  <si>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</si>
  <si>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</si>
  <si>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</si>
  <si>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</si>
  <si>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</si>
  <si>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</si>
  <si>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</si>
  <si>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</si>
  <si>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</si>
  <si>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</si>
  <si>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</si>
  <si>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</si>
  <si>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</si>
  <si>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</si>
  <si>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</si>
  <si>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</si>
  <si>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</si>
  <si>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</si>
  <si>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</si>
  <si>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</si>
  <si>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</si>
  <si>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</si>
  <si>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</si>
  <si>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</si>
  <si>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</si>
  <si>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</si>
  <si>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</si>
  <si>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</si>
  <si>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</si>
  <si>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</si>
  <si>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</si>
  <si>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</si>
  <si>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</si>
  <si>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</si>
  <si>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</si>
  <si>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</si>
  <si>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</si>
  <si>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</si>
  <si>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</si>
  <si>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</si>
  <si>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</si>
  <si>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</si>
  <si>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</si>
  <si>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</si>
  <si>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</si>
  <si>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</si>
  <si>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</si>
  <si>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</si>
  <si>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</si>
  <si>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</si>
  <si>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</si>
  <si>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</si>
  <si>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</si>
  <si>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</si>
  <si>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</si>
  <si>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</si>
  <si>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</si>
  <si>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</si>
  <si>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</si>
  <si>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</si>
  <si>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</si>
  <si>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</si>
  <si>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</si>
  <si>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</si>
  <si>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</si>
  <si>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</si>
  <si>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</si>
  <si>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</si>
  <si>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</si>
  <si>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</si>
  <si>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</si>
  <si>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</si>
  <si>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</si>
  <si>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</si>
  <si>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</si>
  <si>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</si>
  <si>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</si>
  <si>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</si>
  <si>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</si>
  <si>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</si>
  <si>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</si>
  <si>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</si>
  <si>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</si>
  <si>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</si>
  <si>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</si>
  <si>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</si>
  <si>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</si>
  <si>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</si>
  <si>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</si>
  <si>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</si>
  <si>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</si>
  <si>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</si>
  <si>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</si>
  <si>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</si>
  <si>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</si>
  <si>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</si>
  <si>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</si>
  <si>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</si>
  <si>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</si>
  <si>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</si>
  <si>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</si>
  <si>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</si>
  <si>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</si>
  <si>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</si>
  <si>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</si>
  <si>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</si>
  <si>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</si>
  <si>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</si>
  <si>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</si>
  <si>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</si>
  <si>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</si>
  <si>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</si>
  <si>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</si>
  <si>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</si>
  <si>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</si>
  <si>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</si>
  <si>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</si>
  <si>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</si>
  <si>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</si>
  <si>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</si>
  <si>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</si>
  <si>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</si>
  <si>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</si>
  <si>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</si>
  <si>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</si>
  <si>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</si>
  <si>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</si>
  <si>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</si>
  <si>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</si>
  <si>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</si>
  <si>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</si>
  <si>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</si>
  <si>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</si>
  <si>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</si>
  <si>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</si>
  <si>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</si>
  <si>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</si>
  <si>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</si>
  <si>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</si>
  <si>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</si>
  <si>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</si>
  <si>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</si>
  <si>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</si>
  <si>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</si>
  <si>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</si>
  <si>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</si>
  <si>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</si>
  <si>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</si>
  <si>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</si>
  <si>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</si>
  <si>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</si>
  <si>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</si>
  <si>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</si>
  <si>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</si>
  <si>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</si>
  <si>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</si>
  <si>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</si>
  <si>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</si>
  <si>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</si>
  <si>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</si>
  <si>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</si>
  <si>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</si>
  <si>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</si>
  <si>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</si>
  <si>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</si>
  <si>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</si>
  <si>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</si>
  <si>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</si>
  <si>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</si>
  <si>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</si>
  <si>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</si>
  <si>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</si>
  <si>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</si>
  <si>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</si>
  <si>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</si>
  <si>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</si>
  <si>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</si>
  <si>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</si>
  <si>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</si>
  <si>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</si>
  <si>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</si>
  <si>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</si>
  <si>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</si>
  <si>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</si>
  <si>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</si>
  <si>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</si>
  <si>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</si>
  <si>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</si>
  <si>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</si>
  <si>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</si>
  <si>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</si>
  <si>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</si>
  <si>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</si>
  <si>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</si>
  <si>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</si>
  <si>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</si>
  <si>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</si>
  <si>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</si>
  <si>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</si>
  <si>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</si>
  <si>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</si>
  <si>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</si>
  <si>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</si>
  <si>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</si>
  <si>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</si>
  <si>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</si>
  <si>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</si>
  <si>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</si>
  <si>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</si>
  <si>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</si>
  <si>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</si>
  <si>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</si>
  <si>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</si>
  <si>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</si>
  <si>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</si>
  <si>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</si>
  <si>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</si>
  <si>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</si>
  <si>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</si>
  <si>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</si>
  <si>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</si>
  <si>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</si>
  <si>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</si>
  <si>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</si>
  <si>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</si>
  <si>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</si>
  <si>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</si>
  <si>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</si>
  <si>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</si>
  <si>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</si>
  <si>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</si>
  <si>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</si>
  <si>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</si>
  <si>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</si>
  <si>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</si>
  <si>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</si>
  <si>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</si>
  <si>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</si>
  <si>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</si>
  <si>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</si>
  <si>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</si>
  <si>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</si>
  <si>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</si>
  <si>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</si>
  <si>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</si>
  <si>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</si>
  <si>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</si>
  <si>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</si>
  <si>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</si>
  <si>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</si>
  <si>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</si>
  <si>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</si>
  <si>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</si>
  <si>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</si>
  <si>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</si>
  <si>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</si>
  <si>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</si>
  <si>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</si>
  <si>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</si>
  <si>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</si>
  <si>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</si>
  <si>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</si>
  <si>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</si>
  <si>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</si>
  <si>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</si>
  <si>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</si>
  <si>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</si>
  <si>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</si>
  <si>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</si>
  <si>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</si>
  <si>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</si>
  <si>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</si>
  <si>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</si>
  <si>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</si>
  <si>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</si>
  <si>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</si>
  <si>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</si>
  <si>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</si>
  <si>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</si>
  <si>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</si>
  <si>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</si>
  <si>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</si>
  <si>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</si>
  <si>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</si>
  <si>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</si>
  <si>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</si>
  <si>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</si>
  <si>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</si>
  <si>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</si>
  <si>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</si>
  <si>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</si>
  <si>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</si>
  <si>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</si>
  <si>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</si>
  <si>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</si>
  <si>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</si>
  <si>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</si>
  <si>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</si>
  <si>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</si>
  <si>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</si>
  <si>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</si>
  <si>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</si>
  <si>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</si>
  <si>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</si>
  <si>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</si>
  <si>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</si>
  <si>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</si>
  <si>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</si>
  <si>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</si>
  <si>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</si>
  <si>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</si>
  <si>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</si>
  <si>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</si>
  <si>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</si>
  <si>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</si>
  <si>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</si>
  <si>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</si>
  <si>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</si>
  <si>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</si>
  <si>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</si>
  <si>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</si>
  <si>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</si>
  <si>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</si>
  <si>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</si>
  <si>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</si>
  <si>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</si>
  <si>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</si>
  <si>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</si>
  <si>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</si>
  <si>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</si>
  <si>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</si>
  <si>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</si>
  <si>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</si>
  <si>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</si>
  <si>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</si>
  <si>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</si>
  <si>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</si>
  <si>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</si>
  <si>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</si>
  <si>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</si>
  <si>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</si>
  <si>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</si>
  <si>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</si>
  <si>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</si>
  <si>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</si>
  <si>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</si>
  <si>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</si>
  <si>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</si>
  <si>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</si>
  <si>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</si>
  <si>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</si>
  <si>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</si>
  <si>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</si>
  <si>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</si>
  <si>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</si>
  <si>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</si>
  <si>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</si>
  <si>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</si>
  <si>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</si>
  <si>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</si>
  <si>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</si>
  <si>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</si>
  <si>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</si>
  <si>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</si>
  <si>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</si>
  <si>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</si>
  <si>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</si>
  <si>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</si>
  <si>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</si>
  <si>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</si>
  <si>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</si>
  <si>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</si>
  <si>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</si>
  <si>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</si>
  <si>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</si>
  <si>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</si>
  <si>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</si>
  <si>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</si>
  <si>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</si>
  <si>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</si>
  <si>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</si>
  <si>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</si>
  <si>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</si>
  <si>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</si>
  <si>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</si>
  <si>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</si>
  <si>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</si>
  <si>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</si>
  <si>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</si>
  <si>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</si>
  <si>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</si>
  <si>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</si>
  <si>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</si>
  <si>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</si>
  <si>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</si>
  <si>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</si>
  <si>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</si>
  <si>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</si>
  <si>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</si>
  <si>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</si>
  <si>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</si>
  <si>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</si>
  <si>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</si>
  <si>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</si>
  <si>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</si>
  <si>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</si>
  <si>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</si>
  <si>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</si>
  <si>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</si>
  <si>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</si>
  <si>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</si>
  <si>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</si>
  <si>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</si>
  <si>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</si>
  <si>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</si>
  <si>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</si>
  <si>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</si>
  <si>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</si>
  <si>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</si>
  <si>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</si>
  <si>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</si>
  <si>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</si>
  <si>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</si>
  <si>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</si>
  <si>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</si>
  <si>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</si>
  <si>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</si>
  <si>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</si>
  <si>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</si>
  <si>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</si>
  <si>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</si>
  <si>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</si>
  <si>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</si>
  <si>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</si>
  <si>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</si>
  <si>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</si>
  <si>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</si>
  <si>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</si>
  <si>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</si>
  <si>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</si>
  <si>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</si>
  <si>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</si>
  <si>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</si>
  <si>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</si>
  <si>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</si>
  <si>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</si>
  <si>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</si>
  <si>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</si>
  <si>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</si>
  <si>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</si>
  <si>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</si>
  <si>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</si>
  <si>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</si>
  <si>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</si>
  <si>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</si>
  <si>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</si>
  <si>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</si>
  <si>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</si>
  <si>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</si>
  <si>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</si>
  <si>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</si>
  <si>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</si>
  <si>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</si>
  <si>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</si>
  <si>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</si>
  <si>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</si>
  <si>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</si>
  <si>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</si>
  <si>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</si>
  <si>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</si>
  <si>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</si>
  <si>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</si>
  <si>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</si>
  <si>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</si>
  <si>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</si>
  <si>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</si>
  <si>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</si>
  <si>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</si>
  <si>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</si>
  <si>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</si>
  <si>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</si>
  <si>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</si>
  <si>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</si>
  <si>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</si>
  <si>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</si>
  <si>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</si>
  <si>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</si>
  <si>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</si>
  <si>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</si>
  <si>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</si>
  <si>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</si>
  <si>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</si>
  <si>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</si>
  <si>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</si>
  <si>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</si>
  <si>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</si>
  <si>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</si>
  <si>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</si>
  <si>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</si>
  <si>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</si>
  <si>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</si>
  <si>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</si>
  <si>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</si>
  <si>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</si>
  <si>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</si>
  <si>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</si>
  <si>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</si>
  <si>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</si>
  <si>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</si>
  <si>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</si>
  <si>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</si>
  <si>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</si>
  <si>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</si>
  <si>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</si>
  <si>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</si>
  <si>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</si>
  <si>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</si>
  <si>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</si>
  <si>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</si>
  <si>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</si>
  <si>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</si>
  <si>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</si>
  <si>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</si>
  <si>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</si>
  <si>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</si>
  <si>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</si>
  <si>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</si>
  <si>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</si>
  <si>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</si>
  <si>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</si>
  <si>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</si>
  <si>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</si>
  <si>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</si>
  <si>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</si>
  <si>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</si>
  <si>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</si>
  <si>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</si>
  <si>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</si>
  <si>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</si>
  <si>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</si>
  <si>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</si>
  <si>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</si>
  <si>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</si>
  <si>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</si>
  <si>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</si>
  <si>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</si>
  <si>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</si>
  <si>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</si>
  <si>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</si>
  <si>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</si>
  <si>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</si>
  <si>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</si>
  <si>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</si>
  <si>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</si>
  <si>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</si>
  <si>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</si>
  <si>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</si>
  <si>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</si>
  <si>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</si>
  <si>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</si>
  <si>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</si>
  <si>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</si>
  <si>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</si>
  <si>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</si>
  <si>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</si>
  <si>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</si>
  <si>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</si>
  <si>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</si>
  <si>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</si>
  <si>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</si>
  <si>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</si>
  <si>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</si>
  <si>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</si>
  <si>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</si>
  <si>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</si>
  <si>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</si>
  <si>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</si>
  <si>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</si>
  <si>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</si>
  <si>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</si>
  <si>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</si>
  <si>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</si>
  <si>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</si>
  <si>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</si>
  <si>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</si>
  <si>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</si>
  <si>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</si>
  <si>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</si>
  <si>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</si>
  <si>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</si>
  <si>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</si>
  <si>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</si>
  <si>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</si>
  <si>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</si>
  <si>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</si>
  <si>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</si>
  <si>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</si>
  <si>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</si>
  <si>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</si>
  <si>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</si>
  <si>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</si>
  <si>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</si>
  <si>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</si>
  <si>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</si>
  <si>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</si>
  <si>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</si>
  <si>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</si>
  <si>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</si>
  <si>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</si>
  <si>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</si>
  <si>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</si>
  <si>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</si>
  <si>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</si>
  <si>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</si>
  <si>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</si>
  <si>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</si>
  <si>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</si>
  <si>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</si>
  <si>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</si>
  <si>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</si>
  <si>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</si>
  <si>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</si>
  <si>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</si>
  <si>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</si>
  <si>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</si>
  <si>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</si>
  <si>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</si>
  <si>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</si>
  <si>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</si>
  <si>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</si>
  <si>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</si>
  <si>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</si>
  <si>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</si>
  <si>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</si>
  <si>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</si>
  <si>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</si>
  <si>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</si>
  <si>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</si>
  <si>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</si>
  <si>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</si>
  <si>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</si>
  <si>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</si>
  <si>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</si>
  <si>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</si>
  <si>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</si>
  <si>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</si>
  <si>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</si>
  <si>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</si>
  <si>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</si>
  <si>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</si>
  <si>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</si>
  <si>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</si>
  <si>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</si>
  <si>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</si>
  <si>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</si>
  <si>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</si>
  <si>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</si>
  <si>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</si>
  <si>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</si>
  <si>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</si>
  <si>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</si>
  <si>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</si>
  <si>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</si>
  <si>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</si>
  <si>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</si>
  <si>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</si>
  <si>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</si>
  <si>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</si>
  <si>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</si>
  <si>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</si>
  <si>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</si>
  <si>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</si>
  <si>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</si>
  <si>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</si>
  <si>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</si>
  <si>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</si>
  <si>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</si>
  <si>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</si>
  <si>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</si>
  <si>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</si>
  <si>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</si>
  <si>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</si>
  <si>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</si>
  <si>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</si>
  <si>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</si>
  <si>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</si>
  <si>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</si>
  <si>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</si>
  <si>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</si>
  <si>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</si>
  <si>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</si>
  <si>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</si>
  <si>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</si>
  <si>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</si>
  <si>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</si>
  <si>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</si>
  <si>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</si>
  <si>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</si>
  <si>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</si>
  <si>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</si>
  <si>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</si>
  <si>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</si>
  <si>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</si>
  <si>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</si>
  <si>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</si>
  <si>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</si>
  <si>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</si>
  <si>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</si>
  <si>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</si>
  <si>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</si>
  <si>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</si>
  <si>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</si>
  <si>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</si>
  <si>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</si>
  <si>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</si>
  <si>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</si>
  <si>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</si>
  <si>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</si>
  <si>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</si>
  <si>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</si>
  <si>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</si>
  <si>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</si>
  <si>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</si>
  <si>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</si>
  <si>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</si>
  <si>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</si>
  <si>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</si>
  <si>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</si>
  <si>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</si>
  <si>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</si>
  <si>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</si>
  <si>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</si>
  <si>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</si>
  <si>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</si>
  <si>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</si>
  <si>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</si>
  <si>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</si>
  <si>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</si>
  <si>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</si>
  <si>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</si>
  <si>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</si>
  <si>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</si>
  <si>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</si>
  <si>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</si>
  <si>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</si>
  <si>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</si>
  <si>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</si>
  <si>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</si>
  <si>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</si>
  <si>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</si>
  <si>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</si>
  <si>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</si>
  <si>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</si>
  <si>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</si>
  <si>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</si>
  <si>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</si>
  <si>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</si>
  <si>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</si>
  <si>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</si>
  <si>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</si>
  <si>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</si>
  <si>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</si>
  <si>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</si>
  <si>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</si>
  <si>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</si>
  <si>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</si>
  <si>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</si>
  <si>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</si>
  <si>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</si>
  <si>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</si>
  <si>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</si>
  <si>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</si>
  <si>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</si>
  <si>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</si>
  <si>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</si>
  <si>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</si>
  <si>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</si>
  <si>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</si>
  <si>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</si>
  <si>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</si>
  <si>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</si>
  <si>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</si>
  <si>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</si>
  <si>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</si>
  <si>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</si>
  <si>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</si>
  <si>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</si>
  <si>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</si>
  <si>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</si>
  <si>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</si>
  <si>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</si>
  <si>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</si>
  <si>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</si>
  <si>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</si>
  <si>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</si>
  <si>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</si>
  <si>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</si>
  <si>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</si>
  <si>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</si>
  <si>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</si>
  <si>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</si>
  <si>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</si>
  <si>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</si>
  <si>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</si>
  <si>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</si>
  <si>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</si>
  <si>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</si>
  <si>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</si>
  <si>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</si>
  <si>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</si>
  <si>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</si>
  <si>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</si>
  <si>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</si>
  <si>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</si>
  <si>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</si>
  <si>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</si>
  <si>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</si>
  <si>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</si>
  <si>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</si>
  <si>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</si>
  <si>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</si>
  <si>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</si>
  <si>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</si>
  <si>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</si>
  <si>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</si>
  <si>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</si>
  <si>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</si>
  <si>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</si>
  <si>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</si>
  <si>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</si>
  <si>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</si>
  <si>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</si>
  <si>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</si>
  <si>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</si>
  <si>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</si>
  <si>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</si>
  <si>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</si>
  <si>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</si>
  <si>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</si>
  <si>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</si>
  <si>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</si>
  <si>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</si>
  <si>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</si>
  <si>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</si>
  <si>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</si>
  <si>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</si>
  <si>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</si>
  <si>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</si>
  <si>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</si>
  <si>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</si>
  <si>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</si>
  <si>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</si>
  <si>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</si>
  <si>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</si>
  <si>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</si>
  <si>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</si>
  <si>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</si>
  <si>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</si>
  <si>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</si>
  <si>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</si>
  <si>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</si>
  <si>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</si>
  <si>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</si>
  <si>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</si>
  <si>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</si>
  <si>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</si>
  <si>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</si>
  <si>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</si>
  <si>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</si>
  <si>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</si>
  <si>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</si>
  <si>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</si>
  <si>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</si>
  <si>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</si>
  <si>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</si>
  <si>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</si>
  <si>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</si>
  <si>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</si>
  <si>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</si>
  <si>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</si>
  <si>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</si>
  <si>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</si>
  <si>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</si>
  <si>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</si>
  <si>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</si>
  <si>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</si>
  <si>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</si>
  <si>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</si>
  <si>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</si>
  <si>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</si>
  <si>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</si>
  <si>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</si>
  <si>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</si>
  <si>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</si>
  <si>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</si>
  <si>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</si>
  <si>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</si>
  <si>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</si>
  <si>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</si>
  <si>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</si>
  <si>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</si>
  <si>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</si>
  <si>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</si>
  <si>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</si>
  <si>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</si>
  <si>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</si>
  <si>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</si>
  <si>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</si>
  <si>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</si>
  <si>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</si>
  <si>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</si>
  <si>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</si>
  <si>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</si>
  <si>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</si>
  <si>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</si>
  <si>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</si>
  <si>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</si>
  <si>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</si>
  <si>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</si>
  <si>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</si>
  <si>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</si>
  <si>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</si>
  <si>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</si>
  <si>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</si>
  <si>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</si>
  <si>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</si>
  <si>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</si>
  <si>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</si>
  <si>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</si>
  <si>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</si>
  <si>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</si>
  <si>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</si>
  <si>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</si>
  <si>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</si>
  <si>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</si>
  <si>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</si>
  <si>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</si>
  <si>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</si>
  <si>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</si>
  <si>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</si>
  <si>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</si>
  <si>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</si>
  <si>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</si>
  <si>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</si>
  <si>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</si>
  <si>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</si>
  <si>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</si>
  <si>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</si>
  <si>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</si>
  <si>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</si>
  <si>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</si>
  <si>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</si>
  <si>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</si>
  <si>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</si>
  <si>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</si>
  <si>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</si>
  <si>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</si>
  <si>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</si>
  <si>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</si>
  <si>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</si>
  <si>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</si>
  <si>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</si>
  <si>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</si>
  <si>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</si>
  <si>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</si>
  <si>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</si>
  <si>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</si>
  <si>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</si>
  <si>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</si>
  <si>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</si>
  <si>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</si>
  <si>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</si>
  <si>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</si>
  <si>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</si>
  <si>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</si>
  <si>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</si>
  <si>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</si>
  <si>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</si>
  <si>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</si>
  <si>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</si>
  <si>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</si>
  <si>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</si>
  <si>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</si>
  <si>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</si>
  <si>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</si>
  <si>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</si>
  <si>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</si>
  <si>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</si>
  <si>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</si>
  <si>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</si>
  <si>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</si>
  <si>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</si>
  <si>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</si>
  <si>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</si>
  <si>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</si>
  <si>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</si>
  <si>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</si>
  <si>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</si>
  <si>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</si>
  <si>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</si>
  <si>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</si>
  <si>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</si>
  <si>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</si>
  <si>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</si>
  <si>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</si>
  <si>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</si>
  <si>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</si>
  <si>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</si>
  <si>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</si>
  <si>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</si>
  <si>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</si>
  <si>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</si>
  <si>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</si>
  <si>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</si>
  <si>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</si>
  <si>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</si>
  <si>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</si>
  <si>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</si>
  <si>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</si>
  <si>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</si>
  <si>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</si>
  <si>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</si>
  <si>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</si>
  <si>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</si>
  <si>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</si>
  <si>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</si>
  <si>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</si>
  <si>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</si>
  <si>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</si>
  <si>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</si>
  <si>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</si>
  <si>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</si>
  <si>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</si>
  <si>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</si>
  <si>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</si>
  <si>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</si>
  <si>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</si>
  <si>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</si>
  <si>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</si>
  <si>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</si>
  <si>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</si>
  <si>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</si>
  <si>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</si>
  <si>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</si>
  <si>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</si>
  <si>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</si>
  <si>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</si>
  <si>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</si>
  <si>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</si>
  <si>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</si>
  <si>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</si>
  <si>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</si>
  <si>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</si>
  <si>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</si>
  <si>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</si>
  <si>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</si>
  <si>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</si>
  <si>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</si>
  <si>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</si>
  <si>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</si>
  <si>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</si>
  <si>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</si>
  <si>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</si>
  <si>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</si>
  <si>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</si>
  <si>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</si>
  <si>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</si>
  <si>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</si>
  <si>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</si>
  <si>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</si>
  <si>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</si>
  <si>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</si>
  <si>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</si>
  <si>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</si>
  <si>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</si>
  <si>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</si>
  <si>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</si>
  <si>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</si>
  <si>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</si>
  <si>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</si>
  <si>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</si>
  <si>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</si>
  <si>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</si>
  <si>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</si>
  <si>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</si>
  <si>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</si>
  <si>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</si>
  <si>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</si>
  <si>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</si>
  <si>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</si>
  <si>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</si>
  <si>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</si>
  <si>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</si>
  <si>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</si>
  <si>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</si>
  <si>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</si>
  <si>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</si>
  <si>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</si>
  <si>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</si>
  <si>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</si>
  <si>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</si>
  <si>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</si>
  <si>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</si>
  <si>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</si>
  <si>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</si>
  <si>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</si>
  <si>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</si>
  <si>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</si>
  <si>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</si>
  <si>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</si>
  <si>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</si>
  <si>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</si>
  <si>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</si>
  <si>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</si>
  <si>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</si>
  <si>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</si>
  <si>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</si>
  <si>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</si>
  <si>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</si>
  <si>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</si>
  <si>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</si>
  <si>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</si>
  <si>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</si>
  <si>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</si>
  <si>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</si>
  <si>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</si>
  <si>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</si>
  <si>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</si>
  <si>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</si>
  <si>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</si>
  <si>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</si>
  <si>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</si>
  <si>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</si>
  <si>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</si>
  <si>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</si>
  <si>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</si>
  <si>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</si>
  <si>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</si>
  <si>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</si>
  <si>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</si>
  <si>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</si>
  <si>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</si>
  <si>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</si>
  <si>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</si>
  <si>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</si>
  <si>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</si>
  <si>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</si>
  <si>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</si>
  <si>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</si>
  <si>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</si>
  <si>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</si>
  <si>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</si>
  <si>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</si>
  <si>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</si>
  <si>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</si>
  <si>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</si>
  <si>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</si>
  <si>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</si>
  <si>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</si>
  <si>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</si>
  <si>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</si>
  <si>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</si>
  <si>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</si>
  <si>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</si>
  <si>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</si>
  <si>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</si>
  <si>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</si>
  <si>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</si>
  <si>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</si>
  <si>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</si>
  <si>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</si>
  <si>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</si>
  <si>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</si>
  <si>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</si>
  <si>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</si>
  <si>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</si>
  <si>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</si>
  <si>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</si>
  <si>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</si>
  <si>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</si>
  <si>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</si>
  <si>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</si>
  <si>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</si>
  <si>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</si>
  <si>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</si>
  <si>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</si>
  <si>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</si>
  <si>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</si>
  <si>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</si>
  <si>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</si>
  <si>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</si>
  <si>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</si>
  <si>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</si>
  <si>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</si>
  <si>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</si>
  <si>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</si>
  <si>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</si>
  <si>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</si>
  <si>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</si>
  <si>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</si>
  <si>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</si>
  <si>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</si>
  <si>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</si>
  <si>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</si>
  <si>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</si>
  <si>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</si>
  <si>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</si>
  <si>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</si>
  <si>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</si>
  <si>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</si>
  <si>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</si>
  <si>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</si>
  <si>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</si>
  <si>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</si>
  <si>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</si>
  <si>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</si>
  <si>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</si>
  <si>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</si>
  <si>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</si>
  <si>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</si>
  <si>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</si>
  <si>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</si>
  <si>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</si>
  <si>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</si>
  <si>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</si>
  <si>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</si>
  <si>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</si>
  <si>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</si>
  <si>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</si>
  <si>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</si>
  <si>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</si>
  <si>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</si>
  <si>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</si>
  <si>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</si>
  <si>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</si>
  <si>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</si>
  <si>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</si>
  <si>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</si>
  <si>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</si>
  <si>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</si>
  <si>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</si>
  <si>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</si>
  <si>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</si>
  <si>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</si>
  <si>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</si>
  <si>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</si>
  <si>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</si>
  <si>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</si>
  <si>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</si>
  <si>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</si>
  <si>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</si>
  <si>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</si>
  <si>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</si>
  <si>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</si>
  <si>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</si>
  <si>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</si>
  <si>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</si>
  <si>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</si>
  <si>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</si>
  <si>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</si>
  <si>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</si>
  <si>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</si>
  <si>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</si>
  <si>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</si>
  <si>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</si>
  <si>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</si>
  <si>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</si>
  <si>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</si>
  <si>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</si>
  <si>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</si>
  <si>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</si>
  <si>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</si>
  <si>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</si>
  <si>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</si>
  <si>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</si>
  <si>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</si>
  <si>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</si>
  <si>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</si>
  <si>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</si>
  <si>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</si>
  <si>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</si>
  <si>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</si>
  <si>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</si>
  <si>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</si>
  <si>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</si>
  <si>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</si>
  <si>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</si>
  <si>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</si>
  <si>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</si>
  <si>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</si>
  <si>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</si>
  <si>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</si>
  <si>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</si>
  <si>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</si>
  <si>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</si>
  <si>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</si>
  <si>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</si>
  <si>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</si>
  <si>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</si>
  <si>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</si>
  <si>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</si>
  <si>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</si>
  <si>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</si>
  <si>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</si>
  <si>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</si>
  <si>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</si>
  <si>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</si>
  <si>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</si>
  <si>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</si>
  <si>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</si>
  <si>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</si>
  <si>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</si>
  <si>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</si>
  <si>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</si>
  <si>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</si>
  <si>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</si>
  <si>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</si>
  <si>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</si>
  <si>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</si>
  <si>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</si>
  <si>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</si>
  <si>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</si>
  <si>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</si>
  <si>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</si>
  <si>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</si>
  <si>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</si>
  <si>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</si>
  <si>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</si>
  <si>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</si>
  <si>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</si>
  <si>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</si>
  <si>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</si>
  <si>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</si>
  <si>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</si>
  <si>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</si>
  <si>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</si>
  <si>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</si>
  <si>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</si>
  <si>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</si>
  <si>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</si>
  <si>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</si>
  <si>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</si>
  <si>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</si>
  <si>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</si>
  <si>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</si>
  <si>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</si>
  <si>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</si>
  <si>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</si>
  <si>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</si>
  <si>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</si>
  <si>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</si>
  <si>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</si>
  <si>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</si>
  <si>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</si>
  <si>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</si>
  <si>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</si>
  <si>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</si>
  <si>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</si>
  <si>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</si>
  <si>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</si>
  <si>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</si>
  <si>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</si>
  <si>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</si>
  <si>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</si>
  <si>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</si>
  <si>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</si>
  <si>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</si>
  <si>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</si>
  <si>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</si>
  <si>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</si>
  <si>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</si>
  <si>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</si>
  <si>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</si>
  <si>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</si>
  <si>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</si>
  <si>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</si>
  <si>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</si>
  <si>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</si>
  <si>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</si>
  <si>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</si>
  <si>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</si>
  <si>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</si>
  <si>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</si>
  <si>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</si>
  <si>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</si>
  <si>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</si>
  <si>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</si>
  <si>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</si>
  <si>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</si>
  <si>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</si>
  <si>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</si>
  <si>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</si>
  <si>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</si>
  <si>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</si>
  <si>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</si>
  <si>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</si>
  <si>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</si>
  <si>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</si>
  <si>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</si>
  <si>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</si>
  <si>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</si>
  <si>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</si>
  <si>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</si>
  <si>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</si>
  <si>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</si>
  <si>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</si>
  <si>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</si>
  <si>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</si>
  <si>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</si>
  <si>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</si>
  <si>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</si>
  <si>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</si>
  <si>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</si>
  <si>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</si>
  <si>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</si>
  <si>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</si>
  <si>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</si>
  <si>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</si>
  <si>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</si>
  <si>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</si>
  <si>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</si>
  <si>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</si>
  <si>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</si>
  <si>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</si>
  <si>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</si>
  <si>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</si>
  <si>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</si>
  <si>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</si>
  <si>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</si>
  <si>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</si>
  <si>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</si>
  <si>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</si>
  <si>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</si>
  <si>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</si>
  <si>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</si>
  <si>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</si>
  <si>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</si>
  <si>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</si>
  <si>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</si>
  <si>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</si>
  <si>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</si>
  <si>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</si>
  <si>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</si>
  <si>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</si>
  <si>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</si>
  <si>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</si>
  <si>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</si>
  <si>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</si>
  <si>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</si>
  <si>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</si>
  <si>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</si>
  <si>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</si>
  <si>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</si>
  <si>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</si>
  <si>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</si>
  <si>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</si>
  <si>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</si>
  <si>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</si>
  <si>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</si>
  <si>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</si>
  <si>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</si>
  <si>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</si>
  <si>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</si>
  <si>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</si>
  <si>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</si>
  <si>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</si>
  <si>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</si>
  <si>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</si>
  <si>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</si>
  <si>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</si>
  <si>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</si>
  <si>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</si>
  <si>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</si>
  <si>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</si>
  <si>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</si>
  <si>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</si>
  <si>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</si>
  <si>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</si>
  <si>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</si>
  <si>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</si>
  <si>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</si>
  <si>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</si>
  <si>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</si>
  <si>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</si>
  <si>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</si>
  <si>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</si>
  <si>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</si>
  <si>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</si>
  <si>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</si>
  <si>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</si>
  <si>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</si>
  <si>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</si>
  <si>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</si>
  <si>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</si>
  <si>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</si>
  <si>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</si>
  <si>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</si>
  <si>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</si>
  <si>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</si>
  <si>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</si>
  <si>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</si>
  <si>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</si>
  <si>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</si>
  <si>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</si>
  <si>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</si>
  <si>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</si>
  <si>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</si>
  <si>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</si>
  <si>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</si>
  <si>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</si>
  <si>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</si>
  <si>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</si>
  <si>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</si>
  <si>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</si>
  <si>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</si>
  <si>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</si>
  <si>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</si>
  <si>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</si>
  <si>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</si>
  <si>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</si>
  <si>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</si>
  <si>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</si>
  <si>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</si>
  <si>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</si>
  <si>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</si>
  <si>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</si>
  <si>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</si>
  <si>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</si>
  <si>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</si>
  <si>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</si>
  <si>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</si>
  <si>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</si>
  <si>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</si>
  <si>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</si>
  <si>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</si>
  <si>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</si>
  <si>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</si>
  <si>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</si>
  <si>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</si>
  <si>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</si>
  <si>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</si>
  <si>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</si>
  <si>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</si>
  <si>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</si>
  <si>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</si>
  <si>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</si>
  <si>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</si>
  <si>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</si>
  <si>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</si>
  <si>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</si>
  <si>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</si>
  <si>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</si>
  <si>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</si>
  <si>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</si>
  <si>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</si>
  <si>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</si>
  <si>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</si>
  <si>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</si>
  <si>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</si>
  <si>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</si>
  <si>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</si>
  <si>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</si>
  <si>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</si>
  <si>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</si>
  <si>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</si>
  <si>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</si>
  <si>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</si>
  <si>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</si>
  <si>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</si>
  <si>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</si>
  <si>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</si>
  <si>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</si>
  <si>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</si>
  <si>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</si>
  <si>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</si>
  <si>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</si>
  <si>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</si>
  <si>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</si>
  <si>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</si>
  <si>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</si>
  <si>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</si>
  <si>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</si>
  <si>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</si>
  <si>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</si>
  <si>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</si>
  <si>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</si>
  <si>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</si>
  <si>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</si>
  <si>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</si>
  <si>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</si>
  <si>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</si>
  <si>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</si>
  <si>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</si>
  <si>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</si>
  <si>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</si>
  <si>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</si>
  <si>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</si>
  <si>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</si>
  <si>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</si>
  <si>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</si>
  <si>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</si>
  <si>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</si>
  <si>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</si>
  <si>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</si>
  <si>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</si>
  <si>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</si>
  <si>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</si>
  <si>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</si>
  <si>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</si>
  <si>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</si>
  <si>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</si>
  <si>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</si>
  <si>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</si>
  <si>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</si>
  <si>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</si>
  <si>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</si>
  <si>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</si>
  <si>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</si>
  <si>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</si>
  <si>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</si>
  <si>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</si>
  <si>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</si>
  <si>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</si>
  <si>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</si>
  <si>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</si>
  <si>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</si>
  <si>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</si>
  <si>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</si>
  <si>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</si>
  <si>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</si>
  <si>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</si>
  <si>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</si>
  <si>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</si>
  <si>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</si>
  <si>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</si>
  <si>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</si>
  <si>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</si>
  <si>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</si>
  <si>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</si>
  <si>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</si>
  <si>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</si>
  <si>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</si>
  <si>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</si>
  <si>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</si>
  <si>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</si>
  <si>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</si>
  <si>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</si>
  <si>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</si>
  <si>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</si>
  <si>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</si>
  <si>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</si>
  <si>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</si>
  <si>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</si>
  <si>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</si>
  <si>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</si>
  <si>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</si>
  <si>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</si>
  <si>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</si>
  <si>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</si>
  <si>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</si>
  <si>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</si>
  <si>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</si>
  <si>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</si>
  <si>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</si>
  <si>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</si>
  <si>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</si>
  <si>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</si>
  <si>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</si>
  <si>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</si>
  <si>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</si>
  <si>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</si>
  <si>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</si>
  <si>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</si>
  <si>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</si>
  <si>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</si>
  <si>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</si>
  <si>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</si>
  <si>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</si>
  <si>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</si>
  <si>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</si>
  <si>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</si>
  <si>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</si>
  <si>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</si>
  <si>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</si>
  <si>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</si>
  <si>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</si>
  <si>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</si>
  <si>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</si>
  <si>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</si>
  <si>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</si>
  <si>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</si>
  <si>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</si>
  <si>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</si>
  <si>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</si>
  <si>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</si>
  <si>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</si>
  <si>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</si>
  <si>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</si>
  <si>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</si>
  <si>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</si>
  <si>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</si>
  <si>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</si>
  <si>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</si>
  <si>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</si>
  <si>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</si>
  <si>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</si>
  <si>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</si>
  <si>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</si>
  <si>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</si>
  <si>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</si>
  <si>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</si>
  <si>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</si>
  <si>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</si>
  <si>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</si>
  <si>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</si>
  <si>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</si>
  <si>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</si>
  <si>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</si>
  <si>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</si>
  <si>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</si>
  <si>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</si>
  <si>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</si>
  <si>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</si>
  <si>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</si>
  <si>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</si>
  <si>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</si>
  <si>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</si>
  <si>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</si>
  <si>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</si>
  <si>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</si>
  <si>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</si>
  <si>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</si>
  <si>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</si>
  <si>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</si>
  <si>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</si>
  <si>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</si>
  <si>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</si>
  <si>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</si>
  <si>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</si>
  <si>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</si>
  <si>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</si>
  <si>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</si>
  <si>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</si>
  <si>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</si>
  <si>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</si>
  <si>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</si>
  <si>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</si>
  <si>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</si>
  <si>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</si>
  <si>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</si>
  <si>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</si>
  <si>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</si>
  <si>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</si>
  <si>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</si>
  <si>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</si>
  <si>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</si>
  <si>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</si>
  <si>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</si>
  <si>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</si>
  <si>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</si>
  <si>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</si>
  <si>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</si>
  <si>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</si>
  <si>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</si>
  <si>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</si>
  <si>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</si>
  <si>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</si>
  <si>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</si>
  <si>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</si>
  <si>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</si>
  <si>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</si>
  <si>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</si>
  <si>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</si>
  <si>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</si>
  <si>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</si>
  <si>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</si>
  <si>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</si>
  <si>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</si>
  <si>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</si>
  <si>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</si>
  <si>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</si>
  <si>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</si>
  <si>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</si>
  <si>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</si>
  <si>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</si>
  <si>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</si>
  <si>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</si>
  <si>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</si>
  <si>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</si>
  <si>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</si>
  <si>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</si>
  <si>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</si>
  <si>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</si>
  <si>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</si>
  <si>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</si>
  <si>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</si>
  <si>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</si>
  <si>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</si>
  <si>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</si>
  <si>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</si>
  <si>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</si>
  <si>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</si>
  <si>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</si>
  <si>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</si>
  <si>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</si>
  <si>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</si>
  <si>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</si>
  <si>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</si>
  <si>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</si>
  <si>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</si>
  <si>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</si>
  <si>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</si>
  <si>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</si>
  <si>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</si>
  <si>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</si>
  <si>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</si>
  <si>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</si>
  <si>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</si>
  <si>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</si>
  <si>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</si>
  <si>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</si>
  <si>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</si>
  <si>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</si>
  <si>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</si>
  <si>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</si>
  <si>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</si>
  <si>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</si>
  <si>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</si>
  <si>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</si>
  <si>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</si>
  <si>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</si>
  <si>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</si>
  <si>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</si>
  <si>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</si>
  <si>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</si>
  <si>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</si>
  <si>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</si>
  <si>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</si>
  <si>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</si>
  <si>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</si>
  <si>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</si>
  <si>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</si>
  <si>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</si>
  <si>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</si>
  <si>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</si>
  <si>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</si>
  <si>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</si>
  <si>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</si>
  <si>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</si>
  <si>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</si>
  <si>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</si>
  <si>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</si>
  <si>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</si>
  <si>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</si>
  <si>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</si>
  <si>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</si>
  <si>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</si>
  <si>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</si>
  <si>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</si>
  <si>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</si>
  <si>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</si>
  <si>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</si>
  <si>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</si>
  <si>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</si>
  <si>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</si>
  <si>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</si>
  <si>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</si>
  <si>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</si>
  <si>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</si>
  <si>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</si>
  <si>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</si>
  <si>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</si>
  <si>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</si>
  <si>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</si>
  <si>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</si>
  <si>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</si>
  <si>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</si>
  <si>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</si>
  <si>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</si>
  <si>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</si>
  <si>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</si>
  <si>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</si>
  <si>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</si>
  <si>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</si>
  <si>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</si>
  <si>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</si>
  <si>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</si>
  <si>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</si>
  <si>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</si>
  <si>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</si>
  <si>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</si>
  <si>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</si>
  <si>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</si>
  <si>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</si>
  <si>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</si>
  <si>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</si>
  <si>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</si>
  <si>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</si>
  <si>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</si>
  <si>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</si>
  <si>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</si>
  <si>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</si>
  <si>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</si>
  <si>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</si>
  <si>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</si>
  <si>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</si>
  <si>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</si>
  <si>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</si>
  <si>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</si>
  <si>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</si>
  <si>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</si>
  <si>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</si>
  <si>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</si>
  <si>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</si>
  <si>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</si>
  <si>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</si>
  <si>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</si>
  <si>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</si>
  <si>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 xml:space="preserve"> 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</si>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</sst>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3" borderId="2" xfId="0" applyFont="1" applyFill="1" applyBorder="1"/>
    <xf numFmtId="0" fontId="3" fillId="3" borderId="1" xfId="0" applyFont="1" applyFill="1" applyBorder="1"/>
    <xf numFmtId="0" fontId="3" fillId="3" borderId="3" xfId="0" applyFont="1" applyFill="1" applyBorder="1"/>
    <xf numFmtId="0" fontId="0" fillId="2" borderId="2" xfId="0" applyFont="1" applyFill="1" applyBorder="1"/>
    <xf numFmtId="0" fontId="0" fillId="0" borderId="2" xfId="0" applyFont="1" applyBorder="1"/>
    <xf numFmtId="166" fontId="0" fillId="2" borderId="1" xfId="1" applyNumberFormat="1" applyFont="1" applyFill="1" applyBorder="1"/>
    <xf numFmtId="166" fontId="0" fillId="2" borderId="3" xfId="1" applyNumberFormat="1" applyFont="1" applyFill="1" applyBorder="1"/>
    <xf numFmtId="166" fontId="0" fillId="0" borderId="1" xfId="1" applyNumberFormat="1" applyFont="1" applyBorder="1"/>
    <xf numFmtId="166" fontId="0" fillId="0" borderId="3" xfId="1" applyNumberFormat="1" applyFont="1" applyBorder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377AFF"/>
      <color rgb="FFFF47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F-478D-B133-5AE32AD2C0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F-478D-B133-5AE32AD2C0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F-478D-B133-5AE32AD2C0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F-478D-B133-5AE32AD2C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0969439"/>
        <c:axId val="950969023"/>
      </c:barChart>
      <c:catAx>
        <c:axId val="95096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969023"/>
        <c:crosses val="autoZero"/>
        <c:auto val="1"/>
        <c:lblAlgn val="ctr"/>
        <c:lblOffset val="100"/>
        <c:noMultiLvlLbl val="0"/>
      </c:catAx>
      <c:valAx>
        <c:axId val="95096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96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7-4087-B313-91102969B3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17-4087-B313-91102969B3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17-4087-B313-91102969B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2573295"/>
        <c:axId val="1042574127"/>
      </c:barChart>
      <c:catAx>
        <c:axId val="104257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74127"/>
        <c:crosses val="autoZero"/>
        <c:auto val="1"/>
        <c:lblAlgn val="ctr"/>
        <c:lblOffset val="100"/>
        <c:noMultiLvlLbl val="0"/>
      </c:catAx>
      <c:valAx>
        <c:axId val="104257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7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Month of Launch</a:t>
            </a:r>
          </a:p>
        </c:rich>
      </c:tx>
      <c:layout>
        <c:manualLayout>
          <c:xMode val="edge"/>
          <c:yMode val="edge"/>
          <c:x val="0.33697628922243622"/>
          <c:y val="6.74740738205483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A-4452-8942-2FCF584E8A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DA-4452-8942-2FCF584E8A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DA-4452-8942-2FCF584E8A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DA-4452-8942-2FCF584E8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689455"/>
        <c:axId val="1032695183"/>
      </c:lineChart>
      <c:catAx>
        <c:axId val="115468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695183"/>
        <c:crosses val="autoZero"/>
        <c:auto val="1"/>
        <c:lblAlgn val="ctr"/>
        <c:lblOffset val="100"/>
        <c:noMultiLvlLbl val="0"/>
      </c:catAx>
      <c:valAx>
        <c:axId val="103269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68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E-42C8-B7D0-A9D4AD8E24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2C8-B7D0-A9D4AD8E24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E-42C8-B7D0-A9D4AD8E2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361455"/>
        <c:axId val="442357711"/>
      </c:lineChart>
      <c:catAx>
        <c:axId val="44236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57711"/>
        <c:crosses val="autoZero"/>
        <c:auto val="1"/>
        <c:lblAlgn val="ctr"/>
        <c:lblOffset val="100"/>
        <c:noMultiLvlLbl val="0"/>
      </c:catAx>
      <c:valAx>
        <c:axId val="44235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6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B8-406B-BD66-63246F867C0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B8-406B-BD66-63246F867C0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B8-406B-BD66-63246F867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147167"/>
        <c:axId val="19451475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4B8-406B-BD66-63246F867C0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B8-406B-BD66-63246F867C0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B8-406B-BD66-63246F867C0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B8-406B-BD66-63246F867C0F}"/>
                  </c:ext>
                </c:extLst>
              </c15:ser>
            </c15:filteredLineSeries>
          </c:ext>
        </c:extLst>
      </c:lineChart>
      <c:catAx>
        <c:axId val="194514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147583"/>
        <c:crosses val="autoZero"/>
        <c:auto val="1"/>
        <c:lblAlgn val="ctr"/>
        <c:lblOffset val="100"/>
        <c:noMultiLvlLbl val="0"/>
      </c:catAx>
      <c:valAx>
        <c:axId val="19451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14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2</xdr:row>
      <xdr:rowOff>157161</xdr:rowOff>
    </xdr:from>
    <xdr:to>
      <xdr:col>19</xdr:col>
      <xdr:colOff>438150</xdr:colOff>
      <xdr:row>28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F7DE7-B888-4E73-8102-7960B9126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2</xdr:row>
      <xdr:rowOff>157161</xdr:rowOff>
    </xdr:from>
    <xdr:to>
      <xdr:col>21</xdr:col>
      <xdr:colOff>133349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9C18F-D233-4281-B478-6E8253358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138111</xdr:rowOff>
    </xdr:from>
    <xdr:to>
      <xdr:col>20</xdr:col>
      <xdr:colOff>409575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1E53D-99BF-4D47-BE61-72252E24C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642936</xdr:colOff>
      <xdr:row>2</xdr:row>
      <xdr:rowOff>147636</xdr:rowOff>
    </xdr:from>
    <xdr:to>
      <xdr:col>17</xdr:col>
      <xdr:colOff>323849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21231-98D7-4D29-8666-48C6C5B24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14</xdr:row>
      <xdr:rowOff>33337</xdr:rowOff>
    </xdr:from>
    <xdr:to>
      <xdr:col>14</xdr:col>
      <xdr:colOff>342900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8298B-A2D5-4B4F-A89A-FBB1B61E0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Merritt" refreshedDate="44617.453574074076" createdVersion="7" refreshedVersion="7" minRefreshableVersion="3" recordCount="4114" xr:uid="{F7B2C7C0-D501-46AD-AB9F-F206317278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Merritt" refreshedDate="44617.473699074071" createdVersion="7" refreshedVersion="7" minRefreshableVersion="3" recordCount="4114" xr:uid="{153B7C62-D165-439B-8AA6-947E217C40C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Merritt" refreshedDate="44620.486849884262" createdVersion="7" refreshedVersion="7" minRefreshableVersion="3" recordCount="4115" xr:uid="{C7EBCF8E-49B8-4702-B7D0-EED90A96F6F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94B5B-F9AD-41CA-9B4C-F206597783DF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B2154-F445-438B-A3DF-9CA0DBBC62DA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4765E-8822-4BC5-85DD-34AE16A8B9AF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70D14-541F-47D0-93BA-C41F3906F961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H1" zoomScale="77" zoomScaleNormal="77" workbookViewId="0">
      <selection activeCell="U1" sqref="U1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8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17.14062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10" t="s">
        <v>2</v>
      </c>
      <c r="C2" s="3" t="s">
        <v>4111</v>
      </c>
      <c r="D2" s="8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 2), 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 2), 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 2), 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 2), 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 2), 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 2), 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 2), 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 2), 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 2), 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 2), 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 2), 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 2), 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 2), 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 2), 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 2), 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 2), 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 2), 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 2), 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 2), 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 2), 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 2), 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 2), 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 2), 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 2), 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 2), 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 2), 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 2), 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 2), 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 2), 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 2), 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 2), 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 2), 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 2), 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 2), 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 2), 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 2), 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 2), 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 2), 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 2), 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 2), 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 2), 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 2), 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 2), 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 2), 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 2), 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 2), 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 2), 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 2), 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 2), 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 2), 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 2), 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 2), 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 2), 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 2), 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 2), 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 2), 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 2), 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 2), 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 2), 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 2), 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 2), 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 2), 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 2), 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 2), 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N4115">
    <sortCondition ref="A1:A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2">
      <colorScale>
        <cfvo type="min"/>
        <cfvo type="percentile" val="90"/>
        <color rgb="FFFF4747"/>
        <color rgb="FF377A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F8A26-4379-4143-9060-EBD498CC1980}">
  <sheetPr codeName="Sheet2"/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8218</v>
      </c>
      <c r="C4" t="s">
        <v>8219</v>
      </c>
      <c r="D4" t="s">
        <v>8220</v>
      </c>
      <c r="E4" t="s">
        <v>8221</v>
      </c>
      <c r="F4" t="s">
        <v>8361</v>
      </c>
    </row>
    <row r="5" spans="1:6" x14ac:dyDescent="0.25">
      <c r="A5" s="14" t="s">
        <v>8315</v>
      </c>
      <c r="B5" s="15">
        <v>525</v>
      </c>
      <c r="C5" s="15">
        <v>26</v>
      </c>
      <c r="D5" s="15">
        <v>349</v>
      </c>
      <c r="E5" s="15">
        <v>12</v>
      </c>
      <c r="F5" s="15">
        <v>912</v>
      </c>
    </row>
    <row r="6" spans="1:6" x14ac:dyDescent="0.25">
      <c r="A6" s="14" t="s">
        <v>8361</v>
      </c>
      <c r="B6" s="15">
        <v>525</v>
      </c>
      <c r="C6" s="15">
        <v>26</v>
      </c>
      <c r="D6" s="15">
        <v>349</v>
      </c>
      <c r="E6" s="15">
        <v>12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5BF0-B821-49D3-8761-AEEB46B31040}">
  <sheetPr codeName="Sheet3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8221</v>
      </c>
      <c r="E5" t="s">
        <v>8361</v>
      </c>
    </row>
    <row r="6" spans="1:5" x14ac:dyDescent="0.25">
      <c r="A6" s="14" t="s">
        <v>8316</v>
      </c>
      <c r="B6" s="15">
        <v>694</v>
      </c>
      <c r="C6" s="15">
        <v>353</v>
      </c>
      <c r="D6" s="15">
        <v>19</v>
      </c>
      <c r="E6" s="15">
        <v>1066</v>
      </c>
    </row>
    <row r="7" spans="1:5" x14ac:dyDescent="0.25">
      <c r="A7" s="14" t="s">
        <v>8361</v>
      </c>
      <c r="B7" s="15">
        <v>694</v>
      </c>
      <c r="C7" s="15">
        <v>353</v>
      </c>
      <c r="D7" s="15">
        <v>19</v>
      </c>
      <c r="E7" s="15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02477-EC79-4FF4-A0A7-EAE01F468F03}">
  <sheetPr codeName="Sheet4"/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8218</v>
      </c>
      <c r="C5" t="s">
        <v>8219</v>
      </c>
      <c r="D5" t="s">
        <v>8220</v>
      </c>
      <c r="E5" t="s">
        <v>8221</v>
      </c>
      <c r="F5" t="s">
        <v>8361</v>
      </c>
    </row>
    <row r="6" spans="1:6" x14ac:dyDescent="0.25">
      <c r="A6" s="17" t="s">
        <v>8373</v>
      </c>
      <c r="B6" s="15">
        <v>56</v>
      </c>
      <c r="C6" s="15">
        <v>7</v>
      </c>
      <c r="D6" s="15">
        <v>33</v>
      </c>
      <c r="E6" s="15">
        <v>2</v>
      </c>
      <c r="F6" s="15">
        <v>98</v>
      </c>
    </row>
    <row r="7" spans="1:6" x14ac:dyDescent="0.25">
      <c r="A7" s="17" t="s">
        <v>8374</v>
      </c>
      <c r="B7" s="15">
        <v>71</v>
      </c>
      <c r="C7" s="15">
        <v>3</v>
      </c>
      <c r="D7" s="15">
        <v>39</v>
      </c>
      <c r="E7" s="15">
        <v>8</v>
      </c>
      <c r="F7" s="15">
        <v>121</v>
      </c>
    </row>
    <row r="8" spans="1:6" x14ac:dyDescent="0.25">
      <c r="A8" s="17" t="s">
        <v>8375</v>
      </c>
      <c r="B8" s="15">
        <v>56</v>
      </c>
      <c r="C8" s="15">
        <v>3</v>
      </c>
      <c r="D8" s="15">
        <v>33</v>
      </c>
      <c r="E8" s="15">
        <v>14</v>
      </c>
      <c r="F8" s="15">
        <v>106</v>
      </c>
    </row>
    <row r="9" spans="1:6" x14ac:dyDescent="0.25">
      <c r="A9" s="17" t="s">
        <v>8376</v>
      </c>
      <c r="B9" s="15">
        <v>71</v>
      </c>
      <c r="C9" s="15">
        <v>2</v>
      </c>
      <c r="D9" s="15">
        <v>40</v>
      </c>
      <c r="E9" s="15"/>
      <c r="F9" s="15">
        <v>113</v>
      </c>
    </row>
    <row r="10" spans="1:6" x14ac:dyDescent="0.25">
      <c r="A10" s="17" t="s">
        <v>8367</v>
      </c>
      <c r="B10" s="15">
        <v>111</v>
      </c>
      <c r="C10" s="15">
        <v>3</v>
      </c>
      <c r="D10" s="15">
        <v>52</v>
      </c>
      <c r="E10" s="15"/>
      <c r="F10" s="15">
        <v>166</v>
      </c>
    </row>
    <row r="11" spans="1:6" x14ac:dyDescent="0.25">
      <c r="A11" s="17" t="s">
        <v>8377</v>
      </c>
      <c r="B11" s="15">
        <v>100</v>
      </c>
      <c r="C11" s="15">
        <v>4</v>
      </c>
      <c r="D11" s="15">
        <v>49</v>
      </c>
      <c r="E11" s="15"/>
      <c r="F11" s="15">
        <v>153</v>
      </c>
    </row>
    <row r="12" spans="1:6" x14ac:dyDescent="0.25">
      <c r="A12" s="17" t="s">
        <v>8368</v>
      </c>
      <c r="B12" s="15">
        <v>87</v>
      </c>
      <c r="C12" s="15">
        <v>1</v>
      </c>
      <c r="D12" s="15">
        <v>50</v>
      </c>
      <c r="E12" s="15"/>
      <c r="F12" s="15">
        <v>138</v>
      </c>
    </row>
    <row r="13" spans="1:6" x14ac:dyDescent="0.25">
      <c r="A13" s="17" t="s">
        <v>8369</v>
      </c>
      <c r="B13" s="15">
        <v>72</v>
      </c>
      <c r="C13" s="15">
        <v>4</v>
      </c>
      <c r="D13" s="15">
        <v>47</v>
      </c>
      <c r="E13" s="15"/>
      <c r="F13" s="15">
        <v>123</v>
      </c>
    </row>
    <row r="14" spans="1:6" x14ac:dyDescent="0.25">
      <c r="A14" s="17" t="s">
        <v>8370</v>
      </c>
      <c r="B14" s="15">
        <v>59</v>
      </c>
      <c r="C14" s="15">
        <v>4</v>
      </c>
      <c r="D14" s="15">
        <v>34</v>
      </c>
      <c r="E14" s="15"/>
      <c r="F14" s="15">
        <v>97</v>
      </c>
    </row>
    <row r="15" spans="1:6" x14ac:dyDescent="0.25">
      <c r="A15" s="17" t="s">
        <v>8371</v>
      </c>
      <c r="B15" s="15">
        <v>65</v>
      </c>
      <c r="C15" s="15"/>
      <c r="D15" s="15">
        <v>50</v>
      </c>
      <c r="E15" s="15"/>
      <c r="F15" s="15">
        <v>115</v>
      </c>
    </row>
    <row r="16" spans="1:6" x14ac:dyDescent="0.25">
      <c r="A16" s="17" t="s">
        <v>8372</v>
      </c>
      <c r="B16" s="15">
        <v>54</v>
      </c>
      <c r="C16" s="15">
        <v>3</v>
      </c>
      <c r="D16" s="15">
        <v>31</v>
      </c>
      <c r="E16" s="15"/>
      <c r="F16" s="15">
        <v>88</v>
      </c>
    </row>
    <row r="17" spans="1:6" x14ac:dyDescent="0.25">
      <c r="A17" s="17" t="s">
        <v>8378</v>
      </c>
      <c r="B17" s="15">
        <v>37</v>
      </c>
      <c r="C17" s="15">
        <v>3</v>
      </c>
      <c r="D17" s="15">
        <v>35</v>
      </c>
      <c r="E17" s="15"/>
      <c r="F17" s="15">
        <v>75</v>
      </c>
    </row>
    <row r="18" spans="1:6" x14ac:dyDescent="0.25">
      <c r="A18" s="17" t="s">
        <v>8361</v>
      </c>
      <c r="B18" s="15">
        <v>839</v>
      </c>
      <c r="C18" s="15">
        <v>37</v>
      </c>
      <c r="D18" s="15">
        <v>493</v>
      </c>
      <c r="E18" s="15">
        <v>24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30C39-A347-4D7A-86CC-511539B1295D}">
  <sheetPr codeName="Sheet5"/>
  <dimension ref="A1:D6"/>
  <sheetViews>
    <sheetView workbookViewId="0">
      <selection activeCell="D2" sqref="D2:D6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7B9AF-E3ED-4BE2-917C-94BABF953397}">
  <sheetPr codeName="Sheet8"/>
  <dimension ref="A1:C15"/>
  <sheetViews>
    <sheetView workbookViewId="0">
      <selection activeCell="C22" sqref="C22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1.5703125" bestFit="1" customWidth="1"/>
  </cols>
  <sheetData>
    <row r="1" spans="1:3" x14ac:dyDescent="0.25">
      <c r="A1" s="18" t="s">
        <v>8385</v>
      </c>
      <c r="B1" s="19" t="s">
        <v>8383</v>
      </c>
      <c r="C1" s="20" t="s">
        <v>8384</v>
      </c>
    </row>
    <row r="2" spans="1:3" x14ac:dyDescent="0.25">
      <c r="A2" s="21" t="s">
        <v>8386</v>
      </c>
      <c r="B2" s="23" t="e">
        <f>AVERAGE(#REF!)</f>
        <v>#REF!</v>
      </c>
      <c r="C2" s="24" t="e">
        <f>AVERAGE(#REF!)</f>
        <v>#REF!</v>
      </c>
    </row>
    <row r="3" spans="1:3" x14ac:dyDescent="0.25">
      <c r="A3" s="22" t="s">
        <v>8387</v>
      </c>
      <c r="B3" s="25" t="e">
        <f>MEDIAN(#REF!)</f>
        <v>#REF!</v>
      </c>
      <c r="C3" s="26" t="e">
        <f>MEDIAN(#REF!)</f>
        <v>#REF!</v>
      </c>
    </row>
    <row r="4" spans="1:3" x14ac:dyDescent="0.25">
      <c r="A4" s="21" t="s">
        <v>8390</v>
      </c>
      <c r="B4" s="23" t="e">
        <f>_xlfn.STDEV.P(#REF!)</f>
        <v>#REF!</v>
      </c>
      <c r="C4" s="24" t="e">
        <f>_xlfn.STDEV.P(#REF!)</f>
        <v>#REF!</v>
      </c>
    </row>
    <row r="5" spans="1:3" x14ac:dyDescent="0.25">
      <c r="A5" s="22" t="s">
        <v>8391</v>
      </c>
      <c r="B5" s="25" t="e">
        <f>_xlfn.QUARTILE.EXC(#REF!, 3)</f>
        <v>#REF!</v>
      </c>
      <c r="C5" s="26" t="e">
        <f>_xlfn.QUARTILE.EXC(#REF!,3)</f>
        <v>#REF!</v>
      </c>
    </row>
    <row r="6" spans="1:3" x14ac:dyDescent="0.25">
      <c r="A6" s="21" t="s">
        <v>8392</v>
      </c>
      <c r="B6" s="23" t="e">
        <f>_xlfn.QUARTILE.EXC(#REF!, 1)</f>
        <v>#REF!</v>
      </c>
      <c r="C6" s="24" t="e">
        <f>_xlfn.QUARTILE.EXC(#REF!,1)</f>
        <v>#REF!</v>
      </c>
    </row>
    <row r="7" spans="1:3" x14ac:dyDescent="0.25">
      <c r="A7" s="22" t="s">
        <v>8393</v>
      </c>
      <c r="B7" s="25" t="e">
        <f>B5-B6</f>
        <v>#REF!</v>
      </c>
      <c r="C7" s="26" t="e">
        <f>C5-C6</f>
        <v>#REF!</v>
      </c>
    </row>
    <row r="8" spans="1:3" x14ac:dyDescent="0.25">
      <c r="A8" s="21"/>
      <c r="B8" s="23"/>
      <c r="C8" s="24"/>
    </row>
    <row r="9" spans="1:3" x14ac:dyDescent="0.25">
      <c r="A9" s="22" t="s">
        <v>8388</v>
      </c>
      <c r="B9" s="25" t="e">
        <f>AVERAGE(#REF!)</f>
        <v>#REF!</v>
      </c>
      <c r="C9" s="26" t="e">
        <f>AVERAGE(#REF!)</f>
        <v>#REF!</v>
      </c>
    </row>
    <row r="10" spans="1:3" x14ac:dyDescent="0.25">
      <c r="A10" s="21" t="s">
        <v>8389</v>
      </c>
      <c r="B10" s="23" t="e">
        <f>MEDIAN(#REF!)</f>
        <v>#REF!</v>
      </c>
      <c r="C10" s="24" t="e">
        <f>MEDIAN(#REF!)</f>
        <v>#REF!</v>
      </c>
    </row>
    <row r="11" spans="1:3" x14ac:dyDescent="0.25">
      <c r="A11" s="22" t="s">
        <v>8394</v>
      </c>
      <c r="B11" s="25" t="e">
        <f>_xlfn.STDEV.P(#REF!)</f>
        <v>#REF!</v>
      </c>
      <c r="C11" s="26" t="e">
        <f>_xlfn.STDEV.P(#REF!)</f>
        <v>#REF!</v>
      </c>
    </row>
    <row r="12" spans="1:3" x14ac:dyDescent="0.25">
      <c r="A12" s="21" t="s">
        <v>8395</v>
      </c>
      <c r="B12" s="23" t="e">
        <f>_xlfn.QUARTILE.EXC(#REF!,3)</f>
        <v>#REF!</v>
      </c>
      <c r="C12" s="24" t="e">
        <f>_xlfn.QUARTILE.EXC(#REF!,3)</f>
        <v>#REF!</v>
      </c>
    </row>
    <row r="13" spans="1:3" x14ac:dyDescent="0.25">
      <c r="A13" s="22" t="s">
        <v>8396</v>
      </c>
      <c r="B13" s="25" t="e">
        <f>_xlfn.QUARTILE.EXC(#REF!,1)</f>
        <v>#REF!</v>
      </c>
      <c r="C13" s="26" t="e">
        <f>_xlfn.QUARTILE.EXC(#REF!,1)</f>
        <v>#REF!</v>
      </c>
    </row>
    <row r="14" spans="1:3" x14ac:dyDescent="0.25">
      <c r="A14" s="21" t="s">
        <v>8397</v>
      </c>
      <c r="B14" s="23" t="e">
        <f>B12-B13</f>
        <v>#REF!</v>
      </c>
      <c r="C14" s="24" t="e">
        <f>C12-C13</f>
        <v>#REF!</v>
      </c>
    </row>
    <row r="15" spans="1:3" x14ac:dyDescent="0.25">
      <c r="A15" s="22"/>
      <c r="B15" s="25"/>
      <c r="C15" s="2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7772-2AF5-4D47-B0C6-0D3B05E2BF3E}">
  <sheetPr codeName="Sheet10"/>
  <dimension ref="A1:E18"/>
  <sheetViews>
    <sheetView tabSelected="1" workbookViewId="0">
      <selection activeCell="O5" sqref="O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41BDF-20A7-4ADD-8CE6-F25063B9DC6B}">
  <sheetPr codeName="Sheet11"/>
  <dimension ref="A1:H13"/>
  <sheetViews>
    <sheetView workbookViewId="0">
      <selection activeCell="B32" sqref="B3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8398</v>
      </c>
      <c r="C1" t="s">
        <v>8399</v>
      </c>
      <c r="D1" t="s">
        <v>8404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5">
      <c r="A2" t="s">
        <v>8405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25">
      <c r="A3" t="s">
        <v>8406</v>
      </c>
      <c r="B3">
        <f>COUNTIFS(Kickstarter!$R:$R,"plays",Kickstarter!$F:$F,"successful",Kickstarter!$D:$D,"&gt;=1000",Kickstarter!$D:$D,"&lt;5000")</f>
        <v>388</v>
      </c>
      <c r="C3">
        <f>COUNTIFS(Kickstarter!$R:$R,"plays",Kickstarter!$F:$F,"failed",Kickstarter!$D:$D,"&gt;=1000",Kickstarter!$D:$D,"&lt;5000")</f>
        <v>146</v>
      </c>
      <c r="D3">
        <f>COUNTIFS(Kickstarter!$R:$R,"plays",Kickstarter!$F:$F,"canceled",Kickstarter!$D:$D,"&gt;=1000",Kickstarter!$D:$D,"&lt;5000")</f>
        <v>0</v>
      </c>
      <c r="E3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25">
      <c r="A4" t="s">
        <v>8407</v>
      </c>
      <c r="B4">
        <f>COUNTIFS(Kickstarter!$R:$R,"plays",Kickstarter!$F:$F,"successful",Kickstarter!$D:$D,"&gt;=5000",Kickstarter!$D:$D,"&lt;10000")</f>
        <v>93</v>
      </c>
      <c r="C4">
        <f>COUNTIFS(Kickstarter!$R:$R,"plays",Kickstarter!$F:$F,"failed",Kickstarter!$D:$D,"&gt;=5000",Kickstarter!$D:$D,"&lt;10000")</f>
        <v>76</v>
      </c>
      <c r="D4">
        <f>COUNTIFS(Kickstarter!$R:$R,"plays",Kickstarter!$F:$F,"canceled",Kickstarter!$D:$D,"&gt;=5000",Kickstarter!$D:$D,"&lt;10000")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t="s">
        <v>8408</v>
      </c>
      <c r="B5">
        <f>COUNTIFS(Kickstarter!$R:$R,"plays",Kickstarter!$F:$F,"successful",Kickstarter!$D:$D,"&gt;=10000",Kickstarter!$D:$D,"&lt;14999")</f>
        <v>39</v>
      </c>
      <c r="C5">
        <f>COUNTIFS(Kickstarter!$R:$R,"plays",Kickstarter!$F:$F,"failed",Kickstarter!$D:$D,"&gt;=10000",Kickstarter!$D:$D,"&lt;14999")</f>
        <v>33</v>
      </c>
      <c r="D5">
        <f>COUNTIFS(Kickstarter!$R:$R,"plays",Kickstarter!$F:$F,"canceled",Kickstarter!$D:$D,"&gt;=10000",Kickstarter!$D:$D,"&lt;14999")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t="s">
        <v>8409</v>
      </c>
      <c r="B6">
        <f>COUNTIFS(Kickstarter!$R:$R,"plays",Kickstarter!$F:$F,"successful",Kickstarter!$D:$D,"&gt;=15000",Kickstarter!$D:$D,"&lt;19999")</f>
        <v>12</v>
      </c>
      <c r="C6">
        <f>COUNTIFS(Kickstarter!$R:$R,"plays",Kickstarter!$F:$F,"failed",Kickstarter!$D:$D,"&gt;=15000",Kickstarter!$D:$D,"&lt;19999")</f>
        <v>12</v>
      </c>
      <c r="D6">
        <f>COUNTIFS(Kickstarter!$R:$R,"plays",Kickstarter!$F:$F,"canceled",Kickstarter!$D:$D,"&gt;=15000",Kickstarter!$D:$D,"&lt;19999")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t="s">
        <v>8410</v>
      </c>
      <c r="B7">
        <f>COUNTIFS(Kickstarter!$R:$R,"plays",Kickstarter!$F:$F,"successful",Kickstarter!$D:$D,"&gt;=20000",Kickstarter!$D:$D,"&lt;24999")</f>
        <v>9</v>
      </c>
      <c r="C7">
        <f>COUNTIFS(Kickstarter!$R:$R,"plays",Kickstarter!$F:$F,"failed",Kickstarter!$D:$D,"&gt;=20000",Kickstarter!$D:$D,"&lt;24999")</f>
        <v>11</v>
      </c>
      <c r="D7">
        <f>COUNTIFS(Kickstarter!$R:$R,"plays",Kickstarter!$F:$F,"canceled",Kickstarter!$D:$D,"&gt;=20000",Kickstarter!$D:$D,"&lt;24999")</f>
        <v>0</v>
      </c>
      <c r="E7">
        <f>SUM(B7:D7)</f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t="s">
        <v>8411</v>
      </c>
      <c r="B8">
        <f>COUNTIFS(Kickstarter!$R:$R,"plays",Kickstarter!$F:$F,"successful",Kickstarter!$D:$D,"&gt;=25000",Kickstarter!$D:$D,"&lt;29999")</f>
        <v>1</v>
      </c>
      <c r="C8">
        <f>COUNTIFS(Kickstarter!$R:$R,"plays",Kickstarter!$F:$F,"failed",Kickstarter!$D:$D,"&gt;=25000",Kickstarter!$D:$D,"&lt;29999")</f>
        <v>4</v>
      </c>
      <c r="D8">
        <f>COUNTIFS(Kickstarter!$R:$R,"plays",Kickstarter!$F:$F,"canceled",Kickstarter!$D:$D,"&gt;=25000",Kickstarter!$D:$D,"&lt;29999")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t="s">
        <v>8412</v>
      </c>
      <c r="B9">
        <f>COUNTIFS(Kickstarter!$R:$R,"plays",Kickstarter!$F:$F,"successful",Kickstarter!$D:$D,"&gt;=30000",Kickstarter!$D:$D,"&lt;34999")</f>
        <v>3</v>
      </c>
      <c r="C9">
        <f>COUNTIFS(Kickstarter!$R:$R,"plays",Kickstarter!$F:$F,"failed",Kickstarter!$D:$D,"&gt;=30000",Kickstarter!$D:$D,"&lt;34999")</f>
        <v>8</v>
      </c>
      <c r="D9">
        <f>COUNTIFS(Kickstarter!$R:$R,"plays",Kickstarter!$F:$F,"canceed",Kickstarter!$D:$D,"&gt;=30000",Kickstarter!$D:$D,"&lt;34999")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t="s">
        <v>8413</v>
      </c>
      <c r="B10">
        <f>COUNTIFS(Kickstarter!$R:$R,"plays",Kickstarter!$F:$F,"successful",Kickstarter!$D:$D,"&gt;=35000",Kickstarter!$D:$D,"&lt;39999")</f>
        <v>4</v>
      </c>
      <c r="C10">
        <f>COUNTIFS(Kickstarter!$R:$R,"plays",Kickstarter!$F:$F,"failed",Kickstarter!$D:$D,"&gt;=35000",Kickstarter!$D:$D,"&lt;39999")</f>
        <v>2</v>
      </c>
      <c r="D10">
        <f>COUNTIFS(Kickstarter!$R:$R,"plays",Kickstarter!$F:$F,"canceled",Kickstarter!$D:$D,"&gt;=35000",Kickstarter!$D:$D,"&lt;39999")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t="s">
        <v>8414</v>
      </c>
      <c r="B11">
        <f>COUNTIFS(Kickstarter!$R:$R,"plays",Kickstarter!$F:$F,"successful",Kickstarter!$D:$D,"&gt;=40000",Kickstarter!$D:$D,"&lt;44999")</f>
        <v>2</v>
      </c>
      <c r="C11">
        <f>COUNTIFS(Kickstarter!$R:$R,"plays",Kickstarter!$F:$F,"failed",Kickstarter!$D:$D,"&gt;=40000",Kickstarter!$D:$D,"&lt;44999")</f>
        <v>1</v>
      </c>
      <c r="D11">
        <f>COUNTIFS(Kickstarter!$R:$R,"plays",Kickstarter!$F:$F,"canceled",Kickstarter!$D:$D,"&gt;=40000",Kickstarter!$D:$D,"&lt;44999")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t="s">
        <v>8415</v>
      </c>
      <c r="B12">
        <f>COUNTIFS(Kickstarter!$R:$R,"plays",Kickstarter!$F:$F,"successful",Kickstarter!$D:$D,"&gt;=45000",Kickstarter!$D:$D,"&lt;49999")</f>
        <v>0</v>
      </c>
      <c r="C12">
        <f>COUNTIFS(Kickstarter!$R:$R,"plays",Kickstarter!$F:$F,"failed",Kickstarter!$D:$D,"&gt;=45000",Kickstarter!$D:$D,"&lt;49999")</f>
        <v>1</v>
      </c>
      <c r="D12">
        <f>COUNTIFS(Kickstarter!$R:$R,"plays",Kickstarter!$F:$F,"canceled",Kickstarter!$D:$D,"&gt;=45000",Kickstarter!$D:$D,"&lt;49999")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t="s">
        <v>8416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ignoredErrors>
    <ignoredError sqref="C2 C3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Edingburgh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Merritt</cp:lastModifiedBy>
  <dcterms:created xsi:type="dcterms:W3CDTF">2017-04-20T15:17:24Z</dcterms:created>
  <dcterms:modified xsi:type="dcterms:W3CDTF">2022-03-01T18:15:00Z</dcterms:modified>
</cp:coreProperties>
</file>