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tats" sheetId="2" r:id="rId5"/>
    <sheet state="visible" name="Team Names" sheetId="3" r:id="rId6"/>
    <sheet state="visible" name="Draft" sheetId="4" r:id="rId7"/>
    <sheet state="visible" name="Players" sheetId="5" r:id="rId8"/>
  </sheets>
  <definedNames>
    <definedName hidden="1" localSheetId="0" name="_xlnm._FilterDatabase">Teams!$B$49:$F$61</definedName>
  </definedNames>
  <calcPr/>
</workbook>
</file>

<file path=xl/sharedStrings.xml><?xml version="1.0" encoding="utf-8"?>
<sst xmlns="http://schemas.openxmlformats.org/spreadsheetml/2006/main" count="2185" uniqueCount="1121">
  <si>
    <t>Taylor</t>
  </si>
  <si>
    <t>Reid</t>
  </si>
  <si>
    <t>Jamie</t>
  </si>
  <si>
    <t>Jeff</t>
  </si>
  <si>
    <t>Cory</t>
  </si>
  <si>
    <t>Jordan</t>
  </si>
  <si>
    <t>Team</t>
  </si>
  <si>
    <t>Alive?</t>
  </si>
  <si>
    <t>Player</t>
  </si>
  <si>
    <t>Points</t>
  </si>
  <si>
    <t>BOS</t>
  </si>
  <si>
    <t>CAR</t>
  </si>
  <si>
    <t>COL</t>
  </si>
  <si>
    <t>EDM</t>
  </si>
  <si>
    <t>FLA</t>
  </si>
  <si>
    <t>MIN</t>
  </si>
  <si>
    <t>MTL</t>
  </si>
  <si>
    <t>NSH</t>
  </si>
  <si>
    <t>NYI</t>
  </si>
  <si>
    <t>PIT</t>
  </si>
  <si>
    <t>STL</t>
  </si>
  <si>
    <t>TBL</t>
  </si>
  <si>
    <t>TOR</t>
  </si>
  <si>
    <t>VGK</t>
  </si>
  <si>
    <t>WPG</t>
  </si>
  <si>
    <t>WSH</t>
  </si>
  <si>
    <t>Lupi</t>
  </si>
  <si>
    <t>Niko</t>
  </si>
  <si>
    <t>Dan</t>
  </si>
  <si>
    <t>Steven</t>
  </si>
  <si>
    <t>White</t>
  </si>
  <si>
    <t>Kirk</t>
  </si>
  <si>
    <t>Leader Board</t>
  </si>
  <si>
    <t>Round Point Totals</t>
  </si>
  <si>
    <t>Rank</t>
  </si>
  <si>
    <t># Alive</t>
  </si>
  <si>
    <t>Round 1</t>
  </si>
  <si>
    <t>Team Data</t>
  </si>
  <si>
    <t>Additional Stats</t>
  </si>
  <si>
    <t>Games</t>
  </si>
  <si>
    <t>Top Scorer Per Team</t>
  </si>
  <si>
    <t>Played</t>
  </si>
  <si>
    <t>Pts/Game</t>
  </si>
  <si>
    <t>Top Scorer Per Owner</t>
  </si>
  <si>
    <t>Player Leaders</t>
  </si>
  <si>
    <t>Name</t>
  </si>
  <si>
    <t>ID</t>
  </si>
  <si>
    <t>FirstName</t>
  </si>
  <si>
    <t>LastName</t>
  </si>
  <si>
    <t>GamesPlayed</t>
  </si>
  <si>
    <t>Patrice</t>
  </si>
  <si>
    <t>Bergeron</t>
  </si>
  <si>
    <t>Owner</t>
  </si>
  <si>
    <t>David</t>
  </si>
  <si>
    <t>Krejci</t>
  </si>
  <si>
    <t>Tuukka</t>
  </si>
  <si>
    <t>Rask</t>
  </si>
  <si>
    <t>Brad</t>
  </si>
  <si>
    <t>Marchand</t>
  </si>
  <si>
    <t>Hall</t>
  </si>
  <si>
    <t>Craig</t>
  </si>
  <si>
    <t>Smith</t>
  </si>
  <si>
    <t>Charlie</t>
  </si>
  <si>
    <t>Coyle</t>
  </si>
  <si>
    <t>Jarred</t>
  </si>
  <si>
    <t>Tinordi</t>
  </si>
  <si>
    <t>Kevan</t>
  </si>
  <si>
    <t>Miller</t>
  </si>
  <si>
    <t>Nick</t>
  </si>
  <si>
    <t>Ritchie</t>
  </si>
  <si>
    <t>Pastrnak</t>
  </si>
  <si>
    <t>Curtis</t>
  </si>
  <si>
    <t>Lazar</t>
  </si>
  <si>
    <t>Chris</t>
  </si>
  <si>
    <t>Wagner</t>
  </si>
  <si>
    <t>Sean</t>
  </si>
  <si>
    <t>Kuraly</t>
  </si>
  <si>
    <t>Jake</t>
  </si>
  <si>
    <t>DeBrusk</t>
  </si>
  <si>
    <t>Brandon</t>
  </si>
  <si>
    <t>Carlo</t>
  </si>
  <si>
    <t>Mike</t>
  </si>
  <si>
    <t>Reilly</t>
  </si>
  <si>
    <t>McAvoy</t>
  </si>
  <si>
    <t>Matt</t>
  </si>
  <si>
    <t>Grzelcyk</t>
  </si>
  <si>
    <t>Jeremy</t>
  </si>
  <si>
    <t>Lauzon</t>
  </si>
  <si>
    <t>Connor</t>
  </si>
  <si>
    <t>Clifton</t>
  </si>
  <si>
    <t>Karson</t>
  </si>
  <si>
    <t>Kuhlman</t>
  </si>
  <si>
    <t>Staal</t>
  </si>
  <si>
    <t>Nino</t>
  </si>
  <si>
    <t>Niederreiter</t>
  </si>
  <si>
    <t>Dougie</t>
  </si>
  <si>
    <t>Hamilton</t>
  </si>
  <si>
    <t>Gardiner</t>
  </si>
  <si>
    <t>Petr</t>
  </si>
  <si>
    <t>Mrazek</t>
  </si>
  <si>
    <t>Jesper</t>
  </si>
  <si>
    <t>Fast</t>
  </si>
  <si>
    <t>Vincent</t>
  </si>
  <si>
    <t>Trocheck</t>
  </si>
  <si>
    <t>Teuvo</t>
  </si>
  <si>
    <t>Teravainen</t>
  </si>
  <si>
    <t>Cedric</t>
  </si>
  <si>
    <t>Paquette</t>
  </si>
  <si>
    <t>Martinook</t>
  </si>
  <si>
    <t>Sebastian</t>
  </si>
  <si>
    <t>Aho</t>
  </si>
  <si>
    <t>Lorentz</t>
  </si>
  <si>
    <t>Brock</t>
  </si>
  <si>
    <t>McGinn</t>
  </si>
  <si>
    <t>Brett</t>
  </si>
  <si>
    <t>Pesce</t>
  </si>
  <si>
    <t>Jaccob</t>
  </si>
  <si>
    <t>Slavin</t>
  </si>
  <si>
    <t>Brady</t>
  </si>
  <si>
    <t>Skjei</t>
  </si>
  <si>
    <t>Bean</t>
  </si>
  <si>
    <t>Alex</t>
  </si>
  <si>
    <t>Nedeljkovic</t>
  </si>
  <si>
    <t>Martin</t>
  </si>
  <si>
    <t>Necas</t>
  </si>
  <si>
    <t>Warren</t>
  </si>
  <si>
    <t>Foegele</t>
  </si>
  <si>
    <t>Andrei</t>
  </si>
  <si>
    <t>Svechnikov</t>
  </si>
  <si>
    <t>Maxime</t>
  </si>
  <si>
    <t>Lajoie</t>
  </si>
  <si>
    <t>Jani</t>
  </si>
  <si>
    <t>Hakanpaa</t>
  </si>
  <si>
    <t>Devan</t>
  </si>
  <si>
    <t>Dubnyk</t>
  </si>
  <si>
    <t>Nazem</t>
  </si>
  <si>
    <t>Kadri</t>
  </si>
  <si>
    <t>Gabriel</t>
  </si>
  <si>
    <t>Landeskog</t>
  </si>
  <si>
    <t>Saad</t>
  </si>
  <si>
    <t>Philipp</t>
  </si>
  <si>
    <t>Grubauer</t>
  </si>
  <si>
    <t>Carl</t>
  </si>
  <si>
    <t>Soderberg</t>
  </si>
  <si>
    <t>Nathan</t>
  </si>
  <si>
    <t>MacKinnon</t>
  </si>
  <si>
    <t>Valeri</t>
  </si>
  <si>
    <t>Nichushkin</t>
  </si>
  <si>
    <t>Patrik</t>
  </si>
  <si>
    <t>Nemeth</t>
  </si>
  <si>
    <t>Pierre-Edouard</t>
  </si>
  <si>
    <t>Bellemare</t>
  </si>
  <si>
    <t>Andre</t>
  </si>
  <si>
    <t>Burakovsky</t>
  </si>
  <si>
    <t>J.T.</t>
  </si>
  <si>
    <t>Compher</t>
  </si>
  <si>
    <t>Mikko</t>
  </si>
  <si>
    <t>Rantanen</t>
  </si>
  <si>
    <t>Joonas</t>
  </si>
  <si>
    <t>Donskoi</t>
  </si>
  <si>
    <t>Tyson</t>
  </si>
  <si>
    <t>Jost</t>
  </si>
  <si>
    <t>Cale</t>
  </si>
  <si>
    <t>Makar</t>
  </si>
  <si>
    <t>Samuel</t>
  </si>
  <si>
    <t>Girard</t>
  </si>
  <si>
    <t>Devon</t>
  </si>
  <si>
    <t>Toews</t>
  </si>
  <si>
    <t>Conor</t>
  </si>
  <si>
    <t>Timmins</t>
  </si>
  <si>
    <t>Ryan</t>
  </si>
  <si>
    <t>Graves</t>
  </si>
  <si>
    <t>Newhook</t>
  </si>
  <si>
    <t>Sampo</t>
  </si>
  <si>
    <t>Ranta</t>
  </si>
  <si>
    <t>Kris</t>
  </si>
  <si>
    <t>Russell</t>
  </si>
  <si>
    <t>James</t>
  </si>
  <si>
    <t>Neal</t>
  </si>
  <si>
    <t>Dmitry</t>
  </si>
  <si>
    <t>Kulikov</t>
  </si>
  <si>
    <t>Tyler</t>
  </si>
  <si>
    <t>Ennis</t>
  </si>
  <si>
    <t>Adam</t>
  </si>
  <si>
    <t>Larsson</t>
  </si>
  <si>
    <t>Nugent-Hopkins</t>
  </si>
  <si>
    <t>Zack</t>
  </si>
  <si>
    <t>Kassian</t>
  </si>
  <si>
    <t>Barrie</t>
  </si>
  <si>
    <t>Chiasson</t>
  </si>
  <si>
    <t>Leon</t>
  </si>
  <si>
    <t>Draisaitl</t>
  </si>
  <si>
    <t>Darnell</t>
  </si>
  <si>
    <t>Nurse</t>
  </si>
  <si>
    <t>Slater</t>
  </si>
  <si>
    <t>Koekkoek</t>
  </si>
  <si>
    <t>McDavid</t>
  </si>
  <si>
    <t>Ethan</t>
  </si>
  <si>
    <t>Bear</t>
  </si>
  <si>
    <t>Devin</t>
  </si>
  <si>
    <t>Shore</t>
  </si>
  <si>
    <t>Jujhar</t>
  </si>
  <si>
    <t>Khaira</t>
  </si>
  <si>
    <t>Josh</t>
  </si>
  <si>
    <t>Archibald</t>
  </si>
  <si>
    <t>Jesse</t>
  </si>
  <si>
    <t>Puljujarvi</t>
  </si>
  <si>
    <t>Kailer</t>
  </si>
  <si>
    <t>Yamamoto</t>
  </si>
  <si>
    <t>McLeod</t>
  </si>
  <si>
    <t>Dominik</t>
  </si>
  <si>
    <t>Kahun</t>
  </si>
  <si>
    <t>Gaetan</t>
  </si>
  <si>
    <t>Haas</t>
  </si>
  <si>
    <t>Keith</t>
  </si>
  <si>
    <t>Yandle</t>
  </si>
  <si>
    <t>Anton</t>
  </si>
  <si>
    <t>Stralman</t>
  </si>
  <si>
    <t>Patric</t>
  </si>
  <si>
    <t>Hornqvist</t>
  </si>
  <si>
    <t>Sergei</t>
  </si>
  <si>
    <t>Bobrovsky</t>
  </si>
  <si>
    <t>Jonathan</t>
  </si>
  <si>
    <t>Huberdeau</t>
  </si>
  <si>
    <t>Radko</t>
  </si>
  <si>
    <t>Gudas</t>
  </si>
  <si>
    <t>Aleksander</t>
  </si>
  <si>
    <t>Barkov</t>
  </si>
  <si>
    <t>Sam</t>
  </si>
  <si>
    <t>Bennett</t>
  </si>
  <si>
    <t>Anthony</t>
  </si>
  <si>
    <t>Duclair</t>
  </si>
  <si>
    <t>Alexander</t>
  </si>
  <si>
    <t>Wennberg</t>
  </si>
  <si>
    <t>Driedger</t>
  </si>
  <si>
    <t>Markus</t>
  </si>
  <si>
    <t>Nutivaara</t>
  </si>
  <si>
    <t>Frank</t>
  </si>
  <si>
    <t>Vatrano</t>
  </si>
  <si>
    <t>Noel</t>
  </si>
  <si>
    <t>Acciari</t>
  </si>
  <si>
    <t>Gustav</t>
  </si>
  <si>
    <t>Forsling</t>
  </si>
  <si>
    <t>Montour</t>
  </si>
  <si>
    <t>MacKenzie</t>
  </si>
  <si>
    <t>Weegar</t>
  </si>
  <si>
    <t>Owen</t>
  </si>
  <si>
    <t>Tippett</t>
  </si>
  <si>
    <t>Lomberg</t>
  </si>
  <si>
    <t>Mason</t>
  </si>
  <si>
    <t>Marchment</t>
  </si>
  <si>
    <t>Carter</t>
  </si>
  <si>
    <t>Verhaeghe</t>
  </si>
  <si>
    <t>Spencer</t>
  </si>
  <si>
    <t>Knight</t>
  </si>
  <si>
    <t>Zach</t>
  </si>
  <si>
    <t>Parise</t>
  </si>
  <si>
    <t>Suter</t>
  </si>
  <si>
    <t>Bonino</t>
  </si>
  <si>
    <t>Marcus</t>
  </si>
  <si>
    <t>Johansson</t>
  </si>
  <si>
    <t>Ian</t>
  </si>
  <si>
    <t>Cole</t>
  </si>
  <si>
    <t>Jared</t>
  </si>
  <si>
    <t>Spurgeon</t>
  </si>
  <si>
    <t>Mats</t>
  </si>
  <si>
    <t>Zuccarello</t>
  </si>
  <si>
    <t>Foligno</t>
  </si>
  <si>
    <t>Jonas</t>
  </si>
  <si>
    <t>Brodin</t>
  </si>
  <si>
    <t>Dumba</t>
  </si>
  <si>
    <t>Bjugstad</t>
  </si>
  <si>
    <t>Cam</t>
  </si>
  <si>
    <t>Talbot</t>
  </si>
  <si>
    <t>Kevin</t>
  </si>
  <si>
    <t>Fiala</t>
  </si>
  <si>
    <t>Victor</t>
  </si>
  <si>
    <t>Hartman</t>
  </si>
  <si>
    <t>Joel</t>
  </si>
  <si>
    <t>Eriksson Ek</t>
  </si>
  <si>
    <t>Kirill</t>
  </si>
  <si>
    <t>Kaprizov</t>
  </si>
  <si>
    <t>Kyle</t>
  </si>
  <si>
    <t>Rau</t>
  </si>
  <si>
    <t>Greenway</t>
  </si>
  <si>
    <t>Carson</t>
  </si>
  <si>
    <t>Soucy</t>
  </si>
  <si>
    <t>Calen</t>
  </si>
  <si>
    <t>Addison</t>
  </si>
  <si>
    <t>Nico</t>
  </si>
  <si>
    <t>Sturm</t>
  </si>
  <si>
    <t>Eric</t>
  </si>
  <si>
    <t>Corey</t>
  </si>
  <si>
    <t>Perry</t>
  </si>
  <si>
    <t>Shea</t>
  </si>
  <si>
    <t>Weber</t>
  </si>
  <si>
    <t>Carey</t>
  </si>
  <si>
    <t>Price</t>
  </si>
  <si>
    <t>Tomas</t>
  </si>
  <si>
    <t>Tatar</t>
  </si>
  <si>
    <t>Petry</t>
  </si>
  <si>
    <t>Paul</t>
  </si>
  <si>
    <t>Byron</t>
  </si>
  <si>
    <t>Erik</t>
  </si>
  <si>
    <t>Gustafsson</t>
  </si>
  <si>
    <t>Brendan</t>
  </si>
  <si>
    <t>Gallagher</t>
  </si>
  <si>
    <t>Toffoli</t>
  </si>
  <si>
    <t>Ben</t>
  </si>
  <si>
    <t>Chiarot</t>
  </si>
  <si>
    <t>Jon</t>
  </si>
  <si>
    <t>Merrill</t>
  </si>
  <si>
    <t>Phillip</t>
  </si>
  <si>
    <t>Danault</t>
  </si>
  <si>
    <t>Armia</t>
  </si>
  <si>
    <t>Anderson</t>
  </si>
  <si>
    <t>Kulak</t>
  </si>
  <si>
    <t>Edmundson</t>
  </si>
  <si>
    <t>Artturi</t>
  </si>
  <si>
    <t>Lehkonen</t>
  </si>
  <si>
    <t>Suzuki</t>
  </si>
  <si>
    <t>Jesperi</t>
  </si>
  <si>
    <t>Kotkaniemi</t>
  </si>
  <si>
    <t>Evans</t>
  </si>
  <si>
    <t>Caufield</t>
  </si>
  <si>
    <t>Richardson</t>
  </si>
  <si>
    <t>Pekka</t>
  </si>
  <si>
    <t>Rinne</t>
  </si>
  <si>
    <t>Duchene</t>
  </si>
  <si>
    <t>Ellis</t>
  </si>
  <si>
    <t>Gudbranson</t>
  </si>
  <si>
    <t>Johansen</t>
  </si>
  <si>
    <t>Mattias</t>
  </si>
  <si>
    <t>Ekholm</t>
  </si>
  <si>
    <t>Roman</t>
  </si>
  <si>
    <t>Josi</t>
  </si>
  <si>
    <t>Mikael</t>
  </si>
  <si>
    <t>Granlund</t>
  </si>
  <si>
    <t>Filip</t>
  </si>
  <si>
    <t>Forsberg</t>
  </si>
  <si>
    <t>Haula</t>
  </si>
  <si>
    <t>Colton</t>
  </si>
  <si>
    <t>Sissons</t>
  </si>
  <si>
    <t>Calle</t>
  </si>
  <si>
    <t>Jarnkrok</t>
  </si>
  <si>
    <t>Cousins</t>
  </si>
  <si>
    <t>Viktor</t>
  </si>
  <si>
    <t>Arvidsson</t>
  </si>
  <si>
    <t>Alexandre</t>
  </si>
  <si>
    <t>Carrier</t>
  </si>
  <si>
    <t>Juuse</t>
  </si>
  <si>
    <t>Saros</t>
  </si>
  <si>
    <t>Harpur</t>
  </si>
  <si>
    <t>Luke</t>
  </si>
  <si>
    <t>Kunin</t>
  </si>
  <si>
    <t>Benning</t>
  </si>
  <si>
    <t>Eeli</t>
  </si>
  <si>
    <t>Tolvanen</t>
  </si>
  <si>
    <t>Tanner</t>
  </si>
  <si>
    <t>Jeannot</t>
  </si>
  <si>
    <t>Yakov</t>
  </si>
  <si>
    <t>Trenin</t>
  </si>
  <si>
    <t>Mathieu</t>
  </si>
  <si>
    <t>Olivier</t>
  </si>
  <si>
    <t>Travis</t>
  </si>
  <si>
    <t>Zajac</t>
  </si>
  <si>
    <t>Andy</t>
  </si>
  <si>
    <t>Greene</t>
  </si>
  <si>
    <t>Cal</t>
  </si>
  <si>
    <t>Clutterbuck</t>
  </si>
  <si>
    <t>Eberle</t>
  </si>
  <si>
    <t>Bailey</t>
  </si>
  <si>
    <t>Semyon</t>
  </si>
  <si>
    <t>Varlamov</t>
  </si>
  <si>
    <t>Palmieri</t>
  </si>
  <si>
    <t>Leddy</t>
  </si>
  <si>
    <t>Casey</t>
  </si>
  <si>
    <t>Cizikas</t>
  </si>
  <si>
    <t>Leo</t>
  </si>
  <si>
    <t>Komarov</t>
  </si>
  <si>
    <t>Jean-Gabriel</t>
  </si>
  <si>
    <t>Pageau</t>
  </si>
  <si>
    <t>Nelson</t>
  </si>
  <si>
    <t>Scott</t>
  </si>
  <si>
    <t>Mayfield</t>
  </si>
  <si>
    <t>Mathew</t>
  </si>
  <si>
    <t>Barzal</t>
  </si>
  <si>
    <t>Beauvillier</t>
  </si>
  <si>
    <t>Pulock</t>
  </si>
  <si>
    <t>Pelech</t>
  </si>
  <si>
    <t>Oliver</t>
  </si>
  <si>
    <t>Wahlstrom</t>
  </si>
  <si>
    <t>Noah</t>
  </si>
  <si>
    <t>Dobson</t>
  </si>
  <si>
    <t>Otto</t>
  </si>
  <si>
    <t>Koivula</t>
  </si>
  <si>
    <t>Ilya</t>
  </si>
  <si>
    <t>Sorokin</t>
  </si>
  <si>
    <t>Robin</t>
  </si>
  <si>
    <t>Salo</t>
  </si>
  <si>
    <t>Sidney</t>
  </si>
  <si>
    <t>Crosby</t>
  </si>
  <si>
    <t>Evgeni</t>
  </si>
  <si>
    <t>Malkin</t>
  </si>
  <si>
    <t>Letang</t>
  </si>
  <si>
    <t>Jason</t>
  </si>
  <si>
    <t>Zucker</t>
  </si>
  <si>
    <t>Cody</t>
  </si>
  <si>
    <t>Ceci</t>
  </si>
  <si>
    <t>Brian</t>
  </si>
  <si>
    <t>Dumoulin</t>
  </si>
  <si>
    <t>Kasperi</t>
  </si>
  <si>
    <t>Kapanen</t>
  </si>
  <si>
    <t>Bryan</t>
  </si>
  <si>
    <t>Rust</t>
  </si>
  <si>
    <t>McCann</t>
  </si>
  <si>
    <t>Matheson</t>
  </si>
  <si>
    <t>Tanev</t>
  </si>
  <si>
    <t>Evan</t>
  </si>
  <si>
    <t>Rodrigues</t>
  </si>
  <si>
    <t>Tristan</t>
  </si>
  <si>
    <t>Jarry</t>
  </si>
  <si>
    <t>Frederick</t>
  </si>
  <si>
    <t>Gaudreau</t>
  </si>
  <si>
    <t>Guentzel</t>
  </si>
  <si>
    <t>Aston-Reese</t>
  </si>
  <si>
    <t>Pettersson</t>
  </si>
  <si>
    <t>Teddy</t>
  </si>
  <si>
    <t>Blueger</t>
  </si>
  <si>
    <t>John</t>
  </si>
  <si>
    <t>Marino</t>
  </si>
  <si>
    <t>Hoffman</t>
  </si>
  <si>
    <t>Bozak</t>
  </si>
  <si>
    <t>O'Reilly</t>
  </si>
  <si>
    <t>Brayden</t>
  </si>
  <si>
    <t>Schenn</t>
  </si>
  <si>
    <t>Clifford</t>
  </si>
  <si>
    <t>Marco</t>
  </si>
  <si>
    <t>Scandella</t>
  </si>
  <si>
    <t>Justin</t>
  </si>
  <si>
    <t>Faulk</t>
  </si>
  <si>
    <t>Robert</t>
  </si>
  <si>
    <t>Bortuzzo</t>
  </si>
  <si>
    <t>Jaden</t>
  </si>
  <si>
    <t>Schwartz</t>
  </si>
  <si>
    <t>Torey</t>
  </si>
  <si>
    <t>Krug</t>
  </si>
  <si>
    <t>Vladimir</t>
  </si>
  <si>
    <t>Tarasenko</t>
  </si>
  <si>
    <t>Mikkola</t>
  </si>
  <si>
    <t>Parayko</t>
  </si>
  <si>
    <t>Binnington</t>
  </si>
  <si>
    <t>Santini</t>
  </si>
  <si>
    <t>Sanford</t>
  </si>
  <si>
    <t>Ivan</t>
  </si>
  <si>
    <t>Barbashev</t>
  </si>
  <si>
    <t>Sammy</t>
  </si>
  <si>
    <t>Blais</t>
  </si>
  <si>
    <t>Ville</t>
  </si>
  <si>
    <t>Husso</t>
  </si>
  <si>
    <t>Walman</t>
  </si>
  <si>
    <t>Kyrou</t>
  </si>
  <si>
    <t>Mitch</t>
  </si>
  <si>
    <t>Reinke</t>
  </si>
  <si>
    <t>Thomas</t>
  </si>
  <si>
    <t>McElhinney</t>
  </si>
  <si>
    <t>Stamkos</t>
  </si>
  <si>
    <t>Hedman</t>
  </si>
  <si>
    <t>McDonagh</t>
  </si>
  <si>
    <t>Pat</t>
  </si>
  <si>
    <t>Maroon</t>
  </si>
  <si>
    <t>Savard</t>
  </si>
  <si>
    <t>Killorn</t>
  </si>
  <si>
    <t>Ondrej</t>
  </si>
  <si>
    <t>Palat</t>
  </si>
  <si>
    <t>Johnson</t>
  </si>
  <si>
    <t>Nikita</t>
  </si>
  <si>
    <t>Kucherov</t>
  </si>
  <si>
    <t>Vasilevskiy</t>
  </si>
  <si>
    <t>Barclay</t>
  </si>
  <si>
    <t>Goodrow</t>
  </si>
  <si>
    <t>Yanni</t>
  </si>
  <si>
    <t>Gourde</t>
  </si>
  <si>
    <t>Mikhail</t>
  </si>
  <si>
    <t>Sergachev</t>
  </si>
  <si>
    <t>Point</t>
  </si>
  <si>
    <t>Blake</t>
  </si>
  <si>
    <t>Coleman</t>
  </si>
  <si>
    <t>Jan</t>
  </si>
  <si>
    <t>Rutta</t>
  </si>
  <si>
    <t>Cirelli</t>
  </si>
  <si>
    <t>Cernak</t>
  </si>
  <si>
    <t>Joseph</t>
  </si>
  <si>
    <t>Ross</t>
  </si>
  <si>
    <t>Joe</t>
  </si>
  <si>
    <t>Thornton</t>
  </si>
  <si>
    <t>Spezza</t>
  </si>
  <si>
    <t>Bogosian</t>
  </si>
  <si>
    <t>Wayne</t>
  </si>
  <si>
    <t>Simmonds</t>
  </si>
  <si>
    <t>Tavares</t>
  </si>
  <si>
    <t>Riley</t>
  </si>
  <si>
    <t>Nash</t>
  </si>
  <si>
    <t>TJ</t>
  </si>
  <si>
    <t>Brodie</t>
  </si>
  <si>
    <t>Muzzin</t>
  </si>
  <si>
    <t>Galchenyuk</t>
  </si>
  <si>
    <t>Morgan</t>
  </si>
  <si>
    <t>Rielly</t>
  </si>
  <si>
    <t>Jack</t>
  </si>
  <si>
    <t>Campbell</t>
  </si>
  <si>
    <t>William</t>
  </si>
  <si>
    <t>Nylander</t>
  </si>
  <si>
    <t>Hyman</t>
  </si>
  <si>
    <t>Mitchell</t>
  </si>
  <si>
    <t>Marner</t>
  </si>
  <si>
    <t>Dermott</t>
  </si>
  <si>
    <t>Auston</t>
  </si>
  <si>
    <t>Matthews</t>
  </si>
  <si>
    <t>Holl</t>
  </si>
  <si>
    <t>Kerfoot</t>
  </si>
  <si>
    <t>Rasmus</t>
  </si>
  <si>
    <t>Sandin</t>
  </si>
  <si>
    <t>Brooks</t>
  </si>
  <si>
    <t>Pierre</t>
  </si>
  <si>
    <t>Engvall</t>
  </si>
  <si>
    <t>Mikheyev</t>
  </si>
  <si>
    <t>Marc-Andre</t>
  </si>
  <si>
    <t>Fleury</t>
  </si>
  <si>
    <t>Alec</t>
  </si>
  <si>
    <t>Martinez</t>
  </si>
  <si>
    <t>Pietrangelo</t>
  </si>
  <si>
    <t>Max</t>
  </si>
  <si>
    <t>Pacioretty</t>
  </si>
  <si>
    <t>Holden</t>
  </si>
  <si>
    <t>Lehner</t>
  </si>
  <si>
    <t>Reaves</t>
  </si>
  <si>
    <t>McNabb</t>
  </si>
  <si>
    <t>Mark</t>
  </si>
  <si>
    <t>Stone</t>
  </si>
  <si>
    <t>Patrick</t>
  </si>
  <si>
    <t>Brown</t>
  </si>
  <si>
    <t>Karlsson</t>
  </si>
  <si>
    <t>Marchessault</t>
  </si>
  <si>
    <t>Janmark</t>
  </si>
  <si>
    <t>Chandler</t>
  </si>
  <si>
    <t>Stephenson</t>
  </si>
  <si>
    <t>Nosek</t>
  </si>
  <si>
    <t>Theodore</t>
  </si>
  <si>
    <t>Tuch</t>
  </si>
  <si>
    <t>Glass</t>
  </si>
  <si>
    <t>Whitecloud</t>
  </si>
  <si>
    <t>Dylan</t>
  </si>
  <si>
    <t>Sikura</t>
  </si>
  <si>
    <t>Nicolas</t>
  </si>
  <si>
    <t>Roy</t>
  </si>
  <si>
    <t>Hague</t>
  </si>
  <si>
    <t>Keegan</t>
  </si>
  <si>
    <t>Kolesar</t>
  </si>
  <si>
    <t>Stastny</t>
  </si>
  <si>
    <t>Nate</t>
  </si>
  <si>
    <t>Thompson</t>
  </si>
  <si>
    <t>Wheeler</t>
  </si>
  <si>
    <t>Trevor</t>
  </si>
  <si>
    <t>Lewis</t>
  </si>
  <si>
    <t>Perreault</t>
  </si>
  <si>
    <t>Scheifele</t>
  </si>
  <si>
    <t>Nikolaj</t>
  </si>
  <si>
    <t>Ehlers</t>
  </si>
  <si>
    <t>Lowry</t>
  </si>
  <si>
    <t>Andrew</t>
  </si>
  <si>
    <t>Copp</t>
  </si>
  <si>
    <t>Appleton</t>
  </si>
  <si>
    <t>Derek</t>
  </si>
  <si>
    <t>Forbort</t>
  </si>
  <si>
    <t>DeMelo</t>
  </si>
  <si>
    <t>Hellebuyck</t>
  </si>
  <si>
    <t>Morrissey</t>
  </si>
  <si>
    <t>Logan</t>
  </si>
  <si>
    <t>Stanley</t>
  </si>
  <si>
    <t>Kristian</t>
  </si>
  <si>
    <t>Vesalainen</t>
  </si>
  <si>
    <t>Tucker</t>
  </si>
  <si>
    <t>Poolman</t>
  </si>
  <si>
    <t>Pierre-Luc</t>
  </si>
  <si>
    <t>Dubois</t>
  </si>
  <si>
    <t>Dominic</t>
  </si>
  <si>
    <t>Toninato</t>
  </si>
  <si>
    <t>Pionk</t>
  </si>
  <si>
    <t>Zdeno</t>
  </si>
  <si>
    <t>Chara</t>
  </si>
  <si>
    <t>Ovechkin</t>
  </si>
  <si>
    <t>Nicklas</t>
  </si>
  <si>
    <t>Backstrom</t>
  </si>
  <si>
    <t>T.J.</t>
  </si>
  <si>
    <t>Oshie</t>
  </si>
  <si>
    <t>Lars</t>
  </si>
  <si>
    <t>Eller</t>
  </si>
  <si>
    <t>Carlson</t>
  </si>
  <si>
    <t>Orlov</t>
  </si>
  <si>
    <t>Hagelin</t>
  </si>
  <si>
    <t>Brenden</t>
  </si>
  <si>
    <t>Dillon</t>
  </si>
  <si>
    <t>Schultz</t>
  </si>
  <si>
    <t>Tom</t>
  </si>
  <si>
    <t>Wilson</t>
  </si>
  <si>
    <t>Michael</t>
  </si>
  <si>
    <t>Raffl</t>
  </si>
  <si>
    <t>Evgeny</t>
  </si>
  <si>
    <t>Kuznetsov</t>
  </si>
  <si>
    <t>Mantha</t>
  </si>
  <si>
    <t>Samsonov</t>
  </si>
  <si>
    <t>Daniel</t>
  </si>
  <si>
    <t>Sprong</t>
  </si>
  <si>
    <t>Carr</t>
  </si>
  <si>
    <t>Sheary</t>
  </si>
  <si>
    <t>Garnet</t>
  </si>
  <si>
    <t>Hathaway</t>
  </si>
  <si>
    <t>Nic</t>
  </si>
  <si>
    <t>Dowd</t>
  </si>
  <si>
    <t>Jensen</t>
  </si>
  <si>
    <t>Vitek</t>
  </si>
  <si>
    <t>Vanecek</t>
  </si>
  <si>
    <t>Team Name</t>
  </si>
  <si>
    <t>Known Variances</t>
  </si>
  <si>
    <t>Pick</t>
  </si>
  <si>
    <t>Round 3</t>
  </si>
  <si>
    <t>Round 5</t>
  </si>
  <si>
    <t>Round 7</t>
  </si>
  <si>
    <t>Round 9</t>
  </si>
  <si>
    <t>Round 11</t>
  </si>
  <si>
    <t>Round 13</t>
  </si>
  <si>
    <t>Round 15</t>
  </si>
  <si>
    <t>Round 17</t>
  </si>
  <si>
    <t>Round 19</t>
  </si>
  <si>
    <t>Nathan MacKinnon</t>
  </si>
  <si>
    <t>Mathew Barzal</t>
  </si>
  <si>
    <t>Nazem Kadri</t>
  </si>
  <si>
    <t>Alex Pietrangelo</t>
  </si>
  <si>
    <t>Jesse Puljujarvi</t>
  </si>
  <si>
    <t>Joe Thornton</t>
  </si>
  <si>
    <t>Adam Lowry</t>
  </si>
  <si>
    <t>Tyson Jost</t>
  </si>
  <si>
    <t>Matt Duchene</t>
  </si>
  <si>
    <t>Ryan Reaves</t>
  </si>
  <si>
    <t>Auston Matthews</t>
  </si>
  <si>
    <t>Andrei Svechnikov</t>
  </si>
  <si>
    <t>Tyson Barrie</t>
  </si>
  <si>
    <t>Alex Newhook</t>
  </si>
  <si>
    <t>Reilly Smith</t>
  </si>
  <si>
    <t>Tyler Johnson</t>
  </si>
  <si>
    <t>Jaden Schwartz</t>
  </si>
  <si>
    <t>Conor Sheary</t>
  </si>
  <si>
    <t>Ondrej Kase</t>
  </si>
  <si>
    <t>Cody Glass</t>
  </si>
  <si>
    <t>Mikko Rantanen</t>
  </si>
  <si>
    <t>William Nylander</t>
  </si>
  <si>
    <t>Joonas Donskoi</t>
  </si>
  <si>
    <t>Tom Wilson</t>
  </si>
  <si>
    <t>Jesper Fast</t>
  </si>
  <si>
    <t>Alex Chiasson</t>
  </si>
  <si>
    <t>Jordan Greenway</t>
  </si>
  <si>
    <t>Carl Soderberg</t>
  </si>
  <si>
    <t>Travis Zajac</t>
  </si>
  <si>
    <t>Vince Dunn</t>
  </si>
  <si>
    <t>Connor McDavid</t>
  </si>
  <si>
    <t>Patrice Bergeron</t>
  </si>
  <si>
    <t>Samuel Girard</t>
  </si>
  <si>
    <t>Mikhail Sergachev</t>
  </si>
  <si>
    <t>Jordan Eberle</t>
  </si>
  <si>
    <t>Eeli Tolvanen</t>
  </si>
  <si>
    <t>Joel Eriksson Ek</t>
  </si>
  <si>
    <t>Josh Morrissey</t>
  </si>
  <si>
    <t>Erik Haula</t>
  </si>
  <si>
    <t>T.J. Brodie</t>
  </si>
  <si>
    <t>Mitch Marner</t>
  </si>
  <si>
    <t>Vincent Trocheck</t>
  </si>
  <si>
    <t>Kasperi Kapanen</t>
  </si>
  <si>
    <t>Matt Grzelcyk</t>
  </si>
  <si>
    <t>Josh Bailey</t>
  </si>
  <si>
    <t>Mattias Janmark</t>
  </si>
  <si>
    <t>Mike Reilly</t>
  </si>
  <si>
    <t>Pierre-Edouard Bellemare</t>
  </si>
  <si>
    <t>Ryan Johansen</t>
  </si>
  <si>
    <t>Artturi Lehkonen</t>
  </si>
  <si>
    <t>Sebastian Aho</t>
  </si>
  <si>
    <t>Jonathan Marchessault</t>
  </si>
  <si>
    <t>Sam Bennett</t>
  </si>
  <si>
    <t>Ryan Nugent-Hopkins</t>
  </si>
  <si>
    <t>Craig Smith</t>
  </si>
  <si>
    <t>Valeri Nichushkin</t>
  </si>
  <si>
    <t>Cole Caufield</t>
  </si>
  <si>
    <t>Daniel Sprong</t>
  </si>
  <si>
    <t>Erik Cernak</t>
  </si>
  <si>
    <t>Tomas Nosek</t>
  </si>
  <si>
    <t>Nikita Kucherov</t>
  </si>
  <si>
    <t>Morgan Rielly</t>
  </si>
  <si>
    <t>William Karlsson</t>
  </si>
  <si>
    <t>Evgeny Kuznetsov</t>
  </si>
  <si>
    <t>Andrew Copp</t>
  </si>
  <si>
    <t>Kyle Palmieri</t>
  </si>
  <si>
    <t>James Neal</t>
  </si>
  <si>
    <t>Joel Armia</t>
  </si>
  <si>
    <t>Viktor Arvidsson</t>
  </si>
  <si>
    <t>Patrick Maroon</t>
  </si>
  <si>
    <t>Brad Marchand</t>
  </si>
  <si>
    <t>Mark Scheifele</t>
  </si>
  <si>
    <t>David Perron</t>
  </si>
  <si>
    <t>Alex Tuch</t>
  </si>
  <si>
    <t>Torey Krug</t>
  </si>
  <si>
    <t>Alex Kerfoot</t>
  </si>
  <si>
    <t>Nick Leddy</t>
  </si>
  <si>
    <t>Owen Tippett</t>
  </si>
  <si>
    <t>Corey Perry</t>
  </si>
  <si>
    <t>Brenden Dillon</t>
  </si>
  <si>
    <t>Leon Draisaitl</t>
  </si>
  <si>
    <t>Andre Burakovsky</t>
  </si>
  <si>
    <t>Kevin Fiala</t>
  </si>
  <si>
    <t>Alex Galchenyuk</t>
  </si>
  <si>
    <t>Nick Suzuki</t>
  </si>
  <si>
    <t>Jaccob Slavin</t>
  </si>
  <si>
    <t>Calle Jarnkrok</t>
  </si>
  <si>
    <t>Carl Hagelin</t>
  </si>
  <si>
    <t>Brandon Tanev</t>
  </si>
  <si>
    <t>Nick Robertson</t>
  </si>
  <si>
    <t>Alex Ovechkin</t>
  </si>
  <si>
    <t>Nicklas Backstrom</t>
  </si>
  <si>
    <t>Anthony Mantha</t>
  </si>
  <si>
    <t>Blake Wheeler</t>
  </si>
  <si>
    <t>Tomas Tatar</t>
  </si>
  <si>
    <t>Matt Calvert</t>
  </si>
  <si>
    <t>Ryan McLeod</t>
  </si>
  <si>
    <t>Nikita Gusev</t>
  </si>
  <si>
    <t>Mattias Ekholm</t>
  </si>
  <si>
    <t>Cody Ceci</t>
  </si>
  <si>
    <t>Gabriel Landeskog</t>
  </si>
  <si>
    <t>Teuvo Teravainen</t>
  </si>
  <si>
    <t>Devon Toews</t>
  </si>
  <si>
    <t>Jared McCann</t>
  </si>
  <si>
    <t>Jason Spezza</t>
  </si>
  <si>
    <t>Dmitry Orlov</t>
  </si>
  <si>
    <t>Alec Martinez</t>
  </si>
  <si>
    <t>Barclay Goodrow</t>
  </si>
  <si>
    <t>Ilya Mikheyev</t>
  </si>
  <si>
    <t>Jesperi Kotkaniemi</t>
  </si>
  <si>
    <t>Max Pacioretty</t>
  </si>
  <si>
    <t>Kris Letang</t>
  </si>
  <si>
    <t>T.J. Oshie</t>
  </si>
  <si>
    <t>Brandon Saad</t>
  </si>
  <si>
    <t>Mats Zuccarello</t>
  </si>
  <si>
    <t>Jordan Kyrou</t>
  </si>
  <si>
    <t>Grigori Denisenko</t>
  </si>
  <si>
    <t>Phillip Danault</t>
  </si>
  <si>
    <t>Nick Cousins</t>
  </si>
  <si>
    <t>Brady Skjei</t>
  </si>
  <si>
    <t>Round 2</t>
  </si>
  <si>
    <t>Round 4</t>
  </si>
  <si>
    <t>Round 6</t>
  </si>
  <si>
    <t>Round 8</t>
  </si>
  <si>
    <t>Round 10</t>
  </si>
  <si>
    <t>Round 12</t>
  </si>
  <si>
    <t>Round 14</t>
  </si>
  <si>
    <t>Round 16</t>
  </si>
  <si>
    <t>Round 18</t>
  </si>
  <si>
    <t>Round 20</t>
  </si>
  <si>
    <t>David Pastrnak</t>
  </si>
  <si>
    <t>Ondrej Palat</t>
  </si>
  <si>
    <t>Zach Hyman</t>
  </si>
  <si>
    <t>Nikolaj Ehlers</t>
  </si>
  <si>
    <t>Brett Pesce</t>
  </si>
  <si>
    <t>Kailer Yamamoto</t>
  </si>
  <si>
    <t>Oliver Wahlstrom</t>
  </si>
  <si>
    <t>Warren Foegele</t>
  </si>
  <si>
    <t>Nic Dowd</t>
  </si>
  <si>
    <t>Zach Whitecloud</t>
  </si>
  <si>
    <t>John Tavares</t>
  </si>
  <si>
    <t>Shea Theodore</t>
  </si>
  <si>
    <t>David Krejci</t>
  </si>
  <si>
    <t>Darnell Nurse</t>
  </si>
  <si>
    <t>Alexander Wennberg</t>
  </si>
  <si>
    <t>Paul Stastny</t>
  </si>
  <si>
    <t>Nick Bonino</t>
  </si>
  <si>
    <t>Mikael Granlund</t>
  </si>
  <si>
    <t>Ryan Pulock</t>
  </si>
  <si>
    <t>Sammy Blais</t>
  </si>
  <si>
    <t>Mark Stone</t>
  </si>
  <si>
    <t>Ryan O'Reilly</t>
  </si>
  <si>
    <t>Kyle Connor</t>
  </si>
  <si>
    <t>Justin Schultz</t>
  </si>
  <si>
    <t>Charlie Coyle</t>
  </si>
  <si>
    <t>Morgan Geekie</t>
  </si>
  <si>
    <t>Wayne Simmonds</t>
  </si>
  <si>
    <t>Zach Parise</t>
  </si>
  <si>
    <t>Adam Pelech</t>
  </si>
  <si>
    <t>Alex Barre-Boulet</t>
  </si>
  <si>
    <t>Taylor Hall</t>
  </si>
  <si>
    <t>Carter Verhaeghe</t>
  </si>
  <si>
    <t>Anthony Beauvillier</t>
  </si>
  <si>
    <t>Zach Aston-Reese</t>
  </si>
  <si>
    <t>Mike Hoffman</t>
  </si>
  <si>
    <t>Derek Forbort</t>
  </si>
  <si>
    <t>Mathieu Joseph</t>
  </si>
  <si>
    <t>Dylan Coghlan</t>
  </si>
  <si>
    <t>Rasmus Sandin</t>
  </si>
  <si>
    <t>Lucas Wallmark</t>
  </si>
  <si>
    <t>Sidney Crosby</t>
  </si>
  <si>
    <t>Victor Hedman</t>
  </si>
  <si>
    <t>Jeff Carter</t>
  </si>
  <si>
    <t>Filip Forsberg</t>
  </si>
  <si>
    <t>Ethan Bear</t>
  </si>
  <si>
    <t>Jeff Petry</t>
  </si>
  <si>
    <t>Marcus Foligno</t>
  </si>
  <si>
    <t>Brock McGinn</t>
  </si>
  <si>
    <t>Ryan Graves</t>
  </si>
  <si>
    <t>Bowen Byram</t>
  </si>
  <si>
    <t>Brayden Point</t>
  </si>
  <si>
    <t>Bryan Rust</t>
  </si>
  <si>
    <t>Nino Niederreiter</t>
  </si>
  <si>
    <t>J.T. Compher</t>
  </si>
  <si>
    <t>Charlie McAvoy</t>
  </si>
  <si>
    <t>Jared Spurgeon</t>
  </si>
  <si>
    <t>Ross Colton</t>
  </si>
  <si>
    <t>Robert Thomas</t>
  </si>
  <si>
    <t>Jake Bean</t>
  </si>
  <si>
    <t>Mason Marchment</t>
  </si>
  <si>
    <t>Steven Stamkos</t>
  </si>
  <si>
    <t>Kirill Kaprizov</t>
  </si>
  <si>
    <t>Brock Nelson</t>
  </si>
  <si>
    <t>Nick Foligno</t>
  </si>
  <si>
    <t>Pierre-Luc Dubois</t>
  </si>
  <si>
    <t>Roman Josi</t>
  </si>
  <si>
    <t>Teddy Blueger</t>
  </si>
  <si>
    <t>Tyler Bozak</t>
  </si>
  <si>
    <t>Noel Acciari</t>
  </si>
  <si>
    <t>John Marino</t>
  </si>
  <si>
    <t>Cale Makar</t>
  </si>
  <si>
    <t>John Carlson</t>
  </si>
  <si>
    <t>MacKenzie Weegar</t>
  </si>
  <si>
    <t>Alex Killorn</t>
  </si>
  <si>
    <t>Neal Pionk</t>
  </si>
  <si>
    <t>Vladimir Tarasenko</t>
  </si>
  <si>
    <t>Justin Faulk</t>
  </si>
  <si>
    <t>Dominik Kahun</t>
  </si>
  <si>
    <t>Ryan Hartman</t>
  </si>
  <si>
    <t>Josh Archibald</t>
  </si>
  <si>
    <t>Aleksander Barkov</t>
  </si>
  <si>
    <t>Dougie Hamilton</t>
  </si>
  <si>
    <t>Jason Zucker</t>
  </si>
  <si>
    <t>Jake Muzzin</t>
  </si>
  <si>
    <t>Brendan Gallagher</t>
  </si>
  <si>
    <t>Brayden Schenn</t>
  </si>
  <si>
    <t>Zdeno Chara</t>
  </si>
  <si>
    <t>William Carrier</t>
  </si>
  <si>
    <t>Curtis Lazar</t>
  </si>
  <si>
    <t>Jonathan Huberdeau</t>
  </si>
  <si>
    <t>Anthony Duclair</t>
  </si>
  <si>
    <t>Chandler Stephenson</t>
  </si>
  <si>
    <t>Frederick Gaudreau</t>
  </si>
  <si>
    <t>Blake Coleman</t>
  </si>
  <si>
    <t>Jake DeBrusk</t>
  </si>
  <si>
    <t>Ryan Ellis</t>
  </si>
  <si>
    <t>Justin Holl</t>
  </si>
  <si>
    <t>Shea Weber</t>
  </si>
  <si>
    <t>Jordie Benn</t>
  </si>
  <si>
    <t>Evgeni Malkin</t>
  </si>
  <si>
    <t>Martin Necas</t>
  </si>
  <si>
    <t>Patric Hornqvist</t>
  </si>
  <si>
    <t>Anthony Cirelli</t>
  </si>
  <si>
    <t>Jean-Gabriel Pageau</t>
  </si>
  <si>
    <t>Keith Yandle</t>
  </si>
  <si>
    <t>Josh Anderson</t>
  </si>
  <si>
    <t>Victor Rask</t>
  </si>
  <si>
    <t>Mathieu Perreault</t>
  </si>
  <si>
    <t>Colton Sissons</t>
  </si>
  <si>
    <t>Jake Guentzel</t>
  </si>
  <si>
    <t>Jordan Staal</t>
  </si>
  <si>
    <t>Tyler Toffoli</t>
  </si>
  <si>
    <t>Yanni Gourde</t>
  </si>
  <si>
    <t>Nick Ritchie</t>
  </si>
  <si>
    <t>Frank Vatrano</t>
  </si>
  <si>
    <t>Lars Eller</t>
  </si>
  <si>
    <t>Matt Dumba</t>
  </si>
  <si>
    <t>Jordan Martinook</t>
  </si>
  <si>
    <t>Colton Parayko</t>
  </si>
  <si>
    <t>Boston</t>
  </si>
  <si>
    <t>Carolina</t>
  </si>
  <si>
    <t>Colorado</t>
  </si>
  <si>
    <t>Edmonton</t>
  </si>
  <si>
    <t>Florida</t>
  </si>
  <si>
    <t>Minnesota</t>
  </si>
  <si>
    <t>Montreal</t>
  </si>
  <si>
    <t>Nashville</t>
  </si>
  <si>
    <t>New York</t>
  </si>
  <si>
    <t>Pittsburgh</t>
  </si>
  <si>
    <t>St. Louis</t>
  </si>
  <si>
    <t>Tampa Bay</t>
  </si>
  <si>
    <t>Toronto</t>
  </si>
  <si>
    <t>Vegas</t>
  </si>
  <si>
    <t>Washington</t>
  </si>
  <si>
    <t>Winnipeg</t>
  </si>
  <si>
    <t>Anton Blidh</t>
  </si>
  <si>
    <t>Adam Larsson</t>
  </si>
  <si>
    <t>Aaron Ekblad</t>
  </si>
  <si>
    <t>Brad Hunt</t>
  </si>
  <si>
    <t>Alexander Romanov</t>
  </si>
  <si>
    <t>Alexandre Carrier</t>
  </si>
  <si>
    <t>Anthony Angello</t>
  </si>
  <si>
    <t>Austin Poganski</t>
  </si>
  <si>
    <t>Adam Brooks</t>
  </si>
  <si>
    <t>Calen Addison</t>
  </si>
  <si>
    <t>Ben Harpur</t>
  </si>
  <si>
    <t>Anders Lee</t>
  </si>
  <si>
    <t>Brandon Carlo</t>
  </si>
  <si>
    <t>Caleb Jones</t>
  </si>
  <si>
    <t>Aleksi Heponiemi</t>
  </si>
  <si>
    <t>Carson Soucy</t>
  </si>
  <si>
    <t>Ben Chiarot</t>
  </si>
  <si>
    <t>Brad Richardson</t>
  </si>
  <si>
    <t>Andy Greene</t>
  </si>
  <si>
    <t>Brian Dumoulin</t>
  </si>
  <si>
    <t>Carl Gunnarsson</t>
  </si>
  <si>
    <t>Andreas Borgman</t>
  </si>
  <si>
    <t>Dakota Mermis</t>
  </si>
  <si>
    <t>Antti Suomela</t>
  </si>
  <si>
    <t>Brayden McNabb</t>
  </si>
  <si>
    <t>Brian Pinho</t>
  </si>
  <si>
    <t>David Gustafsson</t>
  </si>
  <si>
    <t>Cedric Paquette</t>
  </si>
  <si>
    <t>Gerald Mayhew</t>
  </si>
  <si>
    <t>Brett Kulak</t>
  </si>
  <si>
    <t>Cole Smith</t>
  </si>
  <si>
    <t>Austin Czarnik</t>
  </si>
  <si>
    <t>Chad Ruhwedel</t>
  </si>
  <si>
    <t>Dakota Joshua</t>
  </si>
  <si>
    <t>Chris Wagner</t>
  </si>
  <si>
    <t>Devin Shore</t>
  </si>
  <si>
    <t>Anton Stralman</t>
  </si>
  <si>
    <t>Ian Cole</t>
  </si>
  <si>
    <t>Braydon Coburn</t>
  </si>
  <si>
    <t>Ben Thomas</t>
  </si>
  <si>
    <t>Ben Hutton</t>
  </si>
  <si>
    <t>Connor McMichael</t>
  </si>
  <si>
    <t>Dylan DeMelo</t>
  </si>
  <si>
    <t>Connor Clifton</t>
  </si>
  <si>
    <t>Drew Shore</t>
  </si>
  <si>
    <t>Conor Timmins</t>
  </si>
  <si>
    <t>Dmitry Kulikov</t>
  </si>
  <si>
    <t>Brady Keeper</t>
  </si>
  <si>
    <t>Dante Fabbro</t>
  </si>
  <si>
    <t>Colton Sceviour</t>
  </si>
  <si>
    <t>Ivan Barbashev</t>
  </si>
  <si>
    <t>Jansen Harkins</t>
  </si>
  <si>
    <t>Dan Renouf</t>
  </si>
  <si>
    <t>Brandon Montour</t>
  </si>
  <si>
    <t>Eric Staal</t>
  </si>
  <si>
    <t>David Farrance</t>
  </si>
  <si>
    <t>Cal Clutterbuck</t>
  </si>
  <si>
    <t>Drew O'Connor</t>
  </si>
  <si>
    <t>Jacob De La Rose</t>
  </si>
  <si>
    <t>Dylan Sikura</t>
  </si>
  <si>
    <t>Daniel Carr</t>
  </si>
  <si>
    <t>Dennis Gilbert</t>
  </si>
  <si>
    <t>Jonas Brodin</t>
  </si>
  <si>
    <t>Erik Gustafsson</t>
  </si>
  <si>
    <t>Casey Cizikas</t>
  </si>
  <si>
    <t>Evan Rodrigues</t>
  </si>
  <si>
    <t>Cal Foote</t>
  </si>
  <si>
    <t>Jake Gardiner</t>
  </si>
  <si>
    <t>Evan Bouchard</t>
  </si>
  <si>
    <t>Eetu Luostarinen</t>
  </si>
  <si>
    <t>Jake Evans</t>
  </si>
  <si>
    <t>Erik Gudbranson</t>
  </si>
  <si>
    <t>Dmytro Timashov</t>
  </si>
  <si>
    <t>Jake Walman</t>
  </si>
  <si>
    <t>David Savard</t>
  </si>
  <si>
    <t>Keegan Kolesar</t>
  </si>
  <si>
    <t>Kristian Vesalainen</t>
  </si>
  <si>
    <t>Jani Hakanpaa</t>
  </si>
  <si>
    <t>Erik Johnson</t>
  </si>
  <si>
    <t>Gaetan Haas</t>
  </si>
  <si>
    <t>Joseph Cramarossa</t>
  </si>
  <si>
    <t>Joey Anderson</t>
  </si>
  <si>
    <t>Greg McKegg</t>
  </si>
  <si>
    <t>Fredrik Claesson</t>
  </si>
  <si>
    <t>Garnet Hathaway</t>
  </si>
  <si>
    <t>Logan Stanley</t>
  </si>
  <si>
    <t>Jack Ahcan</t>
  </si>
  <si>
    <t>Joakim Ryan</t>
  </si>
  <si>
    <t>Gustav Forsling</t>
  </si>
  <si>
    <t>Frederic Allard</t>
  </si>
  <si>
    <t>Kyle Clifford</t>
  </si>
  <si>
    <t>Gemel Smith</t>
  </si>
  <si>
    <t>Jack Studnicka</t>
  </si>
  <si>
    <t>Jacob MacDonald</t>
  </si>
  <si>
    <t>Joakim Nygard</t>
  </si>
  <si>
    <t>Kyle Rau</t>
  </si>
  <si>
    <t>Joel Edmundson</t>
  </si>
  <si>
    <t>Jeremy Davies</t>
  </si>
  <si>
    <t>Kieffer Bellows</t>
  </si>
  <si>
    <t>Mackenzie MacEachern</t>
  </si>
  <si>
    <t>Jan Rutta</t>
  </si>
  <si>
    <t>Kenny Agostino</t>
  </si>
  <si>
    <t>Nick Holden</t>
  </si>
  <si>
    <t>Mason Appleton</t>
  </si>
  <si>
    <t>Jayson Megna</t>
  </si>
  <si>
    <t>Juho Lammikko</t>
  </si>
  <si>
    <t>Louis Belpedio</t>
  </si>
  <si>
    <t>Jon Merrill</t>
  </si>
  <si>
    <t>Luca Sbisa</t>
  </si>
  <si>
    <t>Marco Scandella</t>
  </si>
  <si>
    <t>Luke Schenn</t>
  </si>
  <si>
    <t>Nicolas Hague</t>
  </si>
  <si>
    <t>Jakub Zboril</t>
  </si>
  <si>
    <t>Jujhar Khaira</t>
  </si>
  <si>
    <t>Luke Johnson</t>
  </si>
  <si>
    <t>Jonathan Drouin</t>
  </si>
  <si>
    <t>Luke Kunin</t>
  </si>
  <si>
    <t>Leo Komarov</t>
  </si>
  <si>
    <t>Nicolas Roy</t>
  </si>
  <si>
    <t>Michael Raffl</t>
  </si>
  <si>
    <t>Nate Thompson</t>
  </si>
  <si>
    <t>Jarred Tinordi</t>
  </si>
  <si>
    <t>Max McCormick</t>
  </si>
  <si>
    <t>Keaton Middleton</t>
  </si>
  <si>
    <t>Kevin Connauton</t>
  </si>
  <si>
    <t>Mark Borowiecki</t>
  </si>
  <si>
    <t>Josh Currie</t>
  </si>
  <si>
    <t>Nathan Walker</t>
  </si>
  <si>
    <t>Patrick Brown</t>
  </si>
  <si>
    <t>Michael Sgarbossa</t>
  </si>
  <si>
    <t>Nathan Beaulieu</t>
  </si>
  <si>
    <t>Jeremy Lauzon</t>
  </si>
  <si>
    <t>Kiefer Sherwood</t>
  </si>
  <si>
    <t>Kris Russell</t>
  </si>
  <si>
    <t>Lucas Carlsson</t>
  </si>
  <si>
    <t>Marcus Johansson</t>
  </si>
  <si>
    <t>Michael Frolik</t>
  </si>
  <si>
    <t>Mathieu Olivier</t>
  </si>
  <si>
    <t>Matt Martin</t>
  </si>
  <si>
    <t>Juuso Riikola</t>
  </si>
  <si>
    <t>Niko Mikkola</t>
  </si>
  <si>
    <t>Mitchell Stephens</t>
  </si>
  <si>
    <t>Peyton Krebs</t>
  </si>
  <si>
    <t>John Moore</t>
  </si>
  <si>
    <t>Kyle Burroughs</t>
  </si>
  <si>
    <t>Kyle Turris</t>
  </si>
  <si>
    <t>Matt Benning</t>
  </si>
  <si>
    <t>Michael Dal Colle</t>
  </si>
  <si>
    <t>Oskar Sundqvist</t>
  </si>
  <si>
    <t>Nicolas Petan</t>
  </si>
  <si>
    <t>Nick Jensen</t>
  </si>
  <si>
    <t>Karson Kuhlman</t>
  </si>
  <si>
    <t>Liam O'Brien</t>
  </si>
  <si>
    <t>Matt Bartkowski</t>
  </si>
  <si>
    <t>Otto Leskinen</t>
  </si>
  <si>
    <t>Kevin Czuczman</t>
  </si>
  <si>
    <t>Robert Bortuzzo</t>
  </si>
  <si>
    <t>Pierre Engvall</t>
  </si>
  <si>
    <t>Kevan Miller</t>
  </si>
  <si>
    <t>Sheldon Rempal</t>
  </si>
  <si>
    <t>Logan O'Connor</t>
  </si>
  <si>
    <t>Patrick Russell</t>
  </si>
  <si>
    <t>Markus Nutivaara</t>
  </si>
  <si>
    <t>Paul Byron</t>
  </si>
  <si>
    <t>Noah Dobson</t>
  </si>
  <si>
    <t>Philippe Maillet</t>
  </si>
  <si>
    <t>Steven Lorentz</t>
  </si>
  <si>
    <t>Martin Kaut</t>
  </si>
  <si>
    <t>Nick Bjugstad</t>
  </si>
  <si>
    <t>Michael McCarron</t>
  </si>
  <si>
    <t>Marcus Pettersson</t>
  </si>
  <si>
    <t>Riley Nash</t>
  </si>
  <si>
    <t>Tomas Jurco</t>
  </si>
  <si>
    <t>Sami Niku</t>
  </si>
  <si>
    <t>Matt Kiersted</t>
  </si>
  <si>
    <t>Ross Johnston</t>
  </si>
  <si>
    <t>Mark Friedman</t>
  </si>
  <si>
    <t>Ryan McDonagh</t>
  </si>
  <si>
    <t>Scott Sabourin</t>
  </si>
  <si>
    <t>Trevor Lewis</t>
  </si>
  <si>
    <t>Slater Koekkoek</t>
  </si>
  <si>
    <t>Nico Sturm</t>
  </si>
  <si>
    <t>Mark Jankowski</t>
  </si>
  <si>
    <t>Steve Santini</t>
  </si>
  <si>
    <t>Stefan Noesen</t>
  </si>
  <si>
    <t>Trevor van Riemsdyk</t>
  </si>
  <si>
    <t>Tucker Poolman</t>
  </si>
  <si>
    <t>Tyler Ennis</t>
  </si>
  <si>
    <t>Noah Juulsen</t>
  </si>
  <si>
    <t>Rem Pitlick</t>
  </si>
  <si>
    <t>Scott Mayfield</t>
  </si>
  <si>
    <t>Mike Matheson</t>
  </si>
  <si>
    <t>Ville Heinola</t>
  </si>
  <si>
    <t>Oskar Steen</t>
  </si>
  <si>
    <t>Ryan Suter</t>
  </si>
  <si>
    <t>Xavier Ouellet</t>
  </si>
  <si>
    <t>Rocco Grimaldi</t>
  </si>
  <si>
    <t>Thomas Hickey</t>
  </si>
  <si>
    <t>Pierre-Olivier Joseph</t>
  </si>
  <si>
    <t>Timothy Liljegren</t>
  </si>
  <si>
    <t>Patrik Nemeth</t>
  </si>
  <si>
    <t>William Lagesson</t>
  </si>
  <si>
    <t>Radim Zohorna</t>
  </si>
  <si>
    <t>Travis Dermott</t>
  </si>
  <si>
    <t>Sean Kuraly</t>
  </si>
  <si>
    <t>Zack Kassian</t>
  </si>
  <si>
    <t>Sam Lafferty</t>
  </si>
  <si>
    <t>Steven Kampfer</t>
  </si>
  <si>
    <t>Radko Gudas</t>
  </si>
  <si>
    <t>Zach Sanford</t>
  </si>
  <si>
    <t>Ryan Lomberg</t>
  </si>
  <si>
    <t>Sean Malone</t>
  </si>
  <si>
    <t>Zach Bogosian</t>
  </si>
  <si>
    <t>Trent Frederic</t>
  </si>
  <si>
    <t>Sheldon Dries</t>
  </si>
  <si>
    <t>Tanner Jeannot</t>
  </si>
  <si>
    <t>Yannick Weber</t>
  </si>
  <si>
    <t>Urho Vaakanainen</t>
  </si>
  <si>
    <t>Tyler Lewington</t>
  </si>
  <si>
    <t>Zachary Senyshyn</t>
  </si>
  <si>
    <t>Yakov Trenin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</si>
</sst>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7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b/>
      <sz val="10.0"/>
    </font>
    <font/>
    <font>
      <b/>
      <strike/>
      <sz val="10.0"/>
      <color theme="1"/>
      <name val="Calibri"/>
    </font>
    <font>
      <b/>
      <sz val="10.0"/>
      <color rgb="FF000000"/>
    </font>
    <font>
      <b/>
      <sz val="10.0"/>
      <color rgb="FF000000"/>
      <name val="Calibri"/>
    </font>
    <font>
      <sz val="10.0"/>
    </font>
    <font>
      <b/>
      <color theme="1"/>
      <name val="Calibri"/>
    </font>
    <font>
      <color theme="1"/>
      <name val="Calibri"/>
    </font>
    <font>
      <sz val="12.0"/>
    </font>
    <font>
      <sz val="12.0"/>
      <color rgb="FF202124"/>
    </font>
    <font>
      <sz val="24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BFF5BF"/>
        <bgColor rgb="FFBFF5BF"/>
      </patternFill>
    </fill>
    <fill>
      <patternFill patternType="solid">
        <fgColor rgb="FFA8D7D0"/>
        <bgColor rgb="FFA8D7D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CA677"/>
        <bgColor rgb="FFCCA67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B8D5"/>
        <bgColor rgb="FFF3B8D5"/>
      </patternFill>
    </fill>
    <fill>
      <patternFill patternType="solid">
        <fgColor rgb="FFF9CB9C"/>
        <bgColor rgb="FFF9CB9C"/>
      </patternFill>
    </fill>
    <fill>
      <patternFill patternType="solid">
        <fgColor rgb="FFC79BAE"/>
        <bgColor rgb="FFC79BAE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8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5">
    <xf borderId="0" fillId="0" fontId="0" numFmtId="0" xfId="0" applyAlignment="1" applyFont="1">
      <alignment readingOrder="0" shrinkToFit="0" vertical="bottom" wrapText="0"/>
    </xf>
    <xf borderId="1" fillId="0" fontId="1" numFmtId="10" xfId="0" applyBorder="1" applyFont="1" applyNumberFormat="1"/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2" fontId="3" numFmtId="0" xfId="0" applyAlignment="1" applyBorder="1" applyFill="1" applyFont="1">
      <alignment readingOrder="0"/>
    </xf>
    <xf borderId="6" fillId="2" fontId="1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0" fillId="0" fontId="3" numFmtId="0" xfId="0" applyFont="1"/>
    <xf borderId="5" fillId="3" fontId="3" numFmtId="0" xfId="0" applyAlignment="1" applyBorder="1" applyFill="1" applyFont="1">
      <alignment readingOrder="0"/>
    </xf>
    <xf borderId="6" fillId="3" fontId="1" numFmtId="0" xfId="0" applyAlignment="1" applyBorder="1" applyFont="1">
      <alignment horizontal="center" readingOrder="0"/>
    </xf>
    <xf borderId="5" fillId="4" fontId="3" numFmtId="0" xfId="0" applyAlignment="1" applyBorder="1" applyFill="1" applyFont="1">
      <alignment readingOrder="0"/>
    </xf>
    <xf borderId="6" fillId="4" fontId="1" numFmtId="0" xfId="0" applyAlignment="1" applyBorder="1" applyFont="1">
      <alignment horizontal="center" readingOrder="0"/>
    </xf>
    <xf borderId="5" fillId="5" fontId="3" numFmtId="0" xfId="0" applyAlignment="1" applyBorder="1" applyFill="1" applyFont="1">
      <alignment readingOrder="0"/>
    </xf>
    <xf borderId="6" fillId="5" fontId="1" numFmtId="0" xfId="0" applyAlignment="1" applyBorder="1" applyFont="1">
      <alignment horizontal="center" readingOrder="0"/>
    </xf>
    <xf borderId="5" fillId="6" fontId="3" numFmtId="0" xfId="0" applyAlignment="1" applyBorder="1" applyFill="1" applyFont="1">
      <alignment readingOrder="0"/>
    </xf>
    <xf borderId="6" fillId="6" fontId="1" numFmtId="0" xfId="0" applyAlignment="1" applyBorder="1" applyFont="1">
      <alignment horizontal="center" readingOrder="0"/>
    </xf>
    <xf borderId="7" fillId="6" fontId="4" numFmtId="0" xfId="0" applyBorder="1" applyFont="1"/>
    <xf borderId="8" fillId="6" fontId="4" numFmtId="0" xfId="0" applyBorder="1" applyFont="1"/>
    <xf borderId="5" fillId="7" fontId="3" numFmtId="0" xfId="0" applyAlignment="1" applyBorder="1" applyFill="1" applyFont="1">
      <alignment readingOrder="0"/>
    </xf>
    <xf borderId="6" fillId="7" fontId="1" numFmtId="0" xfId="0" applyAlignment="1" applyBorder="1" applyFont="1">
      <alignment horizontal="center" readingOrder="0"/>
    </xf>
    <xf borderId="9" fillId="0" fontId="1" numFmtId="0" xfId="0" applyBorder="1" applyFont="1"/>
    <xf borderId="6" fillId="2" fontId="1" numFmtId="0" xfId="0" applyAlignment="1" applyBorder="1" applyFont="1">
      <alignment readingOrder="0"/>
    </xf>
    <xf borderId="10" fillId="0" fontId="4" numFmtId="0" xfId="0" applyBorder="1" applyFont="1"/>
    <xf borderId="11" fillId="2" fontId="3" numFmtId="0" xfId="0" applyAlignment="1" applyBorder="1" applyFont="1">
      <alignment readingOrder="0"/>
    </xf>
    <xf borderId="12" fillId="2" fontId="3" numFmtId="0" xfId="0" applyAlignment="1" applyBorder="1" applyFont="1">
      <alignment readingOrder="0"/>
    </xf>
    <xf borderId="13" fillId="3" fontId="3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13" fillId="4" fontId="3" numFmtId="0" xfId="0" applyAlignment="1" applyBorder="1" applyFont="1">
      <alignment readingOrder="0"/>
    </xf>
    <xf borderId="10" fillId="4" fontId="3" numFmtId="0" xfId="0" applyAlignment="1" applyBorder="1" applyFont="1">
      <alignment readingOrder="0"/>
    </xf>
    <xf borderId="11" fillId="4" fontId="3" numFmtId="0" xfId="0" applyAlignment="1" applyBorder="1" applyFont="1">
      <alignment readingOrder="0"/>
    </xf>
    <xf borderId="12" fillId="4" fontId="3" numFmtId="0" xfId="0" applyAlignment="1" applyBorder="1" applyFont="1">
      <alignment readingOrder="0"/>
    </xf>
    <xf borderId="13" fillId="5" fontId="3" numFmtId="0" xfId="0" applyAlignment="1" applyBorder="1" applyFont="1">
      <alignment readingOrder="0"/>
    </xf>
    <xf borderId="10" fillId="5" fontId="3" numFmtId="0" xfId="0" applyAlignment="1" applyBorder="1" applyFont="1">
      <alignment readingOrder="0"/>
    </xf>
    <xf borderId="11" fillId="5" fontId="3" numFmtId="0" xfId="0" applyAlignment="1" applyBorder="1" applyFont="1">
      <alignment readingOrder="0"/>
    </xf>
    <xf borderId="12" fillId="5" fontId="3" numFmtId="0" xfId="0" applyAlignment="1" applyBorder="1" applyFont="1">
      <alignment readingOrder="0"/>
    </xf>
    <xf borderId="13" fillId="6" fontId="3" numFmtId="0" xfId="0" applyAlignment="1" applyBorder="1" applyFont="1">
      <alignment readingOrder="0"/>
    </xf>
    <xf borderId="10" fillId="6" fontId="3" numFmtId="0" xfId="0" applyAlignment="1" applyBorder="1" applyFont="1">
      <alignment readingOrder="0"/>
    </xf>
    <xf borderId="11" fillId="6" fontId="3" numFmtId="0" xfId="0" applyAlignment="1" applyBorder="1" applyFont="1">
      <alignment readingOrder="0"/>
    </xf>
    <xf borderId="12" fillId="6" fontId="3" numFmtId="0" xfId="0" applyAlignment="1" applyBorder="1" applyFont="1">
      <alignment readingOrder="0"/>
    </xf>
    <xf borderId="13" fillId="7" fontId="3" numFmtId="0" xfId="0" applyAlignment="1" applyBorder="1" applyFont="1">
      <alignment readingOrder="0"/>
    </xf>
    <xf borderId="10" fillId="7" fontId="3" numFmtId="0" xfId="0" applyAlignment="1" applyBorder="1" applyFont="1">
      <alignment readingOrder="0"/>
    </xf>
    <xf borderId="11" fillId="7" fontId="3" numFmtId="0" xfId="0" applyAlignment="1" applyBorder="1" applyFont="1">
      <alignment readingOrder="0"/>
    </xf>
    <xf borderId="12" fillId="7" fontId="3" numFmtId="0" xfId="0" applyAlignment="1" applyBorder="1" applyFont="1">
      <alignment readingOrder="0"/>
    </xf>
    <xf borderId="4" fillId="0" fontId="5" numFmtId="0" xfId="0" applyBorder="1" applyFont="1"/>
    <xf borderId="14" fillId="8" fontId="3" numFmtId="0" xfId="0" applyAlignment="1" applyBorder="1" applyFill="1" applyFont="1">
      <alignment readingOrder="0"/>
    </xf>
    <xf borderId="15" fillId="8" fontId="1" numFmtId="0" xfId="0" applyAlignment="1" applyBorder="1" applyFont="1">
      <alignment horizontal="center" readingOrder="0"/>
    </xf>
    <xf borderId="16" fillId="8" fontId="4" numFmtId="0" xfId="0" applyBorder="1" applyFont="1"/>
    <xf borderId="17" fillId="8" fontId="6" numFmtId="0" xfId="0" applyAlignment="1" applyBorder="1" applyFont="1">
      <alignment readingOrder="0" shrinkToFit="0" vertical="bottom" wrapText="0"/>
    </xf>
    <xf borderId="18" fillId="8" fontId="1" numFmtId="0" xfId="0" applyAlignment="1" applyBorder="1" applyFont="1">
      <alignment readingOrder="0"/>
    </xf>
    <xf borderId="19" fillId="8" fontId="1" numFmtId="0" xfId="0" applyAlignment="1" applyBorder="1" applyFont="1">
      <alignment horizontal="center" readingOrder="0"/>
    </xf>
    <xf borderId="20" fillId="8" fontId="4" numFmtId="0" xfId="0" applyBorder="1" applyFont="1"/>
    <xf borderId="21" fillId="8" fontId="7" numFmtId="0" xfId="0" applyAlignment="1" applyBorder="1" applyFont="1">
      <alignment readingOrder="0" shrinkToFit="0" vertical="bottom" wrapText="0"/>
    </xf>
    <xf borderId="22" fillId="8" fontId="4" numFmtId="0" xfId="0" applyBorder="1" applyFont="1"/>
    <xf borderId="23" fillId="8" fontId="4" numFmtId="0" xfId="0" applyBorder="1" applyFont="1"/>
    <xf borderId="24" fillId="8" fontId="1" numFmtId="0" xfId="0" applyAlignment="1" applyBorder="1" applyFont="1">
      <alignment readingOrder="0"/>
    </xf>
    <xf borderId="25" fillId="8" fontId="4" numFmtId="0" xfId="0" applyBorder="1" applyFont="1"/>
    <xf borderId="14" fillId="0" fontId="3" numFmtId="0" xfId="0" applyAlignment="1" applyBorder="1" applyFont="1">
      <alignment readingOrder="0"/>
    </xf>
    <xf borderId="16" fillId="0" fontId="1" numFmtId="0" xfId="0" applyAlignment="1" applyBorder="1" applyFont="1">
      <alignment horizontal="center" readingOrder="0"/>
    </xf>
    <xf borderId="17" fillId="0" fontId="3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6" fillId="0" fontId="6" numFmtId="0" xfId="0" applyAlignment="1" applyBorder="1" applyFont="1">
      <alignment readingOrder="0" shrinkToFit="0" vertical="bottom" wrapText="0"/>
    </xf>
    <xf borderId="14" fillId="9" fontId="3" numFmtId="0" xfId="0" applyAlignment="1" applyBorder="1" applyFill="1" applyFont="1">
      <alignment readingOrder="0"/>
    </xf>
    <xf borderId="20" fillId="9" fontId="1" numFmtId="0" xfId="0" applyAlignment="1" applyBorder="1" applyFont="1">
      <alignment horizontal="center" readingOrder="0"/>
    </xf>
    <xf borderId="26" fillId="9" fontId="6" numFmtId="0" xfId="0" applyAlignment="1" applyBorder="1" applyFont="1">
      <alignment readingOrder="0" shrinkToFit="0" vertical="bottom" wrapText="0"/>
    </xf>
    <xf borderId="18" fillId="9" fontId="1" numFmtId="0" xfId="0" applyAlignment="1" applyBorder="1" applyFont="1">
      <alignment readingOrder="0"/>
    </xf>
    <xf borderId="9" fillId="0" fontId="5" numFmtId="0" xfId="0" applyBorder="1" applyFont="1"/>
    <xf borderId="27" fillId="2" fontId="3" numFmtId="0" xfId="0" applyAlignment="1" applyBorder="1" applyFont="1">
      <alignment readingOrder="0"/>
    </xf>
    <xf borderId="22" fillId="2" fontId="1" numFmtId="0" xfId="0" applyAlignment="1" applyBorder="1" applyFont="1">
      <alignment horizontal="center" readingOrder="0"/>
    </xf>
    <xf borderId="23" fillId="2" fontId="4" numFmtId="0" xfId="0" applyBorder="1" applyFont="1"/>
    <xf borderId="26" fillId="2" fontId="3" numFmtId="0" xfId="0" applyAlignment="1" applyBorder="1" applyFont="1">
      <alignment readingOrder="0"/>
    </xf>
    <xf borderId="28" fillId="2" fontId="1" numFmtId="0" xfId="0" applyBorder="1" applyFont="1"/>
    <xf borderId="27" fillId="3" fontId="3" numFmtId="0" xfId="0" applyAlignment="1" applyBorder="1" applyFont="1">
      <alignment readingOrder="0"/>
    </xf>
    <xf borderId="22" fillId="3" fontId="1" numFmtId="0" xfId="0" applyAlignment="1" applyBorder="1" applyFont="1">
      <alignment horizontal="center" readingOrder="0"/>
    </xf>
    <xf borderId="23" fillId="3" fontId="4" numFmtId="0" xfId="0" applyBorder="1" applyFont="1"/>
    <xf borderId="21" fillId="3" fontId="1" numFmtId="0" xfId="0" applyAlignment="1" applyBorder="1" applyFont="1">
      <alignment readingOrder="0"/>
    </xf>
    <xf borderId="22" fillId="3" fontId="4" numFmtId="0" xfId="0" applyBorder="1" applyFont="1"/>
    <xf borderId="21" fillId="3" fontId="1" numFmtId="0" xfId="0" applyBorder="1" applyFont="1"/>
    <xf borderId="29" fillId="3" fontId="4" numFmtId="0" xfId="0" applyBorder="1" applyFont="1"/>
    <xf borderId="27" fillId="0" fontId="3" numFmtId="0" xfId="0" applyAlignment="1" applyBorder="1" applyFont="1">
      <alignment readingOrder="0"/>
    </xf>
    <xf borderId="23" fillId="0" fontId="1" numFmtId="0" xfId="0" applyAlignment="1" applyBorder="1" applyFont="1">
      <alignment horizontal="center" readingOrder="0"/>
    </xf>
    <xf borderId="26" fillId="0" fontId="3" numFmtId="0" xfId="0" applyAlignment="1" applyBorder="1" applyFont="1">
      <alignment readingOrder="0"/>
    </xf>
    <xf borderId="28" fillId="0" fontId="1" numFmtId="0" xfId="0" applyBorder="1" applyFont="1"/>
    <xf borderId="27" fillId="6" fontId="3" numFmtId="0" xfId="0" applyAlignment="1" applyBorder="1" applyFont="1">
      <alignment readingOrder="0"/>
    </xf>
    <xf borderId="23" fillId="6" fontId="1" numFmtId="0" xfId="0" applyAlignment="1" applyBorder="1" applyFont="1">
      <alignment horizontal="center" readingOrder="0"/>
    </xf>
    <xf borderId="26" fillId="6" fontId="3" numFmtId="0" xfId="0" applyAlignment="1" applyBorder="1" applyFont="1">
      <alignment readingOrder="0"/>
    </xf>
    <xf borderId="28" fillId="6" fontId="1" numFmtId="0" xfId="0" applyBorder="1" applyFont="1"/>
    <xf borderId="27" fillId="8" fontId="3" numFmtId="0" xfId="0" applyAlignment="1" applyBorder="1" applyFont="1">
      <alignment readingOrder="0"/>
    </xf>
    <xf borderId="22" fillId="8" fontId="1" numFmtId="0" xfId="0" applyAlignment="1" applyBorder="1" applyFont="1">
      <alignment horizontal="center" readingOrder="0"/>
    </xf>
    <xf borderId="26" fillId="8" fontId="3" numFmtId="0" xfId="0" applyAlignment="1" applyBorder="1" applyFont="1">
      <alignment readingOrder="0"/>
    </xf>
    <xf borderId="28" fillId="8" fontId="1" numFmtId="0" xfId="0" applyBorder="1" applyFont="1"/>
    <xf borderId="21" fillId="8" fontId="1" numFmtId="0" xfId="0" applyAlignment="1" applyBorder="1" applyFont="1">
      <alignment readingOrder="0"/>
    </xf>
    <xf borderId="21" fillId="8" fontId="1" numFmtId="0" xfId="0" applyBorder="1" applyFont="1"/>
    <xf borderId="29" fillId="8" fontId="4" numFmtId="0" xfId="0" applyBorder="1" applyFont="1"/>
    <xf borderId="27" fillId="9" fontId="3" numFmtId="0" xfId="0" applyAlignment="1" applyBorder="1" applyFont="1">
      <alignment readingOrder="0"/>
    </xf>
    <xf borderId="23" fillId="9" fontId="1" numFmtId="0" xfId="0" applyAlignment="1" applyBorder="1" applyFont="1">
      <alignment horizontal="center" readingOrder="0"/>
    </xf>
    <xf borderId="26" fillId="9" fontId="3" numFmtId="0" xfId="0" applyAlignment="1" applyBorder="1" applyFont="1">
      <alignment readingOrder="0"/>
    </xf>
    <xf borderId="28" fillId="9" fontId="1" numFmtId="0" xfId="0" applyBorder="1" applyFont="1"/>
    <xf borderId="0" fillId="2" fontId="1" numFmtId="0" xfId="0" applyAlignment="1" applyFont="1">
      <alignment horizontal="center" readingOrder="0"/>
    </xf>
    <xf borderId="30" fillId="2" fontId="3" numFmtId="0" xfId="0" applyAlignment="1" applyBorder="1" applyFont="1">
      <alignment readingOrder="0"/>
    </xf>
    <xf borderId="27" fillId="8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7" fillId="9" fontId="1" numFmtId="0" xfId="0" applyAlignment="1" applyBorder="1" applyFont="1">
      <alignment readingOrder="0"/>
    </xf>
    <xf borderId="27" fillId="2" fontId="1" numFmtId="0" xfId="0" applyAlignment="1" applyBorder="1" applyFont="1">
      <alignment readingOrder="0"/>
    </xf>
    <xf borderId="27" fillId="3" fontId="1" numFmtId="0" xfId="0" applyAlignment="1" applyBorder="1" applyFont="1">
      <alignment readingOrder="0"/>
    </xf>
    <xf borderId="27" fillId="6" fontId="1" numFmtId="0" xfId="0" applyAlignment="1" applyBorder="1" applyFont="1">
      <alignment readingOrder="0"/>
    </xf>
    <xf borderId="31" fillId="2" fontId="1" numFmtId="0" xfId="0" applyAlignment="1" applyBorder="1" applyFont="1">
      <alignment readingOrder="0"/>
    </xf>
    <xf borderId="32" fillId="2" fontId="1" numFmtId="0" xfId="0" applyAlignment="1" applyBorder="1" applyFont="1">
      <alignment horizontal="center" readingOrder="0"/>
    </xf>
    <xf borderId="33" fillId="2" fontId="4" numFmtId="0" xfId="0" applyBorder="1" applyFont="1"/>
    <xf borderId="34" fillId="2" fontId="3" numFmtId="0" xfId="0" applyAlignment="1" applyBorder="1" applyFont="1">
      <alignment readingOrder="0"/>
    </xf>
    <xf borderId="35" fillId="2" fontId="1" numFmtId="0" xfId="0" applyBorder="1" applyFont="1"/>
    <xf borderId="31" fillId="3" fontId="1" numFmtId="0" xfId="0" applyAlignment="1" applyBorder="1" applyFont="1">
      <alignment readingOrder="0"/>
    </xf>
    <xf borderId="32" fillId="3" fontId="1" numFmtId="0" xfId="0" applyAlignment="1" applyBorder="1" applyFont="1">
      <alignment horizontal="center" readingOrder="0"/>
    </xf>
    <xf borderId="33" fillId="3" fontId="4" numFmtId="0" xfId="0" applyBorder="1" applyFont="1"/>
    <xf borderId="36" fillId="3" fontId="1" numFmtId="0" xfId="0" applyAlignment="1" applyBorder="1" applyFont="1">
      <alignment readingOrder="0"/>
    </xf>
    <xf borderId="32" fillId="3" fontId="4" numFmtId="0" xfId="0" applyBorder="1" applyFont="1"/>
    <xf borderId="36" fillId="3" fontId="1" numFmtId="0" xfId="0" applyBorder="1" applyFont="1"/>
    <xf borderId="37" fillId="3" fontId="4" numFmtId="0" xfId="0" applyBorder="1" applyFont="1"/>
    <xf borderId="31" fillId="0" fontId="1" numFmtId="0" xfId="0" applyAlignment="1" applyBorder="1" applyFont="1">
      <alignment readingOrder="0"/>
    </xf>
    <xf borderId="33" fillId="0" fontId="1" numFmtId="0" xfId="0" applyAlignment="1" applyBorder="1" applyFont="1">
      <alignment horizontal="center" readingOrder="0"/>
    </xf>
    <xf borderId="34" fillId="0" fontId="3" numFmtId="0" xfId="0" applyAlignment="1" applyBorder="1" applyFont="1">
      <alignment readingOrder="0"/>
    </xf>
    <xf borderId="35" fillId="0" fontId="1" numFmtId="0" xfId="0" applyBorder="1" applyFont="1"/>
    <xf borderId="31" fillId="6" fontId="1" numFmtId="0" xfId="0" applyAlignment="1" applyBorder="1" applyFont="1">
      <alignment readingOrder="0"/>
    </xf>
    <xf borderId="33" fillId="6" fontId="1" numFmtId="0" xfId="0" applyAlignment="1" applyBorder="1" applyFont="1">
      <alignment horizontal="center" readingOrder="0"/>
    </xf>
    <xf borderId="34" fillId="6" fontId="3" numFmtId="0" xfId="0" applyAlignment="1" applyBorder="1" applyFont="1">
      <alignment readingOrder="0"/>
    </xf>
    <xf borderId="35" fillId="6" fontId="1" numFmtId="0" xfId="0" applyBorder="1" applyFont="1"/>
    <xf borderId="5" fillId="10" fontId="3" numFmtId="0" xfId="0" applyAlignment="1" applyBorder="1" applyFill="1" applyFont="1">
      <alignment readingOrder="0"/>
    </xf>
    <xf borderId="6" fillId="10" fontId="1" numFmtId="0" xfId="0" applyAlignment="1" applyBorder="1" applyFont="1">
      <alignment horizontal="center" readingOrder="0"/>
    </xf>
    <xf borderId="0" fillId="0" fontId="8" numFmtId="0" xfId="0" applyFont="1"/>
    <xf borderId="5" fillId="11" fontId="3" numFmtId="0" xfId="0" applyAlignment="1" applyBorder="1" applyFill="1" applyFont="1">
      <alignment readingOrder="0"/>
    </xf>
    <xf borderId="6" fillId="11" fontId="1" numFmtId="0" xfId="0" applyAlignment="1" applyBorder="1" applyFont="1">
      <alignment horizontal="center" readingOrder="0"/>
    </xf>
    <xf borderId="5" fillId="12" fontId="3" numFmtId="0" xfId="0" applyAlignment="1" applyBorder="1" applyFill="1" applyFont="1">
      <alignment readingOrder="0"/>
    </xf>
    <xf borderId="6" fillId="12" fontId="1" numFmtId="0" xfId="0" applyAlignment="1" applyBorder="1" applyFont="1">
      <alignment horizontal="center" readingOrder="0"/>
    </xf>
    <xf borderId="5" fillId="13" fontId="3" numFmtId="0" xfId="0" applyAlignment="1" applyBorder="1" applyFill="1" applyFont="1">
      <alignment readingOrder="0"/>
    </xf>
    <xf borderId="6" fillId="13" fontId="1" numFmtId="0" xfId="0" applyAlignment="1" applyBorder="1" applyFont="1">
      <alignment horizontal="center" readingOrder="0"/>
    </xf>
    <xf borderId="5" fillId="14" fontId="3" numFmtId="0" xfId="0" applyAlignment="1" applyBorder="1" applyFill="1" applyFont="1">
      <alignment readingOrder="0"/>
    </xf>
    <xf borderId="6" fillId="14" fontId="1" numFmtId="0" xfId="0" applyAlignment="1" applyBorder="1" applyFont="1">
      <alignment horizontal="center" readingOrder="0"/>
    </xf>
    <xf borderId="5" fillId="15" fontId="3" numFmtId="0" xfId="0" applyAlignment="1" applyBorder="1" applyFill="1" applyFont="1">
      <alignment readingOrder="0"/>
    </xf>
    <xf borderId="6" fillId="15" fontId="1" numFmtId="0" xfId="0" applyAlignment="1" applyBorder="1" applyFont="1">
      <alignment horizontal="center" readingOrder="0"/>
    </xf>
    <xf borderId="7" fillId="15" fontId="4" numFmtId="0" xfId="0" applyBorder="1" applyFont="1"/>
    <xf borderId="8" fillId="15" fontId="4" numFmtId="0" xfId="0" applyBorder="1" applyFont="1"/>
    <xf borderId="13" fillId="10" fontId="3" numFmtId="0" xfId="0" applyAlignment="1" applyBorder="1" applyFont="1">
      <alignment readingOrder="0"/>
    </xf>
    <xf borderId="7" fillId="10" fontId="1" numFmtId="0" xfId="0" applyAlignment="1" applyBorder="1" applyFont="1">
      <alignment readingOrder="0"/>
    </xf>
    <xf borderId="11" fillId="10" fontId="3" numFmtId="0" xfId="0" applyAlignment="1" applyBorder="1" applyFont="1">
      <alignment readingOrder="0"/>
    </xf>
    <xf borderId="12" fillId="10" fontId="3" numFmtId="0" xfId="0" applyAlignment="1" applyBorder="1" applyFont="1">
      <alignment readingOrder="0"/>
    </xf>
    <xf borderId="13" fillId="11" fontId="3" numFmtId="0" xfId="0" applyAlignment="1" applyBorder="1" applyFont="1">
      <alignment readingOrder="0"/>
    </xf>
    <xf borderId="7" fillId="11" fontId="1" numFmtId="0" xfId="0" applyAlignment="1" applyBorder="1" applyFont="1">
      <alignment readingOrder="0"/>
    </xf>
    <xf borderId="6" fillId="11" fontId="1" numFmtId="0" xfId="0" applyAlignment="1" applyBorder="1" applyFont="1">
      <alignment readingOrder="0"/>
    </xf>
    <xf borderId="13" fillId="12" fontId="3" numFmtId="0" xfId="0" applyAlignment="1" applyBorder="1" applyFont="1">
      <alignment readingOrder="0"/>
    </xf>
    <xf borderId="10" fillId="12" fontId="3" numFmtId="0" xfId="0" applyAlignment="1" applyBorder="1" applyFont="1">
      <alignment readingOrder="0"/>
    </xf>
    <xf borderId="11" fillId="12" fontId="3" numFmtId="0" xfId="0" applyAlignment="1" applyBorder="1" applyFont="1">
      <alignment readingOrder="0"/>
    </xf>
    <xf borderId="12" fillId="12" fontId="3" numFmtId="0" xfId="0" applyAlignment="1" applyBorder="1" applyFont="1">
      <alignment readingOrder="0"/>
    </xf>
    <xf borderId="13" fillId="13" fontId="3" numFmtId="0" xfId="0" applyAlignment="1" applyBorder="1" applyFont="1">
      <alignment readingOrder="0"/>
    </xf>
    <xf borderId="10" fillId="13" fontId="3" numFmtId="0" xfId="0" applyAlignment="1" applyBorder="1" applyFont="1">
      <alignment readingOrder="0"/>
    </xf>
    <xf borderId="11" fillId="13" fontId="3" numFmtId="0" xfId="0" applyAlignment="1" applyBorder="1" applyFont="1">
      <alignment readingOrder="0"/>
    </xf>
    <xf borderId="12" fillId="13" fontId="3" numFmtId="0" xfId="0" applyAlignment="1" applyBorder="1" applyFont="1">
      <alignment readingOrder="0"/>
    </xf>
    <xf borderId="13" fillId="14" fontId="3" numFmtId="0" xfId="0" applyAlignment="1" applyBorder="1" applyFont="1">
      <alignment readingOrder="0"/>
    </xf>
    <xf borderId="10" fillId="14" fontId="3" numFmtId="0" xfId="0" applyAlignment="1" applyBorder="1" applyFont="1">
      <alignment readingOrder="0"/>
    </xf>
    <xf borderId="11" fillId="14" fontId="3" numFmtId="0" xfId="0" applyAlignment="1" applyBorder="1" applyFont="1">
      <alignment readingOrder="0"/>
    </xf>
    <xf borderId="12" fillId="14" fontId="3" numFmtId="0" xfId="0" applyAlignment="1" applyBorder="1" applyFont="1">
      <alignment readingOrder="0"/>
    </xf>
    <xf borderId="13" fillId="15" fontId="3" numFmtId="0" xfId="0" applyAlignment="1" applyBorder="1" applyFont="1">
      <alignment readingOrder="0"/>
    </xf>
    <xf borderId="10" fillId="15" fontId="3" numFmtId="0" xfId="0" applyAlignment="1" applyBorder="1" applyFont="1">
      <alignment readingOrder="0"/>
    </xf>
    <xf borderId="11" fillId="15" fontId="3" numFmtId="0" xfId="0" applyAlignment="1" applyBorder="1" applyFont="1">
      <alignment readingOrder="0"/>
    </xf>
    <xf borderId="12" fillId="15" fontId="3" numFmtId="0" xfId="0" applyAlignment="1" applyBorder="1" applyFont="1">
      <alignment readingOrder="0"/>
    </xf>
    <xf borderId="26" fillId="8" fontId="6" numFmtId="0" xfId="0" applyAlignment="1" applyBorder="1" applyFont="1">
      <alignment readingOrder="0" shrinkToFit="0" vertical="bottom" wrapText="0"/>
    </xf>
    <xf borderId="20" fillId="8" fontId="1" numFmtId="0" xfId="0" applyAlignment="1" applyBorder="1" applyFont="1">
      <alignment horizontal="center" readingOrder="0"/>
    </xf>
    <xf borderId="27" fillId="10" fontId="3" numFmtId="0" xfId="0" applyAlignment="1" applyBorder="1" applyFont="1">
      <alignment readingOrder="0"/>
    </xf>
    <xf borderId="22" fillId="10" fontId="1" numFmtId="0" xfId="0" applyAlignment="1" applyBorder="1" applyFont="1">
      <alignment horizontal="center" readingOrder="0"/>
    </xf>
    <xf borderId="23" fillId="10" fontId="4" numFmtId="0" xfId="0" applyBorder="1" applyFont="1"/>
    <xf borderId="26" fillId="10" fontId="3" numFmtId="0" xfId="0" applyAlignment="1" applyBorder="1" applyFont="1">
      <alignment readingOrder="0"/>
    </xf>
    <xf borderId="28" fillId="10" fontId="1" numFmtId="0" xfId="0" applyBorder="1" applyFont="1"/>
    <xf borderId="27" fillId="11" fontId="3" numFmtId="0" xfId="0" applyAlignment="1" applyBorder="1" applyFont="1">
      <alignment readingOrder="0"/>
    </xf>
    <xf borderId="22" fillId="11" fontId="1" numFmtId="0" xfId="0" applyAlignment="1" applyBorder="1" applyFont="1">
      <alignment horizontal="center" readingOrder="0"/>
    </xf>
    <xf borderId="23" fillId="11" fontId="4" numFmtId="0" xfId="0" applyBorder="1" applyFont="1"/>
    <xf borderId="21" fillId="11" fontId="1" numFmtId="0" xfId="0" applyAlignment="1" applyBorder="1" applyFont="1">
      <alignment readingOrder="0"/>
    </xf>
    <xf borderId="22" fillId="11" fontId="4" numFmtId="0" xfId="0" applyBorder="1" applyFont="1"/>
    <xf borderId="21" fillId="11" fontId="1" numFmtId="0" xfId="0" applyBorder="1" applyFont="1"/>
    <xf borderId="29" fillId="11" fontId="4" numFmtId="0" xfId="0" applyBorder="1" applyFont="1"/>
    <xf borderId="27" fillId="15" fontId="3" numFmtId="0" xfId="0" applyAlignment="1" applyBorder="1" applyFont="1">
      <alignment readingOrder="0"/>
    </xf>
    <xf borderId="23" fillId="15" fontId="1" numFmtId="0" xfId="0" applyAlignment="1" applyBorder="1" applyFont="1">
      <alignment horizontal="center" readingOrder="0"/>
    </xf>
    <xf borderId="26" fillId="15" fontId="3" numFmtId="0" xfId="0" applyAlignment="1" applyBorder="1" applyFont="1">
      <alignment readingOrder="0"/>
    </xf>
    <xf borderId="28" fillId="15" fontId="1" numFmtId="0" xfId="0" applyBorder="1" applyFont="1"/>
    <xf borderId="23" fillId="8" fontId="1" numFmtId="0" xfId="0" applyAlignment="1" applyBorder="1" applyFont="1">
      <alignment horizontal="center" readingOrder="0"/>
    </xf>
    <xf borderId="23" fillId="0" fontId="3" numFmtId="0" xfId="0" applyAlignment="1" applyBorder="1" applyFont="1">
      <alignment readingOrder="0"/>
    </xf>
    <xf borderId="0" fillId="8" fontId="1" numFmtId="0" xfId="0" applyAlignment="1" applyFont="1">
      <alignment horizontal="center" readingOrder="0"/>
    </xf>
    <xf borderId="27" fillId="10" fontId="1" numFmtId="0" xfId="0" applyAlignment="1" applyBorder="1" applyFont="1">
      <alignment readingOrder="0"/>
    </xf>
    <xf borderId="27" fillId="11" fontId="1" numFmtId="0" xfId="0" applyAlignment="1" applyBorder="1" applyFont="1">
      <alignment readingOrder="0"/>
    </xf>
    <xf borderId="27" fillId="15" fontId="1" numFmtId="0" xfId="0" applyAlignment="1" applyBorder="1" applyFont="1">
      <alignment readingOrder="0"/>
    </xf>
    <xf borderId="31" fillId="10" fontId="1" numFmtId="0" xfId="0" applyAlignment="1" applyBorder="1" applyFont="1">
      <alignment readingOrder="0"/>
    </xf>
    <xf borderId="32" fillId="10" fontId="1" numFmtId="0" xfId="0" applyAlignment="1" applyBorder="1" applyFont="1">
      <alignment horizontal="center" readingOrder="0"/>
    </xf>
    <xf borderId="33" fillId="10" fontId="4" numFmtId="0" xfId="0" applyBorder="1" applyFont="1"/>
    <xf borderId="34" fillId="10" fontId="3" numFmtId="0" xfId="0" applyAlignment="1" applyBorder="1" applyFont="1">
      <alignment readingOrder="0"/>
    </xf>
    <xf borderId="35" fillId="10" fontId="1" numFmtId="0" xfId="0" applyBorder="1" applyFont="1"/>
    <xf borderId="31" fillId="11" fontId="1" numFmtId="0" xfId="0" applyAlignment="1" applyBorder="1" applyFont="1">
      <alignment readingOrder="0"/>
    </xf>
    <xf borderId="32" fillId="11" fontId="1" numFmtId="0" xfId="0" applyAlignment="1" applyBorder="1" applyFont="1">
      <alignment horizontal="center" readingOrder="0"/>
    </xf>
    <xf borderId="33" fillId="11" fontId="4" numFmtId="0" xfId="0" applyBorder="1" applyFont="1"/>
    <xf borderId="36" fillId="11" fontId="1" numFmtId="0" xfId="0" applyAlignment="1" applyBorder="1" applyFont="1">
      <alignment readingOrder="0"/>
    </xf>
    <xf borderId="32" fillId="11" fontId="4" numFmtId="0" xfId="0" applyBorder="1" applyFont="1"/>
    <xf borderId="36" fillId="11" fontId="1" numFmtId="0" xfId="0" applyBorder="1" applyFont="1"/>
    <xf borderId="37" fillId="11" fontId="4" numFmtId="0" xfId="0" applyBorder="1" applyFont="1"/>
    <xf borderId="31" fillId="15" fontId="1" numFmtId="0" xfId="0" applyAlignment="1" applyBorder="1" applyFont="1">
      <alignment readingOrder="0"/>
    </xf>
    <xf borderId="33" fillId="15" fontId="1" numFmtId="0" xfId="0" applyAlignment="1" applyBorder="1" applyFont="1">
      <alignment horizontal="center" readingOrder="0"/>
    </xf>
    <xf borderId="34" fillId="15" fontId="3" numFmtId="0" xfId="0" applyAlignment="1" applyBorder="1" applyFont="1">
      <alignment readingOrder="0"/>
    </xf>
    <xf borderId="35" fillId="15" fontId="1" numFmtId="0" xfId="0" applyBorder="1" applyFont="1"/>
    <xf borderId="0" fillId="0" fontId="1" numFmtId="0" xfId="0" applyFont="1"/>
    <xf borderId="0" fillId="0" fontId="2" numFmtId="0" xfId="0" applyFont="1"/>
    <xf borderId="38" fillId="16" fontId="1" numFmtId="0" xfId="0" applyAlignment="1" applyBorder="1" applyFill="1" applyFont="1">
      <alignment readingOrder="0"/>
    </xf>
    <xf borderId="39" fillId="0" fontId="4" numFmtId="0" xfId="0" applyBorder="1" applyFont="1"/>
    <xf borderId="40" fillId="0" fontId="4" numFmtId="0" xfId="0" applyBorder="1" applyFont="1"/>
    <xf borderId="38" fillId="16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1" fillId="0" fontId="1" numFmtId="0" xfId="0" applyBorder="1" applyFont="1"/>
    <xf borderId="13" fillId="16" fontId="1" numFmtId="0" xfId="0" applyAlignment="1" applyBorder="1" applyFont="1">
      <alignment readingOrder="0"/>
    </xf>
    <xf borderId="6" fillId="16" fontId="1" numFmtId="0" xfId="0" applyAlignment="1" applyBorder="1" applyFont="1">
      <alignment readingOrder="0"/>
    </xf>
    <xf borderId="11" fillId="16" fontId="1" numFmtId="0" xfId="0" applyAlignment="1" applyBorder="1" applyFont="1">
      <alignment readingOrder="0"/>
    </xf>
    <xf borderId="12" fillId="1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1" fillId="16" fontId="9" numFmtId="0" xfId="0" applyAlignment="1" applyBorder="1" applyFont="1">
      <alignment readingOrder="0"/>
    </xf>
    <xf borderId="42" fillId="16" fontId="9" numFmtId="0" xfId="0" applyAlignment="1" applyBorder="1" applyFont="1">
      <alignment readingOrder="0"/>
    </xf>
    <xf borderId="43" fillId="0" fontId="4" numFmtId="0" xfId="0" applyBorder="1" applyFont="1"/>
    <xf borderId="4" fillId="0" fontId="2" numFmtId="0" xfId="0" applyBorder="1" applyFont="1"/>
    <xf borderId="44" fillId="6" fontId="1" numFmtId="1" xfId="0" applyAlignment="1" applyBorder="1" applyFont="1" applyNumberFormat="1">
      <alignment horizontal="left" readingOrder="0"/>
    </xf>
    <xf borderId="45" fillId="6" fontId="1" numFmtId="0" xfId="0" applyAlignment="1" applyBorder="1" applyFont="1">
      <alignment horizontal="left" readingOrder="0"/>
    </xf>
    <xf borderId="20" fillId="0" fontId="4" numFmtId="0" xfId="0" applyBorder="1" applyFont="1"/>
    <xf borderId="46" fillId="6" fontId="1" numFmtId="0" xfId="0" applyAlignment="1" applyBorder="1" applyFont="1">
      <alignment readingOrder="0"/>
    </xf>
    <xf borderId="47" fillId="6" fontId="1" numFmtId="0" xfId="0" applyAlignment="1" applyBorder="1" applyFont="1">
      <alignment horizontal="left" readingOrder="0"/>
    </xf>
    <xf borderId="14" fillId="2" fontId="1" numFmtId="0" xfId="0" applyAlignment="1" applyBorder="1" applyFont="1">
      <alignment readingOrder="0"/>
    </xf>
    <xf borderId="24" fillId="2" fontId="1" numFmtId="0" xfId="0" applyAlignment="1" applyBorder="1" applyFont="1">
      <alignment horizontal="left" readingOrder="0"/>
    </xf>
    <xf borderId="16" fillId="0" fontId="4" numFmtId="0" xfId="0" applyBorder="1" applyFont="1"/>
    <xf borderId="24" fillId="2" fontId="3" numFmtId="0" xfId="0" applyAlignment="1" applyBorder="1" applyFont="1">
      <alignment horizontal="left" readingOrder="0"/>
    </xf>
    <xf borderId="16" fillId="2" fontId="1" numFmtId="0" xfId="0" applyAlignment="1" applyBorder="1" applyFont="1">
      <alignment horizontal="left" readingOrder="0"/>
    </xf>
    <xf borderId="16" fillId="2" fontId="1" numFmtId="0" xfId="0" applyAlignment="1" applyBorder="1" applyFont="1">
      <alignment horizontal="right" readingOrder="0"/>
    </xf>
    <xf borderId="25" fillId="2" fontId="1" numFmtId="0" xfId="0" applyAlignment="1" applyBorder="1" applyFont="1">
      <alignment horizontal="right" readingOrder="0"/>
    </xf>
    <xf borderId="27" fillId="12" fontId="1" numFmtId="1" xfId="0" applyAlignment="1" applyBorder="1" applyFont="1" applyNumberFormat="1">
      <alignment horizontal="left" readingOrder="0"/>
    </xf>
    <xf borderId="21" fillId="12" fontId="1" numFmtId="0" xfId="0" applyAlignment="1" applyBorder="1" applyFont="1">
      <alignment horizontal="left" readingOrder="0"/>
    </xf>
    <xf borderId="23" fillId="0" fontId="4" numFmtId="0" xfId="0" applyBorder="1" applyFont="1"/>
    <xf borderId="26" fillId="12" fontId="1" numFmtId="0" xfId="0" applyAlignment="1" applyBorder="1" applyFont="1">
      <alignment readingOrder="0"/>
    </xf>
    <xf borderId="28" fillId="12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21" fillId="3" fontId="1" numFmtId="0" xfId="0" applyAlignment="1" applyBorder="1" applyFont="1">
      <alignment horizontal="left" readingOrder="0"/>
    </xf>
    <xf borderId="21" fillId="3" fontId="3" numFmtId="0" xfId="0" applyAlignment="1" applyBorder="1" applyFont="1">
      <alignment horizontal="left" readingOrder="0"/>
    </xf>
    <xf borderId="23" fillId="3" fontId="1" numFmtId="0" xfId="0" applyAlignment="1" applyBorder="1" applyFont="1">
      <alignment horizontal="left" readingOrder="0"/>
    </xf>
    <xf borderId="23" fillId="3" fontId="1" numFmtId="0" xfId="0" applyAlignment="1" applyBorder="1" applyFont="1">
      <alignment horizontal="right" readingOrder="0"/>
    </xf>
    <xf borderId="29" fillId="3" fontId="1" numFmtId="0" xfId="0" applyAlignment="1" applyBorder="1" applyFont="1">
      <alignment horizontal="right" readingOrder="0"/>
    </xf>
    <xf borderId="27" fillId="3" fontId="1" numFmtId="1" xfId="0" applyAlignment="1" applyBorder="1" applyFont="1" applyNumberFormat="1">
      <alignment horizontal="left" readingOrder="0"/>
    </xf>
    <xf borderId="26" fillId="3" fontId="1" numFmtId="0" xfId="0" applyAlignment="1" applyBorder="1" applyFont="1">
      <alignment readingOrder="0"/>
    </xf>
    <xf borderId="28" fillId="3" fontId="1" numFmtId="0" xfId="0" applyAlignment="1" applyBorder="1" applyFont="1">
      <alignment horizontal="left" readingOrder="0"/>
    </xf>
    <xf borderId="27" fillId="4" fontId="1" numFmtId="0" xfId="0" applyAlignment="1" applyBorder="1" applyFont="1">
      <alignment readingOrder="0"/>
    </xf>
    <xf borderId="21" fillId="4" fontId="1" numFmtId="0" xfId="0" applyAlignment="1" applyBorder="1" applyFont="1">
      <alignment horizontal="left" readingOrder="0"/>
    </xf>
    <xf borderId="21" fillId="4" fontId="3" numFmtId="0" xfId="0" applyAlignment="1" applyBorder="1" applyFont="1">
      <alignment horizontal="left" readingOrder="0"/>
    </xf>
    <xf borderId="23" fillId="4" fontId="1" numFmtId="0" xfId="0" applyAlignment="1" applyBorder="1" applyFont="1">
      <alignment horizontal="left" readingOrder="0"/>
    </xf>
    <xf borderId="23" fillId="4" fontId="1" numFmtId="0" xfId="0" applyAlignment="1" applyBorder="1" applyFont="1">
      <alignment horizontal="right" readingOrder="0"/>
    </xf>
    <xf borderId="29" fillId="4" fontId="1" numFmtId="0" xfId="0" applyAlignment="1" applyBorder="1" applyFont="1">
      <alignment horizontal="right" readingOrder="0"/>
    </xf>
    <xf borderId="27" fillId="14" fontId="1" numFmtId="1" xfId="0" applyAlignment="1" applyBorder="1" applyFont="1" applyNumberFormat="1">
      <alignment horizontal="left" readingOrder="0"/>
    </xf>
    <xf borderId="21" fillId="14" fontId="1" numFmtId="0" xfId="0" applyAlignment="1" applyBorder="1" applyFont="1">
      <alignment horizontal="left" readingOrder="0"/>
    </xf>
    <xf borderId="26" fillId="14" fontId="1" numFmtId="0" xfId="0" applyAlignment="1" applyBorder="1" applyFont="1">
      <alignment readingOrder="0"/>
    </xf>
    <xf borderId="28" fillId="14" fontId="1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27" fillId="5" fontId="1" numFmtId="0" xfId="0" applyAlignment="1" applyBorder="1" applyFont="1">
      <alignment readingOrder="0"/>
    </xf>
    <xf borderId="21" fillId="5" fontId="1" numFmtId="0" xfId="0" applyAlignment="1" applyBorder="1" applyFont="1">
      <alignment horizontal="left" readingOrder="0"/>
    </xf>
    <xf borderId="21" fillId="5" fontId="3" numFmtId="0" xfId="0" applyAlignment="1" applyBorder="1" applyFont="1">
      <alignment horizontal="left" readingOrder="0"/>
    </xf>
    <xf borderId="23" fillId="5" fontId="1" numFmtId="0" xfId="0" applyAlignment="1" applyBorder="1" applyFont="1">
      <alignment horizontal="left" readingOrder="0"/>
    </xf>
    <xf borderId="23" fillId="5" fontId="1" numFmtId="0" xfId="0" applyAlignment="1" applyBorder="1" applyFont="1">
      <alignment horizontal="right" readingOrder="0"/>
    </xf>
    <xf borderId="29" fillId="5" fontId="1" numFmtId="0" xfId="0" applyAlignment="1" applyBorder="1" applyFont="1">
      <alignment horizontal="right" readingOrder="0"/>
    </xf>
    <xf borderId="27" fillId="5" fontId="1" numFmtId="1" xfId="0" applyAlignment="1" applyBorder="1" applyFont="1" applyNumberFormat="1">
      <alignment horizontal="left" readingOrder="0"/>
    </xf>
    <xf borderId="26" fillId="5" fontId="1" numFmtId="0" xfId="0" applyAlignment="1" applyBorder="1" applyFont="1">
      <alignment readingOrder="0"/>
    </xf>
    <xf borderId="28" fillId="5" fontId="1" numFmtId="0" xfId="0" applyAlignment="1" applyBorder="1" applyFont="1">
      <alignment horizontal="left" readingOrder="0"/>
    </xf>
    <xf borderId="27" fillId="7" fontId="1" numFmtId="0" xfId="0" applyAlignment="1" applyBorder="1" applyFont="1">
      <alignment readingOrder="0"/>
    </xf>
    <xf borderId="21" fillId="7" fontId="1" numFmtId="0" xfId="0" applyAlignment="1" applyBorder="1" applyFont="1">
      <alignment horizontal="left" readingOrder="0"/>
    </xf>
    <xf borderId="21" fillId="7" fontId="3" numFmtId="0" xfId="0" applyAlignment="1" applyBorder="1" applyFont="1">
      <alignment horizontal="left" readingOrder="0"/>
    </xf>
    <xf borderId="23" fillId="7" fontId="1" numFmtId="0" xfId="0" applyAlignment="1" applyBorder="1" applyFont="1">
      <alignment horizontal="left" readingOrder="0"/>
    </xf>
    <xf borderId="23" fillId="7" fontId="1" numFmtId="0" xfId="0" applyAlignment="1" applyBorder="1" applyFont="1">
      <alignment horizontal="right" readingOrder="0"/>
    </xf>
    <xf borderId="29" fillId="7" fontId="1" numFmtId="0" xfId="0" applyAlignment="1" applyBorder="1" applyFont="1">
      <alignment horizontal="right" readingOrder="0"/>
    </xf>
    <xf borderId="27" fillId="4" fontId="1" numFmtId="1" xfId="0" applyAlignment="1" applyBorder="1" applyFont="1" applyNumberFormat="1">
      <alignment horizontal="left" readingOrder="0"/>
    </xf>
    <xf borderId="26" fillId="4" fontId="1" numFmtId="0" xfId="0" applyAlignment="1" applyBorder="1" applyFont="1">
      <alignment readingOrder="0"/>
    </xf>
    <xf borderId="28" fillId="4" fontId="1" numFmtId="0" xfId="0" applyAlignment="1" applyBorder="1" applyFont="1">
      <alignment horizontal="left" readingOrder="0"/>
    </xf>
    <xf borderId="21" fillId="10" fontId="1" numFmtId="0" xfId="0" applyAlignment="1" applyBorder="1" applyFont="1">
      <alignment horizontal="left" readingOrder="0"/>
    </xf>
    <xf borderId="21" fillId="10" fontId="3" numFmtId="0" xfId="0" applyAlignment="1" applyBorder="1" applyFont="1">
      <alignment horizontal="left" readingOrder="0"/>
    </xf>
    <xf borderId="23" fillId="10" fontId="1" numFmtId="0" xfId="0" applyAlignment="1" applyBorder="1" applyFont="1">
      <alignment horizontal="left" readingOrder="0"/>
    </xf>
    <xf borderId="23" fillId="10" fontId="1" numFmtId="0" xfId="0" applyAlignment="1" applyBorder="1" applyFont="1">
      <alignment horizontal="right" readingOrder="0"/>
    </xf>
    <xf borderId="29" fillId="10" fontId="1" numFmtId="0" xfId="0" applyAlignment="1" applyBorder="1" applyFont="1">
      <alignment horizontal="right" readingOrder="0"/>
    </xf>
    <xf borderId="27" fillId="11" fontId="1" numFmtId="1" xfId="0" applyAlignment="1" applyBorder="1" applyFont="1" applyNumberFormat="1">
      <alignment horizontal="left" readingOrder="0"/>
    </xf>
    <xf borderId="21" fillId="11" fontId="1" numFmtId="0" xfId="0" applyAlignment="1" applyBorder="1" applyFont="1">
      <alignment horizontal="left" readingOrder="0"/>
    </xf>
    <xf borderId="26" fillId="11" fontId="1" numFmtId="0" xfId="0" applyAlignment="1" applyBorder="1" applyFont="1">
      <alignment readingOrder="0"/>
    </xf>
    <xf borderId="28" fillId="11" fontId="1" numFmtId="0" xfId="0" applyAlignment="1" applyBorder="1" applyFont="1">
      <alignment horizontal="left" readingOrder="0"/>
    </xf>
    <xf borderId="21" fillId="11" fontId="3" numFmtId="0" xfId="0" applyAlignment="1" applyBorder="1" applyFont="1">
      <alignment horizontal="left" readingOrder="0"/>
    </xf>
    <xf borderId="23" fillId="11" fontId="1" numFmtId="0" xfId="0" applyAlignment="1" applyBorder="1" applyFont="1">
      <alignment horizontal="left" readingOrder="0"/>
    </xf>
    <xf borderId="23" fillId="11" fontId="1" numFmtId="0" xfId="0" applyAlignment="1" applyBorder="1" applyFont="1">
      <alignment horizontal="right" readingOrder="0"/>
    </xf>
    <xf borderId="29" fillId="11" fontId="1" numFmtId="0" xfId="0" applyAlignment="1" applyBorder="1" applyFont="1">
      <alignment horizontal="right" readingOrder="0"/>
    </xf>
    <xf borderId="27" fillId="7" fontId="1" numFmtId="1" xfId="0" applyAlignment="1" applyBorder="1" applyFont="1" applyNumberFormat="1">
      <alignment horizontal="left" readingOrder="0"/>
    </xf>
    <xf borderId="26" fillId="7" fontId="1" numFmtId="0" xfId="0" applyAlignment="1" applyBorder="1" applyFont="1">
      <alignment readingOrder="0"/>
    </xf>
    <xf borderId="28" fillId="7" fontId="1" numFmtId="0" xfId="0" applyAlignment="1" applyBorder="1" applyFont="1">
      <alignment horizontal="left" readingOrder="0"/>
    </xf>
    <xf borderId="27" fillId="12" fontId="1" numFmtId="0" xfId="0" applyAlignment="1" applyBorder="1" applyFont="1">
      <alignment readingOrder="0"/>
    </xf>
    <xf borderId="21" fillId="12" fontId="3" numFmtId="0" xfId="0" applyAlignment="1" applyBorder="1" applyFont="1">
      <alignment horizontal="left" readingOrder="0"/>
    </xf>
    <xf borderId="23" fillId="12" fontId="1" numFmtId="0" xfId="0" applyAlignment="1" applyBorder="1" applyFont="1">
      <alignment horizontal="left" readingOrder="0"/>
    </xf>
    <xf borderId="23" fillId="12" fontId="1" numFmtId="0" xfId="0" applyAlignment="1" applyBorder="1" applyFont="1">
      <alignment horizontal="right" readingOrder="0"/>
    </xf>
    <xf borderId="29" fillId="12" fontId="1" numFmtId="0" xfId="0" applyAlignment="1" applyBorder="1" applyFont="1">
      <alignment horizontal="right" readingOrder="0"/>
    </xf>
    <xf borderId="27" fillId="13" fontId="1" numFmtId="1" xfId="0" applyAlignment="1" applyBorder="1" applyFont="1" applyNumberFormat="1">
      <alignment horizontal="left" readingOrder="0"/>
    </xf>
    <xf borderId="21" fillId="13" fontId="1" numFmtId="0" xfId="0" applyAlignment="1" applyBorder="1" applyFont="1">
      <alignment horizontal="left" readingOrder="0"/>
    </xf>
    <xf borderId="26" fillId="13" fontId="1" numFmtId="0" xfId="0" applyAlignment="1" applyBorder="1" applyFont="1">
      <alignment readingOrder="0"/>
    </xf>
    <xf borderId="28" fillId="13" fontId="1" numFmtId="0" xfId="0" applyAlignment="1" applyBorder="1" applyFont="1">
      <alignment horizontal="left" readingOrder="0"/>
    </xf>
    <xf borderId="27" fillId="13" fontId="1" numFmtId="0" xfId="0" applyAlignment="1" applyBorder="1" applyFont="1">
      <alignment readingOrder="0"/>
    </xf>
    <xf borderId="21" fillId="13" fontId="3" numFmtId="0" xfId="0" applyAlignment="1" applyBorder="1" applyFont="1">
      <alignment horizontal="left" readingOrder="0"/>
    </xf>
    <xf borderId="23" fillId="13" fontId="1" numFmtId="0" xfId="0" applyAlignment="1" applyBorder="1" applyFont="1">
      <alignment horizontal="left" readingOrder="0"/>
    </xf>
    <xf borderId="23" fillId="13" fontId="1" numFmtId="0" xfId="0" applyAlignment="1" applyBorder="1" applyFont="1">
      <alignment horizontal="right" readingOrder="0"/>
    </xf>
    <xf borderId="29" fillId="13" fontId="1" numFmtId="0" xfId="0" applyAlignment="1" applyBorder="1" applyFont="1">
      <alignment horizontal="right" readingOrder="0"/>
    </xf>
    <xf borderId="48" fillId="2" fontId="1" numFmtId="1" xfId="0" applyAlignment="1" applyBorder="1" applyFont="1" applyNumberFormat="1">
      <alignment horizontal="left" readingOrder="0"/>
    </xf>
    <xf borderId="49" fillId="2" fontId="1" numFmtId="0" xfId="0" applyAlignment="1" applyBorder="1" applyFont="1">
      <alignment horizontal="left" readingOrder="0"/>
    </xf>
    <xf borderId="50" fillId="0" fontId="4" numFmtId="0" xfId="0" applyBorder="1" applyFont="1"/>
    <xf borderId="51" fillId="2" fontId="1" numFmtId="0" xfId="0" applyAlignment="1" applyBorder="1" applyFont="1">
      <alignment readingOrder="0"/>
    </xf>
    <xf borderId="52" fillId="2" fontId="1" numFmtId="0" xfId="0" applyAlignment="1" applyBorder="1" applyFont="1">
      <alignment horizontal="left" readingOrder="0"/>
    </xf>
    <xf borderId="48" fillId="6" fontId="1" numFmtId="0" xfId="0" applyAlignment="1" applyBorder="1" applyFont="1">
      <alignment readingOrder="0"/>
    </xf>
    <xf borderId="49" fillId="6" fontId="1" numFmtId="0" xfId="0" applyAlignment="1" applyBorder="1" applyFont="1">
      <alignment horizontal="left" readingOrder="0"/>
    </xf>
    <xf borderId="49" fillId="6" fontId="3" numFmtId="0" xfId="0" applyAlignment="1" applyBorder="1" applyFont="1">
      <alignment horizontal="left" readingOrder="0"/>
    </xf>
    <xf borderId="50" fillId="6" fontId="1" numFmtId="0" xfId="0" applyAlignment="1" applyBorder="1" applyFont="1">
      <alignment horizontal="left" readingOrder="0"/>
    </xf>
    <xf borderId="50" fillId="6" fontId="1" numFmtId="0" xfId="0" applyAlignment="1" applyBorder="1" applyFont="1">
      <alignment horizontal="right" readingOrder="0"/>
    </xf>
    <xf borderId="53" fillId="6" fontId="1" numFmtId="0" xfId="0" applyAlignment="1" applyBorder="1" applyFont="1">
      <alignment horizontal="right" readingOrder="0"/>
    </xf>
    <xf borderId="48" fillId="10" fontId="1" numFmtId="1" xfId="0" applyAlignment="1" applyBorder="1" applyFont="1" applyNumberFormat="1">
      <alignment horizontal="left" readingOrder="0"/>
    </xf>
    <xf borderId="49" fillId="10" fontId="1" numFmtId="0" xfId="0" applyAlignment="1" applyBorder="1" applyFont="1">
      <alignment horizontal="left" readingOrder="0"/>
    </xf>
    <xf borderId="51" fillId="10" fontId="1" numFmtId="0" xfId="0" applyAlignment="1" applyBorder="1" applyFont="1">
      <alignment readingOrder="0"/>
    </xf>
    <xf borderId="52" fillId="10" fontId="1" numFmtId="0" xfId="0" applyAlignment="1" applyBorder="1" applyFont="1">
      <alignment horizontal="left" readingOrder="0"/>
    </xf>
    <xf borderId="48" fillId="15" fontId="1" numFmtId="0" xfId="0" applyAlignment="1" applyBorder="1" applyFont="1">
      <alignment readingOrder="0"/>
    </xf>
    <xf borderId="49" fillId="15" fontId="1" numFmtId="0" xfId="0" applyAlignment="1" applyBorder="1" applyFont="1">
      <alignment horizontal="left" readingOrder="0"/>
    </xf>
    <xf borderId="49" fillId="15" fontId="3" numFmtId="0" xfId="0" applyAlignment="1" applyBorder="1" applyFont="1">
      <alignment horizontal="left" readingOrder="0"/>
    </xf>
    <xf borderId="50" fillId="15" fontId="1" numFmtId="0" xfId="0" applyAlignment="1" applyBorder="1" applyFont="1">
      <alignment horizontal="left" readingOrder="0"/>
    </xf>
    <xf borderId="50" fillId="15" fontId="1" numFmtId="0" xfId="0" applyAlignment="1" applyBorder="1" applyFont="1">
      <alignment horizontal="right" readingOrder="0"/>
    </xf>
    <xf borderId="53" fillId="15" fontId="1" numFmtId="0" xfId="0" applyAlignment="1" applyBorder="1" applyFont="1">
      <alignment horizontal="right" readingOrder="0"/>
    </xf>
    <xf borderId="31" fillId="15" fontId="1" numFmtId="1" xfId="0" applyAlignment="1" applyBorder="1" applyFont="1" applyNumberFormat="1">
      <alignment horizontal="left" readingOrder="0"/>
    </xf>
    <xf borderId="36" fillId="15" fontId="1" numFmtId="0" xfId="0" applyAlignment="1" applyBorder="1" applyFont="1">
      <alignment horizontal="left" readingOrder="0"/>
    </xf>
    <xf borderId="33" fillId="0" fontId="4" numFmtId="0" xfId="0" applyBorder="1" applyFont="1"/>
    <xf borderId="34" fillId="15" fontId="1" numFmtId="0" xfId="0" applyAlignment="1" applyBorder="1" applyFont="1">
      <alignment readingOrder="0"/>
    </xf>
    <xf borderId="35" fillId="15" fontId="1" numFmtId="0" xfId="0" applyAlignment="1" applyBorder="1" applyFont="1">
      <alignment horizontal="left" readingOrder="0"/>
    </xf>
    <xf borderId="31" fillId="14" fontId="1" numFmtId="0" xfId="0" applyAlignment="1" applyBorder="1" applyFont="1">
      <alignment readingOrder="0"/>
    </xf>
    <xf borderId="36" fillId="14" fontId="1" numFmtId="0" xfId="0" applyAlignment="1" applyBorder="1" applyFont="1">
      <alignment horizontal="left" readingOrder="0"/>
    </xf>
    <xf borderId="36" fillId="14" fontId="3" numFmtId="0" xfId="0" applyAlignment="1" applyBorder="1" applyFont="1">
      <alignment horizontal="left" readingOrder="0"/>
    </xf>
    <xf borderId="33" fillId="14" fontId="1" numFmtId="0" xfId="0" applyAlignment="1" applyBorder="1" applyFont="1">
      <alignment horizontal="left" readingOrder="0"/>
    </xf>
    <xf borderId="33" fillId="14" fontId="1" numFmtId="0" xfId="0" applyAlignment="1" applyBorder="1" applyFont="1">
      <alignment horizontal="right" readingOrder="0"/>
    </xf>
    <xf borderId="37" fillId="14" fontId="1" numFmtId="0" xfId="0" applyAlignment="1" applyBorder="1" applyFont="1">
      <alignment horizontal="right" readingOrder="0"/>
    </xf>
    <xf borderId="5" fillId="16" fontId="1" numFmtId="0" xfId="0" applyAlignment="1" applyBorder="1" applyFont="1">
      <alignment readingOrder="0"/>
    </xf>
    <xf borderId="54" fillId="16" fontId="9" numFmtId="0" xfId="0" applyAlignment="1" applyBorder="1" applyFont="1">
      <alignment readingOrder="0"/>
    </xf>
    <xf borderId="14" fillId="8" fontId="1" numFmtId="0" xfId="0" applyAlignment="1" applyBorder="1" applyFont="1">
      <alignment readingOrder="0"/>
    </xf>
    <xf borderId="17" fillId="8" fontId="1" numFmtId="0" xfId="0" applyAlignment="1" applyBorder="1" applyFont="1">
      <alignment horizontal="left" readingOrder="0"/>
    </xf>
    <xf borderId="24" fillId="8" fontId="1" numFmtId="0" xfId="0" applyBorder="1" applyFont="1"/>
    <xf borderId="40" fillId="8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5" fillId="2" fontId="1" numFmtId="0" xfId="0" applyAlignment="1" applyBorder="1" applyFont="1">
      <alignment horizontal="left" readingOrder="0"/>
    </xf>
    <xf borderId="24" fillId="2" fontId="1" numFmtId="164" xfId="0" applyAlignment="1" applyBorder="1" applyFont="1" applyNumberFormat="1">
      <alignment horizontal="left" readingOrder="0"/>
    </xf>
    <xf borderId="15" fillId="0" fontId="4" numFmtId="0" xfId="0" applyBorder="1" applyFont="1"/>
    <xf borderId="25" fillId="0" fontId="4" numFmtId="0" xfId="0" applyBorder="1" applyFont="1"/>
    <xf borderId="27" fillId="17" fontId="1" numFmtId="0" xfId="0" applyAlignment="1" applyBorder="1" applyFill="1" applyFont="1">
      <alignment readingOrder="0"/>
    </xf>
    <xf borderId="26" fillId="17" fontId="1" numFmtId="0" xfId="0" applyAlignment="1" applyBorder="1" applyFont="1">
      <alignment horizontal="left" readingOrder="0"/>
    </xf>
    <xf borderId="21" fillId="17" fontId="1" numFmtId="0" xfId="0" applyAlignment="1" applyBorder="1" applyFont="1">
      <alignment horizontal="left" readingOrder="0"/>
    </xf>
    <xf borderId="23" fillId="17" fontId="4" numFmtId="0" xfId="0" applyBorder="1" applyFont="1"/>
    <xf borderId="28" fillId="17" fontId="10" numFmtId="0" xfId="0" applyAlignment="1" applyBorder="1" applyFont="1">
      <alignment readingOrder="0"/>
    </xf>
    <xf borderId="22" fillId="3" fontId="1" numFmtId="0" xfId="0" applyAlignment="1" applyBorder="1" applyFont="1">
      <alignment horizontal="left" readingOrder="0"/>
    </xf>
    <xf borderId="21" fillId="3" fontId="1" numFmtId="164" xfId="0" applyAlignment="1" applyBorder="1" applyFont="1" applyNumberFormat="1">
      <alignment horizontal="left" readingOrder="0"/>
    </xf>
    <xf borderId="22" fillId="0" fontId="4" numFmtId="0" xfId="0" applyBorder="1" applyFont="1"/>
    <xf borderId="29" fillId="0" fontId="4" numFmtId="0" xfId="0" applyBorder="1" applyFont="1"/>
    <xf borderId="26" fillId="8" fontId="1" numFmtId="0" xfId="0" applyAlignment="1" applyBorder="1" applyFont="1">
      <alignment horizontal="left" readingOrder="0"/>
    </xf>
    <xf borderId="21" fillId="8" fontId="1" numFmtId="0" xfId="0" applyAlignment="1" applyBorder="1" applyFont="1">
      <alignment horizontal="left"/>
    </xf>
    <xf borderId="28" fillId="8" fontId="1" numFmtId="0" xfId="0" applyAlignment="1" applyBorder="1" applyFont="1">
      <alignment horizontal="center" readingOrder="0"/>
    </xf>
    <xf borderId="22" fillId="4" fontId="1" numFmtId="0" xfId="0" applyAlignment="1" applyBorder="1" applyFont="1">
      <alignment horizontal="left" readingOrder="0"/>
    </xf>
    <xf borderId="21" fillId="4" fontId="1" numFmtId="164" xfId="0" applyAlignment="1" applyBorder="1" applyFont="1" applyNumberFormat="1">
      <alignment horizontal="left" readingOrder="0"/>
    </xf>
    <xf borderId="21" fillId="17" fontId="1" numFmtId="0" xfId="0" applyAlignment="1" applyBorder="1" applyFont="1">
      <alignment horizontal="left"/>
    </xf>
    <xf borderId="28" fillId="17" fontId="3" numFmtId="0" xfId="0" applyAlignment="1" applyBorder="1" applyFont="1">
      <alignment horizontal="center" readingOrder="0"/>
    </xf>
    <xf borderId="22" fillId="5" fontId="1" numFmtId="0" xfId="0" applyAlignment="1" applyBorder="1" applyFont="1">
      <alignment horizontal="left" readingOrder="0"/>
    </xf>
    <xf borderId="21" fillId="5" fontId="1" numFmtId="164" xfId="0" applyAlignment="1" applyBorder="1" applyFont="1" applyNumberFormat="1">
      <alignment horizontal="left" readingOrder="0"/>
    </xf>
    <xf borderId="21" fillId="8" fontId="9" numFmtId="0" xfId="0" applyAlignment="1" applyBorder="1" applyFont="1">
      <alignment horizontal="left"/>
    </xf>
    <xf borderId="28" fillId="8" fontId="3" numFmtId="0" xfId="0" applyAlignment="1" applyBorder="1" applyFont="1">
      <alignment horizontal="center" readingOrder="0"/>
    </xf>
    <xf borderId="22" fillId="6" fontId="1" numFmtId="0" xfId="0" applyAlignment="1" applyBorder="1" applyFont="1">
      <alignment horizontal="left" readingOrder="0"/>
    </xf>
    <xf borderId="21" fillId="6" fontId="1" numFmtId="164" xfId="0" applyAlignment="1" applyBorder="1" applyFont="1" applyNumberFormat="1">
      <alignment horizontal="left" readingOrder="0"/>
    </xf>
    <xf borderId="21" fillId="6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22" fillId="10" fontId="1" numFmtId="0" xfId="0" applyAlignment="1" applyBorder="1" applyFont="1">
      <alignment horizontal="left" readingOrder="0"/>
    </xf>
    <xf borderId="21" fillId="10" fontId="1" numFmtId="164" xfId="0" applyAlignment="1" applyBorder="1" applyFont="1" applyNumberFormat="1">
      <alignment horizontal="left" readingOrder="0"/>
    </xf>
    <xf borderId="22" fillId="11" fontId="1" numFmtId="0" xfId="0" applyAlignment="1" applyBorder="1" applyFont="1">
      <alignment horizontal="left" readingOrder="0"/>
    </xf>
    <xf borderId="21" fillId="11" fontId="1" numFmtId="164" xfId="0" applyAlignment="1" applyBorder="1" applyFont="1" applyNumberFormat="1">
      <alignment horizontal="left" readingOrder="0"/>
    </xf>
    <xf borderId="22" fillId="12" fontId="1" numFmtId="0" xfId="0" applyAlignment="1" applyBorder="1" applyFont="1">
      <alignment horizontal="left" readingOrder="0"/>
    </xf>
    <xf borderId="21" fillId="12" fontId="1" numFmtId="164" xfId="0" applyAlignment="1" applyBorder="1" applyFont="1" applyNumberFormat="1">
      <alignment horizontal="left" readingOrder="0"/>
    </xf>
    <xf borderId="22" fillId="13" fontId="1" numFmtId="0" xfId="0" applyAlignment="1" applyBorder="1" applyFont="1">
      <alignment horizontal="left" readingOrder="0"/>
    </xf>
    <xf borderId="21" fillId="13" fontId="1" numFmtId="164" xfId="0" applyAlignment="1" applyBorder="1" applyFont="1" applyNumberFormat="1">
      <alignment horizontal="left" readingOrder="0"/>
    </xf>
    <xf borderId="48" fillId="14" fontId="1" numFmtId="0" xfId="0" applyAlignment="1" applyBorder="1" applyFont="1">
      <alignment readingOrder="0"/>
    </xf>
    <xf borderId="55" fillId="14" fontId="1" numFmtId="0" xfId="0" applyAlignment="1" applyBorder="1" applyFont="1">
      <alignment horizontal="left" readingOrder="0"/>
    </xf>
    <xf borderId="49" fillId="14" fontId="1" numFmtId="164" xfId="0" applyAlignment="1" applyBorder="1" applyFont="1" applyNumberFormat="1">
      <alignment horizontal="left" readingOrder="0"/>
    </xf>
    <xf borderId="49" fillId="14" fontId="1" numFmtId="0" xfId="0" applyAlignment="1" applyBorder="1" applyFont="1">
      <alignment horizontal="left" readingOrder="0"/>
    </xf>
    <xf borderId="55" fillId="0" fontId="4" numFmtId="0" xfId="0" applyBorder="1" applyFont="1"/>
    <xf borderId="53" fillId="0" fontId="4" numFmtId="0" xfId="0" applyBorder="1" applyFont="1"/>
    <xf borderId="22" fillId="7" fontId="1" numFmtId="0" xfId="0" applyAlignment="1" applyBorder="1" applyFont="1">
      <alignment horizontal="left" readingOrder="0"/>
    </xf>
    <xf borderId="21" fillId="7" fontId="1" numFmtId="164" xfId="0" applyAlignment="1" applyBorder="1" applyFont="1" applyNumberFormat="1">
      <alignment horizontal="left" readingOrder="0"/>
    </xf>
    <xf borderId="21" fillId="17" fontId="9" numFmtId="0" xfId="0" applyAlignment="1" applyBorder="1" applyFont="1">
      <alignment horizontal="left"/>
    </xf>
    <xf borderId="28" fillId="17" fontId="1" numFmtId="0" xfId="0" applyAlignment="1" applyBorder="1" applyFont="1">
      <alignment horizontal="center" readingOrder="0"/>
    </xf>
    <xf borderId="32" fillId="15" fontId="1" numFmtId="0" xfId="0" applyAlignment="1" applyBorder="1" applyFont="1">
      <alignment horizontal="left" readingOrder="0"/>
    </xf>
    <xf borderId="36" fillId="15" fontId="1" numFmtId="164" xfId="0" applyAlignment="1" applyBorder="1" applyFont="1" applyNumberFormat="1">
      <alignment horizontal="left" readingOrder="0"/>
    </xf>
    <xf borderId="32" fillId="0" fontId="4" numFmtId="0" xfId="0" applyBorder="1" applyFont="1"/>
    <xf borderId="37" fillId="0" fontId="4" numFmtId="0" xfId="0" applyBorder="1" applyFont="1"/>
    <xf borderId="56" fillId="0" fontId="2" numFmtId="0" xfId="0" applyBorder="1" applyFont="1"/>
    <xf borderId="57" fillId="0" fontId="2" numFmtId="0" xfId="0" applyBorder="1" applyFont="1"/>
    <xf borderId="57" fillId="0" fontId="1" numFmtId="0" xfId="0" applyBorder="1" applyFont="1"/>
    <xf borderId="58" fillId="0" fontId="1" numFmtId="0" xfId="0" applyBorder="1" applyFont="1"/>
    <xf borderId="1" fillId="0" fontId="1" numFmtId="1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4" fillId="0" fontId="1" numFmtId="1" xfId="0" applyAlignment="1" applyBorder="1" applyFont="1" applyNumberFormat="1">
      <alignment readingOrder="0"/>
    </xf>
    <xf borderId="31" fillId="17" fontId="1" numFmtId="0" xfId="0" applyAlignment="1" applyBorder="1" applyFont="1">
      <alignment readingOrder="0"/>
    </xf>
    <xf borderId="34" fillId="17" fontId="1" numFmtId="0" xfId="0" applyAlignment="1" applyBorder="1" applyFont="1">
      <alignment horizontal="left" readingOrder="0"/>
    </xf>
    <xf borderId="36" fillId="17" fontId="1" numFmtId="0" xfId="0" applyBorder="1" applyFont="1"/>
    <xf borderId="33" fillId="17" fontId="4" numFmtId="0" xfId="0" applyBorder="1" applyFont="1"/>
    <xf borderId="35" fillId="17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7" fillId="16" fontId="1" numFmtId="0" xfId="0" applyAlignment="1" applyBorder="1" applyFont="1">
      <alignment readingOrder="0"/>
    </xf>
    <xf borderId="4" fillId="0" fontId="10" numFmtId="0" xfId="0" applyBorder="1" applyFont="1"/>
    <xf borderId="0" fillId="16" fontId="1" numFmtId="0" xfId="0" applyAlignment="1" applyFont="1">
      <alignment readingOrder="0"/>
    </xf>
    <xf borderId="14" fillId="8" fontId="1" numFmtId="1" xfId="0" applyAlignment="1" applyBorder="1" applyFont="1" applyNumberFormat="1">
      <alignment readingOrder="0"/>
    </xf>
    <xf borderId="15" fillId="8" fontId="4" numFmtId="0" xfId="0" applyBorder="1" applyFont="1"/>
    <xf borderId="18" fillId="8" fontId="1" numFmtId="0" xfId="0" applyBorder="1" applyFont="1"/>
    <xf borderId="27" fillId="17" fontId="1" numFmtId="1" xfId="0" applyAlignment="1" applyBorder="1" applyFont="1" applyNumberFormat="1">
      <alignment readingOrder="0"/>
    </xf>
    <xf borderId="21" fillId="17" fontId="1" numFmtId="0" xfId="0" applyAlignment="1" applyBorder="1" applyFont="1">
      <alignment readingOrder="0"/>
    </xf>
    <xf borderId="22" fillId="17" fontId="4" numFmtId="0" xfId="0" applyBorder="1" applyFont="1"/>
    <xf borderId="28" fillId="17" fontId="1" numFmtId="0" xfId="0" applyBorder="1" applyFont="1"/>
    <xf borderId="27" fillId="8" fontId="1" numFmtId="1" xfId="0" applyAlignment="1" applyBorder="1" applyFont="1" applyNumberFormat="1">
      <alignment readingOrder="0"/>
    </xf>
    <xf borderId="31" fillId="8" fontId="1" numFmtId="1" xfId="0" applyAlignment="1" applyBorder="1" applyFont="1" applyNumberFormat="1">
      <alignment readingOrder="0"/>
    </xf>
    <xf borderId="36" fillId="8" fontId="1" numFmtId="0" xfId="0" applyAlignment="1" applyBorder="1" applyFont="1">
      <alignment readingOrder="0"/>
    </xf>
    <xf borderId="32" fillId="8" fontId="4" numFmtId="0" xfId="0" applyBorder="1" applyFont="1"/>
    <xf borderId="33" fillId="8" fontId="4" numFmtId="0" xfId="0" applyBorder="1" applyFont="1"/>
    <xf borderId="35" fillId="8" fontId="1" numFmtId="0" xfId="0" applyBorder="1" applyFont="1"/>
    <xf borderId="56" fillId="0" fontId="1" numFmtId="0" xfId="0" applyAlignment="1" applyBorder="1" applyFont="1">
      <alignment readingOrder="0"/>
    </xf>
    <xf borderId="56" fillId="0" fontId="1" numFmtId="0" xfId="0" applyBorder="1" applyFont="1"/>
    <xf borderId="57" fillId="0" fontId="2" numFmtId="0" xfId="0" applyAlignment="1" applyBorder="1" applyFont="1">
      <alignment readingOrder="0"/>
    </xf>
    <xf borderId="57" fillId="0" fontId="2" numFmtId="0" xfId="0" applyAlignment="1" applyBorder="1" applyFont="1">
      <alignment readingOrder="0"/>
    </xf>
    <xf borderId="57" fillId="0" fontId="1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59" fillId="16" fontId="10" numFmtId="0" xfId="0" applyAlignment="1" applyBorder="1" applyFont="1">
      <alignment readingOrder="0"/>
    </xf>
    <xf borderId="60" fillId="16" fontId="10" numFmtId="0" xfId="0" applyAlignment="1" applyBorder="1" applyFont="1">
      <alignment readingOrder="0"/>
    </xf>
    <xf borderId="60" fillId="16" fontId="10" numFmtId="0" xfId="0" applyAlignment="1" applyBorder="1" applyFont="1">
      <alignment horizontal="left" readingOrder="0"/>
    </xf>
    <xf borderId="61" fillId="16" fontId="10" numFmtId="0" xfId="0" applyAlignment="1" applyBorder="1" applyFont="1">
      <alignment horizontal="left" readingOrder="0"/>
    </xf>
    <xf borderId="62" fillId="16" fontId="1" numFmtId="164" xfId="0" applyAlignment="1" applyBorder="1" applyFont="1" applyNumberFormat="1">
      <alignment horizontal="left" readingOrder="0"/>
    </xf>
    <xf borderId="63" fillId="2" fontId="1" numFmtId="1" xfId="0" applyAlignment="1" applyBorder="1" applyFont="1" applyNumberFormat="1">
      <alignment horizontal="center" readingOrder="0"/>
    </xf>
    <xf borderId="64" fillId="3" fontId="1" numFmtId="1" xfId="0" applyAlignment="1" applyBorder="1" applyFont="1" applyNumberFormat="1">
      <alignment horizontal="center" readingOrder="0"/>
    </xf>
    <xf borderId="64" fillId="4" fontId="1" numFmtId="1" xfId="0" applyAlignment="1" applyBorder="1" applyFont="1" applyNumberFormat="1">
      <alignment horizontal="center" readingOrder="0"/>
    </xf>
    <xf borderId="64" fillId="5" fontId="1" numFmtId="1" xfId="0" applyAlignment="1" applyBorder="1" applyFont="1" applyNumberFormat="1">
      <alignment horizontal="center" readingOrder="0"/>
    </xf>
    <xf borderId="64" fillId="6" fontId="1" numFmtId="1" xfId="0" applyAlignment="1" applyBorder="1" applyFont="1" applyNumberFormat="1">
      <alignment horizontal="center" readingOrder="0"/>
    </xf>
    <xf borderId="64" fillId="10" fontId="1" numFmtId="1" xfId="0" applyAlignment="1" applyBorder="1" applyFont="1" applyNumberFormat="1">
      <alignment horizontal="center" readingOrder="0"/>
    </xf>
    <xf borderId="64" fillId="11" fontId="1" numFmtId="1" xfId="0" applyAlignment="1" applyBorder="1" applyFont="1" applyNumberFormat="1">
      <alignment horizontal="center" readingOrder="0"/>
    </xf>
    <xf borderId="64" fillId="12" fontId="1" numFmtId="1" xfId="0" applyAlignment="1" applyBorder="1" applyFont="1" applyNumberFormat="1">
      <alignment horizontal="center" readingOrder="0"/>
    </xf>
    <xf borderId="64" fillId="13" fontId="1" numFmtId="1" xfId="0" applyAlignment="1" applyBorder="1" applyFont="1" applyNumberFormat="1">
      <alignment horizontal="center" readingOrder="0"/>
    </xf>
    <xf borderId="64" fillId="14" fontId="1" numFmtId="1" xfId="0" applyAlignment="1" applyBorder="1" applyFont="1" applyNumberFormat="1">
      <alignment horizontal="center" readingOrder="0"/>
    </xf>
    <xf borderId="64" fillId="7" fontId="1" numFmtId="1" xfId="0" applyAlignment="1" applyBorder="1" applyFont="1" applyNumberFormat="1">
      <alignment horizontal="center" readingOrder="0"/>
    </xf>
    <xf borderId="65" fillId="15" fontId="1" numFmtId="1" xfId="0" applyAlignment="1" applyBorder="1" applyFont="1" applyNumberFormat="1">
      <alignment horizontal="center" readingOrder="0"/>
    </xf>
    <xf borderId="66" fillId="16" fontId="10" numFmtId="1" xfId="0" applyAlignment="1" applyBorder="1" applyFont="1" applyNumberFormat="1">
      <alignment readingOrder="0"/>
    </xf>
    <xf borderId="14" fillId="18" fontId="10" numFmtId="0" xfId="0" applyAlignment="1" applyBorder="1" applyFill="1" applyFont="1">
      <alignment readingOrder="0"/>
    </xf>
    <xf borderId="17" fillId="18" fontId="10" numFmtId="0" xfId="0" applyAlignment="1" applyBorder="1" applyFont="1">
      <alignment readingOrder="0"/>
    </xf>
    <xf borderId="67" fillId="18" fontId="10" numFmtId="0" xfId="0" applyAlignment="1" applyBorder="1" applyFont="1">
      <alignment readingOrder="0"/>
    </xf>
    <xf borderId="68" fillId="16" fontId="10" numFmtId="0" xfId="0" applyAlignment="1" applyBorder="1" applyFont="1">
      <alignment horizontal="center" readingOrder="0"/>
    </xf>
    <xf borderId="20" fillId="16" fontId="10" numFmtId="0" xfId="0" applyAlignment="1" applyBorder="1" applyFont="1">
      <alignment horizontal="center" readingOrder="0"/>
    </xf>
    <xf borderId="46" fillId="16" fontId="10" numFmtId="0" xfId="0" applyAlignment="1" applyBorder="1" applyFont="1">
      <alignment horizontal="center" readingOrder="0"/>
    </xf>
    <xf borderId="69" fillId="16" fontId="10" numFmtId="0" xfId="0" applyAlignment="1" applyBorder="1" applyFont="1">
      <alignment horizontal="center" readingOrder="0"/>
    </xf>
    <xf borderId="27" fillId="18" fontId="10" numFmtId="0" xfId="0" applyAlignment="1" applyBorder="1" applyFont="1">
      <alignment readingOrder="0"/>
    </xf>
    <xf borderId="26" fillId="18" fontId="10" numFmtId="0" xfId="0" applyAlignment="1" applyBorder="1" applyFont="1">
      <alignment readingOrder="0"/>
    </xf>
    <xf borderId="70" fillId="18" fontId="10" numFmtId="0" xfId="0" applyAlignment="1" applyBorder="1" applyFont="1">
      <alignment readingOrder="0"/>
    </xf>
    <xf borderId="71" fillId="16" fontId="10" numFmtId="0" xfId="0" applyAlignment="1" applyBorder="1" applyFont="1">
      <alignment horizontal="center" readingOrder="0"/>
    </xf>
    <xf borderId="33" fillId="16" fontId="10" numFmtId="0" xfId="0" applyAlignment="1" applyBorder="1" applyFont="1">
      <alignment horizontal="center" readingOrder="0"/>
    </xf>
    <xf borderId="34" fillId="16" fontId="10" numFmtId="0" xfId="0" applyAlignment="1" applyBorder="1" applyFont="1">
      <alignment horizontal="center" readingOrder="0"/>
    </xf>
    <xf borderId="72" fillId="16" fontId="10" numFmtId="0" xfId="0" applyAlignment="1" applyBorder="1" applyFont="1">
      <alignment horizontal="center" readingOrder="0"/>
    </xf>
    <xf borderId="68" fillId="16" fontId="1" numFmtId="1" xfId="0" applyAlignment="1" applyBorder="1" applyFont="1" applyNumberFormat="1">
      <alignment horizontal="center" readingOrder="0"/>
    </xf>
    <xf borderId="20" fillId="2" fontId="3" numFmtId="0" xfId="0" applyAlignment="1" applyBorder="1" applyFont="1">
      <alignment horizontal="center" readingOrder="0"/>
    </xf>
    <xf borderId="46" fillId="3" fontId="3" numFmtId="0" xfId="0" applyAlignment="1" applyBorder="1" applyFont="1">
      <alignment horizontal="center" readingOrder="0"/>
    </xf>
    <xf borderId="46" fillId="4" fontId="3" numFmtId="0" xfId="0" applyAlignment="1" applyBorder="1" applyFont="1">
      <alignment horizontal="center" readingOrder="0"/>
    </xf>
    <xf borderId="46" fillId="5" fontId="3" numFmtId="0" xfId="0" applyAlignment="1" applyBorder="1" applyFont="1">
      <alignment horizontal="center" readingOrder="0"/>
    </xf>
    <xf borderId="46" fillId="6" fontId="3" numFmtId="0" xfId="0" applyAlignment="1" applyBorder="1" applyFont="1">
      <alignment horizontal="center" readingOrder="0"/>
    </xf>
    <xf borderId="46" fillId="10" fontId="3" numFmtId="0" xfId="0" applyAlignment="1" applyBorder="1" applyFont="1">
      <alignment horizontal="center" readingOrder="0"/>
    </xf>
    <xf borderId="46" fillId="11" fontId="3" numFmtId="0" xfId="0" applyAlignment="1" applyBorder="1" applyFont="1">
      <alignment horizontal="center" readingOrder="0"/>
    </xf>
    <xf borderId="46" fillId="12" fontId="3" numFmtId="0" xfId="0" applyAlignment="1" applyBorder="1" applyFont="1">
      <alignment horizontal="center" readingOrder="0"/>
    </xf>
    <xf borderId="46" fillId="13" fontId="3" numFmtId="0" xfId="0" applyAlignment="1" applyBorder="1" applyFont="1">
      <alignment horizontal="center" readingOrder="0"/>
    </xf>
    <xf borderId="46" fillId="14" fontId="3" numFmtId="0" xfId="0" applyAlignment="1" applyBorder="1" applyFont="1">
      <alignment horizontal="center" readingOrder="0"/>
    </xf>
    <xf borderId="46" fillId="7" fontId="3" numFmtId="0" xfId="0" applyAlignment="1" applyBorder="1" applyFont="1">
      <alignment horizontal="center" readingOrder="0"/>
    </xf>
    <xf borderId="69" fillId="15" fontId="3" numFmtId="0" xfId="0" applyAlignment="1" applyBorder="1" applyFont="1">
      <alignment horizontal="center" readingOrder="0"/>
    </xf>
    <xf borderId="73" fillId="16" fontId="1" numFmtId="1" xfId="0" applyAlignment="1" applyBorder="1" applyFont="1" applyNumberFormat="1">
      <alignment horizontal="center" readingOrder="0"/>
    </xf>
    <xf borderId="23" fillId="2" fontId="3" numFmtId="0" xfId="0" applyAlignment="1" applyBorder="1" applyFont="1">
      <alignment horizontal="center" readingOrder="0"/>
    </xf>
    <xf borderId="26" fillId="3" fontId="3" numFmtId="0" xfId="0" applyAlignment="1" applyBorder="1" applyFont="1">
      <alignment horizontal="center" readingOrder="0"/>
    </xf>
    <xf borderId="26" fillId="4" fontId="3" numFmtId="0" xfId="0" applyAlignment="1" applyBorder="1" applyFont="1">
      <alignment horizontal="center" readingOrder="0"/>
    </xf>
    <xf borderId="26" fillId="5" fontId="3" numFmtId="0" xfId="0" applyAlignment="1" applyBorder="1" applyFont="1">
      <alignment horizontal="center" readingOrder="0"/>
    </xf>
    <xf borderId="26" fillId="6" fontId="3" numFmtId="0" xfId="0" applyAlignment="1" applyBorder="1" applyFont="1">
      <alignment horizontal="center" readingOrder="0"/>
    </xf>
    <xf borderId="26" fillId="10" fontId="3" numFmtId="0" xfId="0" applyAlignment="1" applyBorder="1" applyFont="1">
      <alignment horizontal="center" readingOrder="0"/>
    </xf>
    <xf borderId="26" fillId="11" fontId="3" numFmtId="0" xfId="0" applyAlignment="1" applyBorder="1" applyFont="1">
      <alignment horizontal="center" readingOrder="0"/>
    </xf>
    <xf borderId="26" fillId="12" fontId="3" numFmtId="0" xfId="0" applyAlignment="1" applyBorder="1" applyFont="1">
      <alignment horizontal="center" readingOrder="0"/>
    </xf>
    <xf borderId="26" fillId="13" fontId="3" numFmtId="0" xfId="0" applyAlignment="1" applyBorder="1" applyFont="1">
      <alignment horizontal="center" readingOrder="0"/>
    </xf>
    <xf borderId="26" fillId="14" fontId="3" numFmtId="0" xfId="0" applyAlignment="1" applyBorder="1" applyFont="1">
      <alignment horizontal="center" readingOrder="0"/>
    </xf>
    <xf borderId="26" fillId="7" fontId="3" numFmtId="0" xfId="0" applyAlignment="1" applyBorder="1" applyFont="1">
      <alignment horizontal="center" readingOrder="0"/>
    </xf>
    <xf borderId="70" fillId="15" fontId="3" numFmtId="0" xfId="0" applyAlignment="1" applyBorder="1" applyFont="1">
      <alignment horizontal="center" readingOrder="0"/>
    </xf>
    <xf borderId="23" fillId="2" fontId="3" numFmtId="1" xfId="0" applyAlignment="1" applyBorder="1" applyFont="1" applyNumberFormat="1">
      <alignment horizontal="center" readingOrder="0"/>
    </xf>
    <xf borderId="26" fillId="3" fontId="3" numFmtId="1" xfId="0" applyAlignment="1" applyBorder="1" applyFont="1" applyNumberFormat="1">
      <alignment horizontal="center" readingOrder="0"/>
    </xf>
    <xf borderId="26" fillId="4" fontId="3" numFmtId="1" xfId="0" applyAlignment="1" applyBorder="1" applyFont="1" applyNumberFormat="1">
      <alignment horizontal="center" readingOrder="0"/>
    </xf>
    <xf borderId="26" fillId="5" fontId="3" numFmtId="1" xfId="0" applyAlignment="1" applyBorder="1" applyFont="1" applyNumberFormat="1">
      <alignment horizontal="center" readingOrder="0"/>
    </xf>
    <xf borderId="26" fillId="6" fontId="3" numFmtId="1" xfId="0" applyAlignment="1" applyBorder="1" applyFont="1" applyNumberFormat="1">
      <alignment horizontal="center" readingOrder="0"/>
    </xf>
    <xf borderId="26" fillId="10" fontId="3" numFmtId="1" xfId="0" applyAlignment="1" applyBorder="1" applyFont="1" applyNumberFormat="1">
      <alignment horizontal="center" readingOrder="0"/>
    </xf>
    <xf borderId="26" fillId="11" fontId="3" numFmtId="1" xfId="0" applyAlignment="1" applyBorder="1" applyFont="1" applyNumberFormat="1">
      <alignment horizontal="center" readingOrder="0"/>
    </xf>
    <xf borderId="26" fillId="12" fontId="3" numFmtId="1" xfId="0" applyAlignment="1" applyBorder="1" applyFont="1" applyNumberFormat="1">
      <alignment horizontal="center" readingOrder="0"/>
    </xf>
    <xf borderId="26" fillId="13" fontId="3" numFmtId="1" xfId="0" applyAlignment="1" applyBorder="1" applyFont="1" applyNumberFormat="1">
      <alignment horizontal="center" readingOrder="0"/>
    </xf>
    <xf borderId="26" fillId="14" fontId="3" numFmtId="1" xfId="0" applyAlignment="1" applyBorder="1" applyFont="1" applyNumberFormat="1">
      <alignment horizontal="center" readingOrder="0"/>
    </xf>
    <xf borderId="26" fillId="7" fontId="3" numFmtId="1" xfId="0" applyAlignment="1" applyBorder="1" applyFont="1" applyNumberFormat="1">
      <alignment horizontal="center" readingOrder="0"/>
    </xf>
    <xf borderId="70" fillId="15" fontId="3" numFmtId="1" xfId="0" applyAlignment="1" applyBorder="1" applyFont="1" applyNumberFormat="1">
      <alignment horizontal="center" readingOrder="0"/>
    </xf>
    <xf borderId="23" fillId="2" fontId="1" numFmtId="1" xfId="0" applyAlignment="1" applyBorder="1" applyFont="1" applyNumberFormat="1">
      <alignment horizontal="center" readingOrder="0"/>
    </xf>
    <xf borderId="26" fillId="3" fontId="1" numFmtId="1" xfId="0" applyAlignment="1" applyBorder="1" applyFont="1" applyNumberFormat="1">
      <alignment horizontal="center" readingOrder="0"/>
    </xf>
    <xf borderId="26" fillId="4" fontId="1" numFmtId="1" xfId="0" applyAlignment="1" applyBorder="1" applyFont="1" applyNumberFormat="1">
      <alignment horizontal="center" readingOrder="0"/>
    </xf>
    <xf borderId="26" fillId="5" fontId="1" numFmtId="1" xfId="0" applyAlignment="1" applyBorder="1" applyFont="1" applyNumberFormat="1">
      <alignment horizontal="center" readingOrder="0"/>
    </xf>
    <xf borderId="26" fillId="6" fontId="1" numFmtId="1" xfId="0" applyAlignment="1" applyBorder="1" applyFont="1" applyNumberFormat="1">
      <alignment horizontal="center" readingOrder="0"/>
    </xf>
    <xf borderId="26" fillId="10" fontId="1" numFmtId="1" xfId="0" applyAlignment="1" applyBorder="1" applyFont="1" applyNumberFormat="1">
      <alignment horizontal="center" readingOrder="0"/>
    </xf>
    <xf borderId="26" fillId="11" fontId="1" numFmtId="1" xfId="0" applyAlignment="1" applyBorder="1" applyFont="1" applyNumberFormat="1">
      <alignment horizontal="center" readingOrder="0"/>
    </xf>
    <xf borderId="26" fillId="12" fontId="1" numFmtId="1" xfId="0" applyAlignment="1" applyBorder="1" applyFont="1" applyNumberFormat="1">
      <alignment horizontal="center" readingOrder="0"/>
    </xf>
    <xf borderId="26" fillId="13" fontId="1" numFmtId="1" xfId="0" applyAlignment="1" applyBorder="1" applyFont="1" applyNumberFormat="1">
      <alignment horizontal="center" readingOrder="0"/>
    </xf>
    <xf borderId="26" fillId="14" fontId="1" numFmtId="1" xfId="0" applyAlignment="1" applyBorder="1" applyFont="1" applyNumberFormat="1">
      <alignment horizontal="center" readingOrder="0"/>
    </xf>
    <xf borderId="26" fillId="7" fontId="1" numFmtId="1" xfId="0" applyAlignment="1" applyBorder="1" applyFont="1" applyNumberFormat="1">
      <alignment horizontal="center" readingOrder="0"/>
    </xf>
    <xf borderId="70" fillId="15" fontId="1" numFmtId="1" xfId="0" applyAlignment="1" applyBorder="1" applyFont="1" applyNumberFormat="1">
      <alignment horizontal="center" readingOrder="0"/>
    </xf>
    <xf borderId="74" fillId="16" fontId="1" numFmtId="1" xfId="0" applyAlignment="1" applyBorder="1" applyFont="1" applyNumberFormat="1">
      <alignment horizontal="center" readingOrder="0"/>
    </xf>
    <xf borderId="75" fillId="2" fontId="1" numFmtId="1" xfId="0" applyAlignment="1" applyBorder="1" applyFont="1" applyNumberFormat="1">
      <alignment horizontal="center" readingOrder="0"/>
    </xf>
    <xf borderId="76" fillId="3" fontId="1" numFmtId="1" xfId="0" applyAlignment="1" applyBorder="1" applyFont="1" applyNumberFormat="1">
      <alignment horizontal="center" readingOrder="0"/>
    </xf>
    <xf borderId="76" fillId="4" fontId="1" numFmtId="1" xfId="0" applyAlignment="1" applyBorder="1" applyFont="1" applyNumberFormat="1">
      <alignment horizontal="center" readingOrder="0"/>
    </xf>
    <xf borderId="76" fillId="5" fontId="1" numFmtId="1" xfId="0" applyAlignment="1" applyBorder="1" applyFont="1" applyNumberFormat="1">
      <alignment horizontal="center" readingOrder="0"/>
    </xf>
    <xf borderId="76" fillId="6" fontId="1" numFmtId="1" xfId="0" applyAlignment="1" applyBorder="1" applyFont="1" applyNumberFormat="1">
      <alignment horizontal="center" readingOrder="0"/>
    </xf>
    <xf borderId="76" fillId="10" fontId="1" numFmtId="1" xfId="0" applyAlignment="1" applyBorder="1" applyFont="1" applyNumberFormat="1">
      <alignment horizontal="center" readingOrder="0"/>
    </xf>
    <xf borderId="76" fillId="11" fontId="1" numFmtId="1" xfId="0" applyAlignment="1" applyBorder="1" applyFont="1" applyNumberFormat="1">
      <alignment horizontal="center" readingOrder="0"/>
    </xf>
    <xf borderId="76" fillId="12" fontId="1" numFmtId="1" xfId="0" applyAlignment="1" applyBorder="1" applyFont="1" applyNumberFormat="1">
      <alignment horizontal="center" readingOrder="0"/>
    </xf>
    <xf borderId="76" fillId="13" fontId="1" numFmtId="1" xfId="0" applyAlignment="1" applyBorder="1" applyFont="1" applyNumberFormat="1">
      <alignment horizontal="center" readingOrder="0"/>
    </xf>
    <xf borderId="76" fillId="14" fontId="1" numFmtId="1" xfId="0" applyAlignment="1" applyBorder="1" applyFont="1" applyNumberFormat="1">
      <alignment horizontal="center" readingOrder="0"/>
    </xf>
    <xf borderId="76" fillId="7" fontId="1" numFmtId="1" xfId="0" applyAlignment="1" applyBorder="1" applyFont="1" applyNumberFormat="1">
      <alignment horizontal="center" readingOrder="0"/>
    </xf>
    <xf borderId="77" fillId="15" fontId="1" numFmtId="1" xfId="0" applyAlignment="1" applyBorder="1" applyFont="1" applyNumberFormat="1">
      <alignment horizontal="center" readingOrder="0"/>
    </xf>
    <xf borderId="0" fillId="0" fontId="10" numFmtId="1" xfId="0" applyAlignment="1" applyFont="1" applyNumberFormat="1">
      <alignment readingOrder="0"/>
    </xf>
    <xf borderId="0" fillId="0" fontId="10" numFmtId="0" xfId="0" applyAlignment="1" applyFont="1">
      <alignment horizontal="center"/>
    </xf>
    <xf borderId="0" fillId="0" fontId="10" numFmtId="1" xfId="0" applyFont="1" applyNumberFormat="1"/>
    <xf borderId="0" fillId="0" fontId="10" numFmtId="1" xfId="0" applyAlignment="1" applyFont="1" applyNumberFormat="1">
      <alignment horizontal="center"/>
    </xf>
    <xf borderId="27" fillId="18" fontId="10" numFmtId="0" xfId="0" applyBorder="1" applyFont="1"/>
    <xf borderId="26" fillId="18" fontId="10" numFmtId="0" xfId="0" applyBorder="1" applyFont="1"/>
    <xf borderId="70" fillId="18" fontId="10" numFmtId="0" xfId="0" applyBorder="1" applyFont="1"/>
    <xf borderId="78" fillId="16" fontId="10" numFmtId="1" xfId="0" applyAlignment="1" applyBorder="1" applyFont="1" applyNumberFormat="1">
      <alignment readingOrder="0"/>
    </xf>
    <xf borderId="79" fillId="18" fontId="10" numFmtId="0" xfId="0" applyBorder="1" applyFont="1"/>
    <xf borderId="76" fillId="18" fontId="10" numFmtId="0" xfId="0" applyBorder="1" applyFont="1"/>
    <xf borderId="77" fillId="18" fontId="10" numFmtId="0" xfId="0" applyBorder="1" applyFont="1"/>
    <xf borderId="0" fillId="0" fontId="10" numFmtId="0" xfId="0" applyAlignment="1" applyFont="1">
      <alignment readingOrder="0"/>
    </xf>
    <xf borderId="13" fillId="0" fontId="10" numFmtId="0" xfId="0" applyAlignment="1" applyBorder="1" applyFont="1">
      <alignment readingOrder="0"/>
    </xf>
    <xf borderId="11" fillId="0" fontId="10" numFmtId="0" xfId="0" applyAlignment="1" applyBorder="1" applyFont="1">
      <alignment readingOrder="0"/>
    </xf>
    <xf borderId="12" fillId="0" fontId="10" numFmtId="0" xfId="0" applyAlignment="1" applyBorder="1" applyFont="1">
      <alignment readingOrder="0"/>
    </xf>
    <xf borderId="44" fillId="0" fontId="10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7" fillId="0" fontId="10" numFmtId="0" xfId="0" applyAlignment="1" applyBorder="1" applyFont="1">
      <alignment readingOrder="0"/>
    </xf>
    <xf borderId="27" fillId="0" fontId="10" numFmtId="0" xfId="0" applyAlignment="1" applyBorder="1" applyFont="1">
      <alignment readingOrder="0"/>
    </xf>
    <xf borderId="26" fillId="0" fontId="11" numFmtId="0" xfId="0" applyAlignment="1" applyBorder="1" applyFont="1">
      <alignment readingOrder="0"/>
    </xf>
    <xf borderId="28" fillId="0" fontId="10" numFmtId="0" xfId="0" applyAlignment="1" applyBorder="1" applyFont="1">
      <alignment readingOrder="0"/>
    </xf>
    <xf borderId="28" fillId="0" fontId="10" numFmtId="0" xfId="0" applyBorder="1" applyFont="1"/>
    <xf borderId="26" fillId="8" fontId="12" numFmtId="0" xfId="0" applyAlignment="1" applyBorder="1" applyFont="1">
      <alignment readingOrder="0"/>
    </xf>
    <xf borderId="31" fillId="0" fontId="10" numFmtId="0" xfId="0" applyAlignment="1" applyBorder="1" applyFont="1">
      <alignment readingOrder="0"/>
    </xf>
    <xf borderId="34" fillId="0" fontId="11" numFmtId="0" xfId="0" applyAlignment="1" applyBorder="1" applyFont="1">
      <alignment readingOrder="0"/>
    </xf>
    <xf borderId="35" fillId="0" fontId="10" numFmtId="0" xfId="0" applyBorder="1" applyFont="1"/>
    <xf borderId="0" fillId="0" fontId="13" numFmtId="0" xfId="0" applyAlignment="1" applyFont="1">
      <alignment horizontal="center" readingOrder="0" vertical="center"/>
    </xf>
    <xf borderId="13" fillId="17" fontId="10" numFmtId="0" xfId="0" applyAlignment="1" applyBorder="1" applyFont="1">
      <alignment readingOrder="0"/>
    </xf>
    <xf borderId="12" fillId="17" fontId="10" numFmtId="0" xfId="0" applyAlignment="1" applyBorder="1" applyFont="1">
      <alignment readingOrder="0"/>
    </xf>
    <xf borderId="10" fillId="17" fontId="10" numFmtId="0" xfId="0" applyAlignment="1" applyBorder="1" applyFont="1">
      <alignment readingOrder="0"/>
    </xf>
    <xf borderId="11" fillId="17" fontId="10" numFmtId="0" xfId="0" applyAlignment="1" applyBorder="1" applyFont="1">
      <alignment readingOrder="0"/>
    </xf>
    <xf borderId="44" fillId="17" fontId="10" numFmtId="0" xfId="0" applyAlignment="1" applyBorder="1" applyFont="1">
      <alignment readingOrder="0"/>
    </xf>
    <xf borderId="47" fillId="17" fontId="10" numFmtId="0" xfId="0" applyAlignment="1" applyBorder="1" applyFont="1">
      <alignment readingOrder="0"/>
    </xf>
    <xf borderId="20" fillId="19" fontId="10" numFmtId="0" xfId="0" applyAlignment="1" applyBorder="1" applyFill="1" applyFont="1">
      <alignment readingOrder="0"/>
    </xf>
    <xf borderId="46" fillId="19" fontId="10" numFmtId="0" xfId="0" applyAlignment="1" applyBorder="1" applyFont="1">
      <alignment readingOrder="0"/>
    </xf>
    <xf borderId="47" fillId="19" fontId="10" numFmtId="0" xfId="0" applyAlignment="1" applyBorder="1" applyFont="1">
      <alignment readingOrder="0"/>
    </xf>
    <xf borderId="27" fillId="17" fontId="10" numFmtId="0" xfId="0" applyAlignment="1" applyBorder="1" applyFont="1">
      <alignment readingOrder="0"/>
    </xf>
    <xf borderId="23" fillId="19" fontId="10" numFmtId="0" xfId="0" applyAlignment="1" applyBorder="1" applyFont="1">
      <alignment readingOrder="0"/>
    </xf>
    <xf borderId="26" fillId="19" fontId="10" numFmtId="0" xfId="0" applyAlignment="1" applyBorder="1" applyFont="1">
      <alignment readingOrder="0"/>
    </xf>
    <xf borderId="28" fillId="19" fontId="10" numFmtId="0" xfId="0" applyAlignment="1" applyBorder="1" applyFont="1">
      <alignment readingOrder="0"/>
    </xf>
    <xf borderId="31" fillId="17" fontId="10" numFmtId="0" xfId="0" applyAlignment="1" applyBorder="1" applyFont="1">
      <alignment readingOrder="0"/>
    </xf>
    <xf borderId="35" fillId="17" fontId="10" numFmtId="0" xfId="0" applyAlignment="1" applyBorder="1" applyFont="1">
      <alignment readingOrder="0"/>
    </xf>
    <xf borderId="33" fillId="19" fontId="10" numFmtId="0" xfId="0" applyAlignment="1" applyBorder="1" applyFont="1">
      <alignment readingOrder="0"/>
    </xf>
    <xf borderId="34" fillId="19" fontId="10" numFmtId="0" xfId="0" applyAlignment="1" applyBorder="1" applyFont="1">
      <alignment readingOrder="0"/>
    </xf>
    <xf borderId="35" fillId="19" fontId="10" numFmtId="0" xfId="0" applyAlignment="1" applyBorder="1" applyFont="1">
      <alignment readingOrder="0"/>
    </xf>
    <xf borderId="5" fillId="20" fontId="14" numFmtId="0" xfId="0" applyAlignment="1" applyBorder="1" applyFill="1" applyFont="1">
      <alignment readingOrder="0"/>
    </xf>
    <xf borderId="11" fillId="20" fontId="15" numFmtId="0" xfId="0" applyAlignment="1" applyBorder="1" applyFont="1">
      <alignment readingOrder="0" shrinkToFit="0" vertical="bottom" wrapText="0"/>
    </xf>
    <xf borderId="11" fillId="20" fontId="15" numFmtId="0" xfId="0" applyAlignment="1" applyBorder="1" applyFont="1">
      <alignment readingOrder="0" vertical="bottom"/>
    </xf>
    <xf borderId="12" fillId="20" fontId="15" numFmtId="0" xfId="0" applyAlignment="1" applyBorder="1" applyFont="1">
      <alignment readingOrder="0" shrinkToFit="0" vertical="bottom" wrapText="0"/>
    </xf>
    <xf borderId="80" fillId="21" fontId="10" numFmtId="0" xfId="0" applyAlignment="1" applyBorder="1" applyFill="1" applyFont="1">
      <alignment readingOrder="0"/>
    </xf>
    <xf borderId="80" fillId="22" fontId="10" numFmtId="0" xfId="0" applyAlignment="1" applyBorder="1" applyFill="1" applyFont="1">
      <alignment readingOrder="0"/>
    </xf>
    <xf borderId="80" fillId="21" fontId="16" numFmtId="0" xfId="0" applyAlignment="1" applyBorder="1" applyFont="1">
      <alignment readingOrder="0" vertical="bottom"/>
    </xf>
    <xf borderId="81" fillId="22" fontId="10" numFmtId="0" xfId="0" applyAlignment="1" applyBorder="1" applyFont="1">
      <alignment readingOrder="0"/>
    </xf>
    <xf borderId="81" fillId="22" fontId="16" numFmtId="0" xfId="0" applyAlignment="1" applyBorder="1" applyFont="1">
      <alignment readingOrder="0" vertical="bottom"/>
    </xf>
    <xf borderId="81" fillId="21" fontId="10" numFmtId="0" xfId="0" applyAlignment="1" applyBorder="1" applyFont="1">
      <alignment readingOrder="0"/>
    </xf>
    <xf borderId="81" fillId="21" fontId="16" numFmtId="0" xfId="0" applyAlignment="1" applyBorder="1" applyFont="1">
      <alignment readingOrder="0" vertical="bottom"/>
    </xf>
    <xf borderId="82" fillId="22" fontId="10" numFmtId="0" xfId="0" applyAlignment="1" applyBorder="1" applyFont="1">
      <alignment readingOrder="0"/>
    </xf>
    <xf borderId="82" fillId="21" fontId="10" numFmtId="0" xfId="0" applyAlignment="1" applyBorder="1" applyFont="1">
      <alignment readingOrder="0"/>
    </xf>
    <xf borderId="0" fillId="0" fontId="16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C79BAE"/>
          <bgColor rgb="FFC79BAE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  <tableStyles count="6">
    <tableStyle count="2" pivot="0" name="Teams-style">
      <tableStyleElement dxfId="1" type="firstRowStripe"/>
      <tableStyleElement dxfId="2" type="secondRowStripe"/>
    </tableStyle>
    <tableStyle count="2" pivot="0" name="Teams-style 2">
      <tableStyleElement dxfId="1" type="firstRowStripe"/>
      <tableStyleElement dxfId="3" type="secondRowStripe"/>
    </tableStyle>
    <tableStyle count="2" pivot="0" name="Teams-style 3">
      <tableStyleElement dxfId="1" type="firstRowStripe"/>
      <tableStyleElement dxfId="4" type="secondRowStripe"/>
    </tableStyle>
    <tableStyle count="2" pivot="0" name="Teams-style 4">
      <tableStyleElement dxfId="1" type="firstRowStripe"/>
      <tableStyleElement dxfId="5" type="secondRowStripe"/>
    </tableStyle>
    <tableStyle count="2" pivot="0" name="Teams-style 5">
      <tableStyleElement dxfId="1" type="firstRowStripe"/>
      <tableStyleElement dxfId="6" type="secondRowStripe"/>
    </tableStyle>
    <tableStyle count="2" pivot="0" name="Teams-style 6">
      <tableStyleElement dxfId="1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Team Rank Throughout the Playoffs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Teams!$H$55</c:f>
            </c:strRef>
          </c:tx>
          <c:spPr>
            <a:ln cmpd="sng">
              <a:solidFill>
                <a:srgbClr val="F3B8D5"/>
              </a:solidFill>
            </a:ln>
          </c:spPr>
          <c:marker>
            <c:symbol val="circle"/>
            <c:size val="10"/>
            <c:spPr>
              <a:solidFill>
                <a:srgbClr val="F3B8D5"/>
              </a:solidFill>
              <a:ln cmpd="sng">
                <a:solidFill>
                  <a:srgbClr val="F3B8D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Teams!$I$55:$P$55</c:f>
              <c:numCache/>
            </c:numRef>
          </c:val>
          <c:smooth val="0"/>
        </c:ser>
        <c:ser>
          <c:idx val="1"/>
          <c:order val="1"/>
          <c:tx>
            <c:strRef>
              <c:f>Teams!$H$56</c:f>
            </c:strRef>
          </c:tx>
          <c:spPr>
            <a:ln cmpd="sng">
              <a:solidFill>
                <a:srgbClr val="F6B26B"/>
              </a:solidFill>
            </a:ln>
          </c:spPr>
          <c:marker>
            <c:symbol val="circle"/>
            <c:size val="10"/>
            <c:spPr>
              <a:solidFill>
                <a:srgbClr val="F6B26B"/>
              </a:solidFill>
              <a:ln cmpd="sng">
                <a:solidFill>
                  <a:srgbClr val="F6B26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Teams!$I$56:$P$56</c:f>
              <c:numCache/>
            </c:numRef>
          </c:val>
          <c:smooth val="0"/>
        </c:ser>
        <c:ser>
          <c:idx val="2"/>
          <c:order val="2"/>
          <c:tx>
            <c:strRef>
              <c:f>Teams!$H$57</c:f>
            </c:strRef>
          </c:tx>
          <c:spPr>
            <a:ln cmpd="sng">
              <a:solidFill>
                <a:srgbClr val="C79BAE"/>
              </a:solidFill>
            </a:ln>
          </c:spPr>
          <c:marker>
            <c:symbol val="circle"/>
            <c:size val="10"/>
            <c:spPr>
              <a:solidFill>
                <a:srgbClr val="C79BAE"/>
              </a:solidFill>
              <a:ln cmpd="sng">
                <a:solidFill>
                  <a:srgbClr val="C79BAE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Teams!$I$57:$P$57</c:f>
              <c:numCache/>
            </c:numRef>
          </c:val>
          <c:smooth val="0"/>
        </c:ser>
        <c:ser>
          <c:idx val="3"/>
          <c:order val="3"/>
          <c:tx>
            <c:strRef>
              <c:f>Teams!$H$58</c:f>
            </c:strRef>
          </c:tx>
          <c:spPr>
            <a:ln cmpd="sng">
              <a:solidFill>
                <a:srgbClr val="FFD966"/>
              </a:solidFill>
            </a:ln>
          </c:spPr>
          <c:marker>
            <c:symbol val="circle"/>
            <c:size val="10"/>
            <c:spPr>
              <a:solidFill>
                <a:srgbClr val="FFD966"/>
              </a:solidFill>
              <a:ln cmpd="sng">
                <a:solidFill>
                  <a:srgbClr val="FFD9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Teams!$I$58:$P$58</c:f>
              <c:numCache/>
            </c:numRef>
          </c:val>
          <c:smooth val="0"/>
        </c:ser>
        <c:ser>
          <c:idx val="4"/>
          <c:order val="4"/>
          <c:tx>
            <c:strRef>
              <c:f>Teams!$H$61</c:f>
            </c:strRef>
          </c:tx>
          <c:spPr>
            <a:ln cmpd="sng">
              <a:solidFill>
                <a:srgbClr val="8E7CC3"/>
              </a:solidFill>
            </a:ln>
          </c:spPr>
          <c:marker>
            <c:symbol val="circle"/>
            <c:size val="10"/>
            <c:spPr>
              <a:solidFill>
                <a:srgbClr val="8E7CC3"/>
              </a:solidFill>
              <a:ln cmpd="sng">
                <a:solidFill>
                  <a:srgbClr val="8E7CC3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Teams!$I$61:$P$61</c:f>
              <c:numCache/>
            </c:numRef>
          </c:val>
          <c:smooth val="0"/>
        </c:ser>
        <c:ser>
          <c:idx val="5"/>
          <c:order val="5"/>
          <c:tx>
            <c:strRef>
              <c:f>Teams!$H$53</c:f>
            </c:strRef>
          </c:tx>
          <c:spPr>
            <a:ln cmpd="sng">
              <a:solidFill>
                <a:srgbClr val="E06666"/>
              </a:solidFill>
            </a:ln>
          </c:spPr>
          <c:marker>
            <c:symbol val="circle"/>
            <c:size val="10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Teams!$I$53:$P$53</c:f>
              <c:numCache/>
            </c:numRef>
          </c:val>
          <c:smooth val="0"/>
        </c:ser>
        <c:ser>
          <c:idx val="6"/>
          <c:order val="6"/>
          <c:tx>
            <c:strRef>
              <c:f>Teams!$H$50</c:f>
            </c:strRef>
          </c:tx>
          <c:spPr>
            <a:ln cmpd="sng">
              <a:solidFill>
                <a:srgbClr val="BFF5BF"/>
              </a:solidFill>
            </a:ln>
          </c:spPr>
          <c:marker>
            <c:symbol val="circle"/>
            <c:size val="10"/>
            <c:spPr>
              <a:solidFill>
                <a:srgbClr val="BFF5BF"/>
              </a:solidFill>
              <a:ln cmpd="sng">
                <a:solidFill>
                  <a:srgbClr val="BFF5B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Teams!$I$50:$P$50</c:f>
              <c:numCache/>
            </c:numRef>
          </c:val>
          <c:smooth val="0"/>
        </c:ser>
        <c:ser>
          <c:idx val="7"/>
          <c:order val="7"/>
          <c:tx>
            <c:strRef>
              <c:f>Teams!$H$51</c:f>
            </c:strRef>
          </c:tx>
          <c:spPr>
            <a:ln cmpd="sng">
              <a:solidFill>
                <a:srgbClr val="A8D7D0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A8D7D0">
                  <a:alpha val="100000"/>
                </a:srgbClr>
              </a:solidFill>
              <a:ln cmpd="sng">
                <a:solidFill>
                  <a:srgbClr val="A8D7D0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Teams!$I$51:$P$51</c:f>
              <c:numCache/>
            </c:numRef>
          </c:val>
          <c:smooth val="0"/>
        </c:ser>
        <c:ser>
          <c:idx val="8"/>
          <c:order val="8"/>
          <c:tx>
            <c:strRef>
              <c:f>Teams!$H$52</c:f>
            </c:strRef>
          </c:tx>
          <c:spPr>
            <a:ln cmpd="sng">
              <a:solidFill>
                <a:srgbClr val="9FC5E8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9FC5E8">
                  <a:alpha val="100000"/>
                </a:srgbClr>
              </a:solidFill>
              <a:ln cmpd="sng">
                <a:solidFill>
                  <a:srgbClr val="9FC5E8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Teams!$I$52:$P$52</c:f>
              <c:numCache/>
            </c:numRef>
          </c:val>
          <c:smooth val="0"/>
        </c:ser>
        <c:ser>
          <c:idx val="9"/>
          <c:order val="9"/>
          <c:tx>
            <c:strRef>
              <c:f>Teams!$H$54</c:f>
            </c:strRef>
          </c:tx>
          <c:spPr>
            <a:ln cmpd="sng">
              <a:solidFill>
                <a:srgbClr val="6AA84F"/>
              </a:solidFill>
            </a:ln>
          </c:spPr>
          <c:marker>
            <c:symbol val="circle"/>
            <c:size val="1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Teams!$I$54:$P$54</c:f>
              <c:numCache/>
            </c:numRef>
          </c:val>
          <c:smooth val="0"/>
        </c:ser>
        <c:ser>
          <c:idx val="10"/>
          <c:order val="10"/>
          <c:tx>
            <c:strRef>
              <c:f>Teams!$H$59</c:f>
            </c:strRef>
          </c:tx>
          <c:spPr>
            <a:ln cmpd="sng">
              <a:solidFill>
                <a:srgbClr val="CCA677"/>
              </a:solidFill>
            </a:ln>
          </c:spPr>
          <c:marker>
            <c:symbol val="circle"/>
            <c:size val="10"/>
            <c:spPr>
              <a:solidFill>
                <a:srgbClr val="CCA677"/>
              </a:solidFill>
              <a:ln cmpd="sng">
                <a:solidFill>
                  <a:srgbClr val="CCA677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Teams!$I$59:$P$59</c:f>
              <c:numCache/>
            </c:numRef>
          </c:val>
          <c:smooth val="0"/>
        </c:ser>
        <c:ser>
          <c:idx val="11"/>
          <c:order val="11"/>
          <c:tx>
            <c:strRef>
              <c:f>Teams!$H$60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6D9EEB">
                  <a:alpha val="100000"/>
                </a:srgbClr>
              </a:solidFill>
              <a:ln cmpd="sng">
                <a:solidFill>
                  <a:srgbClr val="6D9EEB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Teams!$I$60:$P$60</c:f>
              <c:numCache/>
            </c:numRef>
          </c:val>
          <c:smooth val="0"/>
        </c:ser>
        <c:axId val="1579898430"/>
        <c:axId val="1639493032"/>
      </c:lineChart>
      <c:catAx>
        <c:axId val="1579898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End of Round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639493032"/>
      </c:catAx>
      <c:valAx>
        <c:axId val="1639493032"/>
        <c:scaling>
          <c:orientation val="minMax"/>
          <c:min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898430"/>
        <c:majorUnit val="5.0"/>
        <c:minorUnit val="1.6666666666666667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Rank</a:t>
            </a:r>
          </a:p>
        </c:rich>
      </c:tx>
      <c:overlay val="0"/>
    </c:title>
    <c:plotArea>
      <c:layout/>
      <c:lineChart>
        <c:axId val="1300018414"/>
        <c:axId val="1380816593"/>
      </c:lineChart>
      <c:catAx>
        <c:axId val="1300018414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816593"/>
      </c:catAx>
      <c:valAx>
        <c:axId val="138081659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00018414"/>
      </c:valAx>
    </c:plotArea>
    <c:legend>
      <c:legendPos val="t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9525</xdr:colOff>
      <xdr:row>47</xdr:row>
      <xdr:rowOff>9525</xdr:rowOff>
    </xdr:from>
    <xdr:ext cx="14420850" cy="5915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</xdr:colOff>
      <xdr:row>77</xdr:row>
      <xdr:rowOff>19050</xdr:rowOff>
    </xdr:from>
    <xdr:ext cx="18335625" cy="5476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W4:Z23" displayName="Table_1" id="1">
  <tableColumns count="4">
    <tableColumn name="Column1" id="1"/>
    <tableColumn name="Column2" id="2"/>
    <tableColumn name="Column3" id="3"/>
    <tableColumn name="Column4" id="4"/>
  </tableColumns>
  <tableStyleInfo name="Teams-style" showColumnStripes="0" showFirstColumn="1" showLastColumn="1" showRowStripes="1"/>
</table>
</file>

<file path=xl/tables/table2.xml><?xml version="1.0" encoding="utf-8"?>
<table xmlns="http://schemas.openxmlformats.org/spreadsheetml/2006/main" headerRowCount="0" ref="R4:U23" displayName="Table_2" id="2">
  <tableColumns count="4">
    <tableColumn name="Column1" id="1"/>
    <tableColumn name="Column2" id="2"/>
    <tableColumn name="Column3" id="3"/>
    <tableColumn name="Column4" id="4"/>
  </tableColumns>
  <tableStyleInfo name="Teams-style 2" showColumnStripes="0" showFirstColumn="1" showLastColumn="1" showRowStripes="1"/>
</table>
</file>

<file path=xl/tables/table3.xml><?xml version="1.0" encoding="utf-8"?>
<table xmlns="http://schemas.openxmlformats.org/spreadsheetml/2006/main" headerRowCount="0" ref="W27:Z46" displayName="Table_3" id="3">
  <tableColumns count="4">
    <tableColumn name="Column1" id="1"/>
    <tableColumn name="Column2" id="2"/>
    <tableColumn name="Column3" id="3"/>
    <tableColumn name="Column4" id="4"/>
  </tableColumns>
  <tableStyleInfo name="Teams-style 3" showColumnStripes="0" showFirstColumn="1" showLastColumn="1" showRowStripes="1"/>
</table>
</file>

<file path=xl/tables/table4.xml><?xml version="1.0" encoding="utf-8"?>
<table xmlns="http://schemas.openxmlformats.org/spreadsheetml/2006/main" headerRowCount="0" ref="R27:U46" displayName="Table_4" id="4">
  <tableColumns count="4">
    <tableColumn name="Column1" id="1"/>
    <tableColumn name="Column2" id="2"/>
    <tableColumn name="Column3" id="3"/>
    <tableColumn name="Column4" id="4"/>
  </tableColumns>
  <tableStyleInfo name="Team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G4:AJ23" displayName="Table_5" id="5">
  <tableColumns count="4">
    <tableColumn name="Column1" id="1"/>
    <tableColumn name="Column2" id="2"/>
    <tableColumn name="Column3" id="3"/>
    <tableColumn name="Column4" id="4"/>
  </tableColumns>
  <tableStyleInfo name="Team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B27:AE46" displayName="Table_6" id="6">
  <tableColumns count="4">
    <tableColumn name="Column1" id="1"/>
    <tableColumn name="Column2" id="2"/>
    <tableColumn name="Column3" id="3"/>
    <tableColumn name="Column4" id="4"/>
  </tableColumns>
  <tableStyleInfo name="Team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8.0"/>
    <col customWidth="1" min="3" max="3" width="7.29"/>
    <col customWidth="1" min="4" max="4" width="3.71"/>
    <col customWidth="1" min="5" max="5" width="23.14"/>
    <col customWidth="1" min="6" max="6" width="10.86"/>
    <col customWidth="1" min="7" max="7" width="3.71"/>
    <col customWidth="1" min="8" max="8" width="8.0"/>
    <col customWidth="1" min="9" max="10" width="5.43"/>
    <col customWidth="1" min="11" max="12" width="5.29"/>
    <col customWidth="1" min="13" max="13" width="5.71"/>
    <col customWidth="1" min="14" max="14" width="6.14"/>
    <col customWidth="1" min="15" max="15" width="5.43"/>
    <col customWidth="1" min="16" max="16" width="7.71"/>
    <col customWidth="1" min="17" max="17" width="3.71"/>
    <col customWidth="1" min="18" max="18" width="8.0"/>
    <col customWidth="1" min="19" max="19" width="10.86"/>
    <col customWidth="1" min="20" max="20" width="21.57"/>
    <col customWidth="1" min="21" max="21" width="10.86"/>
    <col customWidth="1" min="22" max="22" width="3.71"/>
    <col customWidth="1" min="23" max="23" width="8.0"/>
    <col customWidth="1" min="24" max="24" width="10.86"/>
    <col customWidth="1" min="25" max="25" width="22.29"/>
    <col customWidth="1" min="26" max="26" width="10.86"/>
    <col customWidth="1" min="27" max="27" width="3.71"/>
    <col customWidth="1" min="28" max="28" width="8.0"/>
    <col customWidth="1" min="29" max="29" width="10.86"/>
    <col customWidth="1" min="30" max="30" width="21.57"/>
    <col customWidth="1" min="31" max="31" width="10.86"/>
    <col customWidth="1" min="32" max="32" width="3.71"/>
    <col customWidth="1" min="33" max="33" width="8.0"/>
    <col customWidth="1" min="34" max="34" width="10.86"/>
    <col customWidth="1" min="35" max="35" width="21.57"/>
    <col customWidth="1" min="36" max="36" width="10.86"/>
    <col customWidth="1" min="37" max="37" width="3.71"/>
  </cols>
  <sheetData>
    <row r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"/>
      <c r="B2" s="6" t="s">
        <v>0</v>
      </c>
      <c r="C2" s="7" t="str">
        <f>If(LEN('Team Names'!C3)&gt;38,"NAME IS TOO LONG YOU ASS!",'Team Names'!C3)</f>
        <v/>
      </c>
      <c r="D2" s="8"/>
      <c r="E2" s="8"/>
      <c r="F2" s="9"/>
      <c r="G2" s="10"/>
      <c r="H2" s="11" t="s">
        <v>1</v>
      </c>
      <c r="I2" s="12" t="str">
        <f>If(LEN('Team Names'!C4)&gt;38,"NAME IS TOO LONG YOU ASS!",'Team Names'!C4)</f>
        <v/>
      </c>
      <c r="J2" s="8"/>
      <c r="K2" s="8"/>
      <c r="L2" s="8"/>
      <c r="M2" s="8"/>
      <c r="N2" s="8"/>
      <c r="O2" s="8"/>
      <c r="P2" s="9"/>
      <c r="Q2" s="10"/>
      <c r="R2" s="13" t="s">
        <v>2</v>
      </c>
      <c r="S2" s="14" t="str">
        <f>If(LEN('Team Names'!C5)&gt;38,"NAME IS TOO LONG YOU ASS!",'Team Names'!C5)</f>
        <v/>
      </c>
      <c r="T2" s="8"/>
      <c r="U2" s="9"/>
      <c r="V2" s="10"/>
      <c r="W2" s="15" t="s">
        <v>3</v>
      </c>
      <c r="X2" s="16" t="str">
        <f>If(LEN('Team Names'!C6)&gt;38,"NAME IS TOO LONG YOU ASS!",'Team Names'!C6)</f>
        <v/>
      </c>
      <c r="Y2" s="8"/>
      <c r="Z2" s="9"/>
      <c r="AA2" s="10"/>
      <c r="AB2" s="17" t="s">
        <v>4</v>
      </c>
      <c r="AC2" s="18" t="str">
        <f>If(LEN('Team Names'!C7)&gt;38,"NAME IS TOO LONG YOU ASS!",'Team Names'!C7)</f>
        <v/>
      </c>
      <c r="AD2" s="19"/>
      <c r="AE2" s="20"/>
      <c r="AF2" s="10"/>
      <c r="AG2" s="21" t="s">
        <v>5</v>
      </c>
      <c r="AH2" s="22" t="str">
        <f>If(LEN('Team Names'!C13)&gt;38,"NAME IS TOO LONG YOU ASS!",'Team Names'!C13)</f>
        <v/>
      </c>
      <c r="AI2" s="8"/>
      <c r="AJ2" s="9"/>
      <c r="AK2" s="23"/>
    </row>
    <row r="3">
      <c r="A3" s="5"/>
      <c r="B3" s="6" t="s">
        <v>6</v>
      </c>
      <c r="C3" s="24" t="s">
        <v>7</v>
      </c>
      <c r="D3" s="25"/>
      <c r="E3" s="26" t="s">
        <v>8</v>
      </c>
      <c r="F3" s="27" t="s">
        <v>9</v>
      </c>
      <c r="G3" s="10"/>
      <c r="H3" s="28" t="s">
        <v>6</v>
      </c>
      <c r="I3" s="29" t="s">
        <v>7</v>
      </c>
      <c r="J3" s="25"/>
      <c r="K3" s="30" t="s">
        <v>8</v>
      </c>
      <c r="L3" s="8"/>
      <c r="M3" s="8"/>
      <c r="N3" s="25"/>
      <c r="O3" s="30" t="s">
        <v>9</v>
      </c>
      <c r="P3" s="9"/>
      <c r="Q3" s="10"/>
      <c r="R3" s="31" t="s">
        <v>6</v>
      </c>
      <c r="S3" s="32" t="s">
        <v>7</v>
      </c>
      <c r="T3" s="33" t="s">
        <v>8</v>
      </c>
      <c r="U3" s="34" t="s">
        <v>9</v>
      </c>
      <c r="V3" s="10"/>
      <c r="W3" s="35" t="s">
        <v>6</v>
      </c>
      <c r="X3" s="36" t="s">
        <v>7</v>
      </c>
      <c r="Y3" s="37" t="s">
        <v>8</v>
      </c>
      <c r="Z3" s="38" t="s">
        <v>9</v>
      </c>
      <c r="AA3" s="10"/>
      <c r="AB3" s="39" t="s">
        <v>6</v>
      </c>
      <c r="AC3" s="40" t="s">
        <v>7</v>
      </c>
      <c r="AD3" s="41" t="s">
        <v>8</v>
      </c>
      <c r="AE3" s="42" t="s">
        <v>9</v>
      </c>
      <c r="AF3" s="10"/>
      <c r="AG3" s="43" t="s">
        <v>6</v>
      </c>
      <c r="AH3" s="44" t="s">
        <v>7</v>
      </c>
      <c r="AI3" s="45" t="s">
        <v>8</v>
      </c>
      <c r="AJ3" s="46" t="s">
        <v>9</v>
      </c>
      <c r="AK3" s="23"/>
    </row>
    <row r="4" ht="15.75" customHeight="1">
      <c r="A4" s="47"/>
      <c r="B4" s="48" t="s">
        <v>10</v>
      </c>
      <c r="C4" s="49" t="str">
        <f t="shared" ref="C4:C23" si="1">IFERROR(INDEX($F$65:$F$80,MATCH($B4,$B$65:$B$80,0)),"")</f>
        <v/>
      </c>
      <c r="D4" s="50"/>
      <c r="E4" s="51"/>
      <c r="F4" s="52" t="str">
        <f>iferror(VLOOKUP(E4,Stats!$C$3:$I$2001,7,false),"")</f>
        <v/>
      </c>
      <c r="G4" s="10"/>
      <c r="H4" s="48" t="s">
        <v>10</v>
      </c>
      <c r="I4" s="53" t="str">
        <f t="shared" ref="I4:I23" si="2">IFERROR(INDEX($F$65:$F$80,MATCH($H4,$B$65:$B$80,0)),"")</f>
        <v/>
      </c>
      <c r="J4" s="54"/>
      <c r="K4" s="55"/>
      <c r="L4" s="56"/>
      <c r="M4" s="56"/>
      <c r="N4" s="57"/>
      <c r="O4" s="58" t="str">
        <f>iferror(VLOOKUP(K4,Stats!$C$3:$I$2001,7,false),"")</f>
        <v/>
      </c>
      <c r="P4" s="59"/>
      <c r="Q4" s="10"/>
      <c r="R4" s="60" t="s">
        <v>10</v>
      </c>
      <c r="S4" s="61" t="str">
        <f t="shared" ref="S4:S23" si="3">IFERROR(INDEX($F$65:$F$80,MATCH(R4,$B$65:$B$80,0)),"")</f>
        <v/>
      </c>
      <c r="T4" s="62"/>
      <c r="U4" s="63" t="str">
        <f>iferror(VLOOKUP(T4,Stats!$C$3:$I$2001,7,false),"")</f>
        <v/>
      </c>
      <c r="V4" s="10"/>
      <c r="W4" s="60" t="s">
        <v>10</v>
      </c>
      <c r="X4" s="64" t="str">
        <f t="shared" ref="X4:X23" si="4">IFERROR(INDEX($F$65:$F$80,MATCH(W4,$B$65:$B$80,0)),"")</f>
        <v/>
      </c>
      <c r="Y4" s="65"/>
      <c r="Z4" s="63" t="str">
        <f>iferror(VLOOKUP(Y4,Stats!$C$3:$I$2001,7,false),"")</f>
        <v/>
      </c>
      <c r="AA4" s="10"/>
      <c r="AB4" s="66" t="s">
        <v>10</v>
      </c>
      <c r="AC4" s="67" t="str">
        <f t="shared" ref="AC4:AC23" si="5">IFERROR(INDEX($F$65:$F$80,MATCH(AB4,$B$65:$B$80,0)),"")</f>
        <v/>
      </c>
      <c r="AD4" s="68"/>
      <c r="AE4" s="69" t="str">
        <f>iferror(VLOOKUP(AD4,Stats!$C$3:$I$2001,7,false),"")</f>
        <v/>
      </c>
      <c r="AF4" s="10"/>
      <c r="AG4" s="60" t="s">
        <v>10</v>
      </c>
      <c r="AH4" s="64" t="str">
        <f t="shared" ref="AH4:AH23" si="6">IFERROR(INDEX($F$65:$F$80,MATCH(AG4,$B$65:$B$80,0)),"")</f>
        <v/>
      </c>
      <c r="AI4" s="65"/>
      <c r="AJ4" s="63" t="str">
        <f>iferror(VLOOKUP(AI4,Stats!$C$3:$I$2001,7,false),"")</f>
        <v/>
      </c>
      <c r="AK4" s="70"/>
    </row>
    <row r="5">
      <c r="A5" s="47"/>
      <c r="B5" s="71" t="s">
        <v>11</v>
      </c>
      <c r="C5" s="72" t="str">
        <f t="shared" si="1"/>
        <v/>
      </c>
      <c r="D5" s="73"/>
      <c r="E5" s="74"/>
      <c r="F5" s="75" t="str">
        <f>iferror(VLOOKUP(E5,Stats!$C$3:$I$2001,7,false),"")</f>
        <v/>
      </c>
      <c r="G5" s="10"/>
      <c r="H5" s="76" t="s">
        <v>11</v>
      </c>
      <c r="I5" s="77" t="str">
        <f t="shared" si="2"/>
        <v/>
      </c>
      <c r="J5" s="78"/>
      <c r="K5" s="79"/>
      <c r="L5" s="80"/>
      <c r="M5" s="80"/>
      <c r="N5" s="78"/>
      <c r="O5" s="81" t="str">
        <f>iferror(VLOOKUP(K5,Stats!$C$3:$I$2001,7,false),"")</f>
        <v/>
      </c>
      <c r="P5" s="82"/>
      <c r="Q5" s="10"/>
      <c r="R5" s="83" t="s">
        <v>11</v>
      </c>
      <c r="S5" s="84" t="str">
        <f t="shared" si="3"/>
        <v/>
      </c>
      <c r="T5" s="85"/>
      <c r="U5" s="86" t="str">
        <f>iferror(VLOOKUP(T5,Stats!$C$3:$I$2001,7,false),"")</f>
        <v/>
      </c>
      <c r="V5" s="10"/>
      <c r="W5" s="83" t="s">
        <v>11</v>
      </c>
      <c r="X5" s="84" t="str">
        <f t="shared" si="4"/>
        <v/>
      </c>
      <c r="Y5" s="85"/>
      <c r="Z5" s="86" t="str">
        <f>iferror(VLOOKUP(Y5,Stats!$C$3:$I$2001,7,false),"")</f>
        <v/>
      </c>
      <c r="AA5" s="10"/>
      <c r="AB5" s="87" t="s">
        <v>11</v>
      </c>
      <c r="AC5" s="88" t="str">
        <f t="shared" si="5"/>
        <v/>
      </c>
      <c r="AD5" s="89"/>
      <c r="AE5" s="90" t="str">
        <f>iferror(VLOOKUP(AD5,Stats!$C$3:$I$2001,7,false),"")</f>
        <v/>
      </c>
      <c r="AF5" s="10"/>
      <c r="AG5" s="83" t="s">
        <v>11</v>
      </c>
      <c r="AH5" s="84" t="str">
        <f t="shared" si="6"/>
        <v/>
      </c>
      <c r="AI5" s="85"/>
      <c r="AJ5" s="86" t="str">
        <f>iferror(VLOOKUP(AI5,Stats!$C$3:$I$2001,7,false),"")</f>
        <v/>
      </c>
      <c r="AK5" s="70"/>
    </row>
    <row r="6">
      <c r="A6" s="47"/>
      <c r="B6" s="91" t="s">
        <v>12</v>
      </c>
      <c r="C6" s="92" t="str">
        <f t="shared" si="1"/>
        <v/>
      </c>
      <c r="D6" s="57"/>
      <c r="E6" s="93"/>
      <c r="F6" s="94" t="str">
        <f>iferror(VLOOKUP(E6,Stats!$C$3:$I$2001,7,false),"")</f>
        <v/>
      </c>
      <c r="G6" s="10"/>
      <c r="H6" s="91" t="s">
        <v>12</v>
      </c>
      <c r="I6" s="92" t="str">
        <f t="shared" si="2"/>
        <v/>
      </c>
      <c r="J6" s="57"/>
      <c r="K6" s="95"/>
      <c r="L6" s="56"/>
      <c r="M6" s="56"/>
      <c r="N6" s="57"/>
      <c r="O6" s="96" t="str">
        <f>iferror(VLOOKUP(K6,Stats!$C$3:$I$2001,7,false),"")</f>
        <v/>
      </c>
      <c r="P6" s="97"/>
      <c r="Q6" s="10"/>
      <c r="R6" s="83" t="s">
        <v>12</v>
      </c>
      <c r="S6" s="84" t="str">
        <f t="shared" si="3"/>
        <v/>
      </c>
      <c r="T6" s="85"/>
      <c r="U6" s="86" t="str">
        <f>iferror(VLOOKUP(T6,Stats!$C$3:$I$2001,7,false),"")</f>
        <v/>
      </c>
      <c r="V6" s="10"/>
      <c r="W6" s="83" t="s">
        <v>12</v>
      </c>
      <c r="X6" s="84" t="str">
        <f t="shared" si="4"/>
        <v/>
      </c>
      <c r="Y6" s="85"/>
      <c r="Z6" s="86" t="str">
        <f>iferror(VLOOKUP(Y6,Stats!$C$3:$I$2001,7,false),"")</f>
        <v/>
      </c>
      <c r="AA6" s="10"/>
      <c r="AB6" s="98" t="s">
        <v>12</v>
      </c>
      <c r="AC6" s="99" t="str">
        <f t="shared" si="5"/>
        <v/>
      </c>
      <c r="AD6" s="100"/>
      <c r="AE6" s="101" t="str">
        <f>iferror(VLOOKUP(AD6,Stats!$C$3:$I$2001,7,false),"")</f>
        <v/>
      </c>
      <c r="AF6" s="10"/>
      <c r="AG6" s="83" t="s">
        <v>12</v>
      </c>
      <c r="AH6" s="84" t="str">
        <f t="shared" si="6"/>
        <v/>
      </c>
      <c r="AI6" s="85"/>
      <c r="AJ6" s="86" t="str">
        <f>iferror(VLOOKUP(AI6,Stats!$C$3:$I$2001,7,false),"")</f>
        <v/>
      </c>
      <c r="AK6" s="70"/>
    </row>
    <row r="7">
      <c r="A7" s="47"/>
      <c r="B7" s="71" t="s">
        <v>13</v>
      </c>
      <c r="C7" s="102" t="str">
        <f t="shared" si="1"/>
        <v/>
      </c>
      <c r="E7" s="103"/>
      <c r="F7" s="75" t="str">
        <f>iferror(VLOOKUP(E7,Stats!$C$3:$I$2001,7,false),"")</f>
        <v/>
      </c>
      <c r="G7" s="10"/>
      <c r="H7" s="76" t="s">
        <v>13</v>
      </c>
      <c r="I7" s="77" t="str">
        <f t="shared" si="2"/>
        <v/>
      </c>
      <c r="J7" s="78"/>
      <c r="K7" s="79"/>
      <c r="L7" s="80"/>
      <c r="M7" s="80"/>
      <c r="N7" s="78"/>
      <c r="O7" s="81" t="str">
        <f>iferror(VLOOKUP(K7,Stats!$C$3:$I$2001,7,false),"")</f>
        <v/>
      </c>
      <c r="P7" s="82"/>
      <c r="Q7" s="10"/>
      <c r="R7" s="83" t="s">
        <v>13</v>
      </c>
      <c r="S7" s="84" t="str">
        <f t="shared" si="3"/>
        <v/>
      </c>
      <c r="T7" s="85"/>
      <c r="U7" s="86" t="str">
        <f>iferror(VLOOKUP(T7,Stats!$C$3:$I$2001,7,false),"")</f>
        <v/>
      </c>
      <c r="V7" s="10"/>
      <c r="W7" s="83" t="s">
        <v>13</v>
      </c>
      <c r="X7" s="84" t="str">
        <f t="shared" si="4"/>
        <v/>
      </c>
      <c r="Y7" s="85"/>
      <c r="Z7" s="86" t="str">
        <f>iferror(VLOOKUP(Y7,Stats!$C$3:$I$2001,7,false),"")</f>
        <v/>
      </c>
      <c r="AA7" s="10"/>
      <c r="AB7" s="87" t="s">
        <v>13</v>
      </c>
      <c r="AC7" s="88" t="str">
        <f t="shared" si="5"/>
        <v/>
      </c>
      <c r="AD7" s="89"/>
      <c r="AE7" s="90" t="str">
        <f>iferror(VLOOKUP(AD7,Stats!$C$3:$I$2001,7,false),"")</f>
        <v/>
      </c>
      <c r="AF7" s="10"/>
      <c r="AG7" s="83" t="s">
        <v>13</v>
      </c>
      <c r="AH7" s="84" t="str">
        <f t="shared" si="6"/>
        <v/>
      </c>
      <c r="AI7" s="85"/>
      <c r="AJ7" s="86" t="str">
        <f>iferror(VLOOKUP(AI7,Stats!$C$3:$I$2001,7,false),"")</f>
        <v/>
      </c>
      <c r="AK7" s="70"/>
    </row>
    <row r="8">
      <c r="A8" s="47"/>
      <c r="B8" s="91" t="s">
        <v>14</v>
      </c>
      <c r="C8" s="92" t="str">
        <f t="shared" si="1"/>
        <v/>
      </c>
      <c r="D8" s="57"/>
      <c r="E8" s="93"/>
      <c r="F8" s="94" t="str">
        <f>iferror(VLOOKUP(E8,Stats!$C$3:$I$2001,7,false),"")</f>
        <v/>
      </c>
      <c r="G8" s="10"/>
      <c r="H8" s="91" t="s">
        <v>14</v>
      </c>
      <c r="I8" s="92" t="str">
        <f t="shared" si="2"/>
        <v/>
      </c>
      <c r="J8" s="57"/>
      <c r="K8" s="95"/>
      <c r="L8" s="56"/>
      <c r="M8" s="56"/>
      <c r="N8" s="57"/>
      <c r="O8" s="96" t="str">
        <f>iferror(VLOOKUP(K8,Stats!$C$3:$I$2001,7,false),"")</f>
        <v/>
      </c>
      <c r="P8" s="97"/>
      <c r="Q8" s="10"/>
      <c r="R8" s="83" t="s">
        <v>14</v>
      </c>
      <c r="S8" s="84" t="str">
        <f t="shared" si="3"/>
        <v/>
      </c>
      <c r="T8" s="85"/>
      <c r="U8" s="86" t="str">
        <f>iferror(VLOOKUP(T8,Stats!$C$3:$I$2001,7,false),"")</f>
        <v/>
      </c>
      <c r="V8" s="10"/>
      <c r="W8" s="83" t="s">
        <v>14</v>
      </c>
      <c r="X8" s="84" t="str">
        <f t="shared" si="4"/>
        <v/>
      </c>
      <c r="Y8" s="85"/>
      <c r="Z8" s="86" t="str">
        <f>iferror(VLOOKUP(Y8,Stats!$C$3:$I$2001,7,false),"")</f>
        <v/>
      </c>
      <c r="AA8" s="10"/>
      <c r="AB8" s="98" t="s">
        <v>14</v>
      </c>
      <c r="AC8" s="99" t="str">
        <f t="shared" si="5"/>
        <v/>
      </c>
      <c r="AD8" s="100"/>
      <c r="AE8" s="101" t="str">
        <f>iferror(VLOOKUP(AD8,Stats!$C$3:$I$2001,7,false),"")</f>
        <v/>
      </c>
      <c r="AF8" s="10"/>
      <c r="AG8" s="83" t="s">
        <v>14</v>
      </c>
      <c r="AH8" s="84" t="str">
        <f t="shared" si="6"/>
        <v/>
      </c>
      <c r="AI8" s="85"/>
      <c r="AJ8" s="86" t="str">
        <f>iferror(VLOOKUP(AI8,Stats!$C$3:$I$2001,7,false),"")</f>
        <v/>
      </c>
      <c r="AK8" s="70"/>
    </row>
    <row r="9">
      <c r="A9" s="47"/>
      <c r="B9" s="71" t="s">
        <v>15</v>
      </c>
      <c r="C9" s="72" t="str">
        <f t="shared" si="1"/>
        <v/>
      </c>
      <c r="D9" s="73"/>
      <c r="E9" s="74"/>
      <c r="F9" s="75" t="str">
        <f>iferror(VLOOKUP(E9,Stats!$C$3:$I$2001,7,false),"")</f>
        <v/>
      </c>
      <c r="G9" s="10"/>
      <c r="H9" s="76" t="s">
        <v>15</v>
      </c>
      <c r="I9" s="77" t="str">
        <f t="shared" si="2"/>
        <v/>
      </c>
      <c r="J9" s="78"/>
      <c r="K9" s="79"/>
      <c r="L9" s="80"/>
      <c r="M9" s="80"/>
      <c r="N9" s="78"/>
      <c r="O9" s="81" t="str">
        <f>iferror(VLOOKUP(K9,Stats!$C$3:$I$2001,7,false),"")</f>
        <v/>
      </c>
      <c r="P9" s="82"/>
      <c r="Q9" s="10"/>
      <c r="R9" s="83" t="s">
        <v>15</v>
      </c>
      <c r="S9" s="84" t="str">
        <f t="shared" si="3"/>
        <v/>
      </c>
      <c r="T9" s="85"/>
      <c r="U9" s="86" t="str">
        <f>iferror(VLOOKUP(T9,Stats!$C$3:$I$2001,7,false),"")</f>
        <v/>
      </c>
      <c r="V9" s="10"/>
      <c r="W9" s="83" t="s">
        <v>15</v>
      </c>
      <c r="X9" s="84" t="str">
        <f t="shared" si="4"/>
        <v/>
      </c>
      <c r="Y9" s="85"/>
      <c r="Z9" s="86" t="str">
        <f>iferror(VLOOKUP(Y9,Stats!$C$3:$I$2001,7,false),"")</f>
        <v/>
      </c>
      <c r="AA9" s="10"/>
      <c r="AB9" s="87" t="s">
        <v>15</v>
      </c>
      <c r="AC9" s="88" t="str">
        <f t="shared" si="5"/>
        <v/>
      </c>
      <c r="AD9" s="89"/>
      <c r="AE9" s="90" t="str">
        <f>iferror(VLOOKUP(AD9,Stats!$C$3:$I$2001,7,false),"")</f>
        <v/>
      </c>
      <c r="AF9" s="10"/>
      <c r="AG9" s="83" t="s">
        <v>15</v>
      </c>
      <c r="AH9" s="84" t="str">
        <f t="shared" si="6"/>
        <v/>
      </c>
      <c r="AI9" s="85"/>
      <c r="AJ9" s="86" t="str">
        <f>iferror(VLOOKUP(AI9,Stats!$C$3:$I$2001,7,false),"")</f>
        <v/>
      </c>
      <c r="AK9" s="70"/>
    </row>
    <row r="10">
      <c r="A10" s="47"/>
      <c r="B10" s="91" t="s">
        <v>16</v>
      </c>
      <c r="C10" s="92" t="str">
        <f t="shared" si="1"/>
        <v/>
      </c>
      <c r="D10" s="57"/>
      <c r="E10" s="93"/>
      <c r="F10" s="94" t="str">
        <f>iferror(VLOOKUP(E10,Stats!$C$3:$I$2001,7,false),"")</f>
        <v/>
      </c>
      <c r="G10" s="10"/>
      <c r="H10" s="91" t="s">
        <v>16</v>
      </c>
      <c r="I10" s="92" t="str">
        <f t="shared" si="2"/>
        <v/>
      </c>
      <c r="J10" s="57"/>
      <c r="K10" s="95"/>
      <c r="L10" s="56"/>
      <c r="M10" s="56"/>
      <c r="N10" s="57"/>
      <c r="O10" s="96" t="str">
        <f>iferror(VLOOKUP(K10,Stats!$C$3:$I$2001,7,false),"")</f>
        <v/>
      </c>
      <c r="P10" s="97"/>
      <c r="Q10" s="10"/>
      <c r="R10" s="83" t="s">
        <v>16</v>
      </c>
      <c r="S10" s="84" t="str">
        <f t="shared" si="3"/>
        <v/>
      </c>
      <c r="T10" s="85"/>
      <c r="U10" s="86" t="str">
        <f>iferror(VLOOKUP(T10,Stats!$C$3:$I$2001,7,false),"")</f>
        <v/>
      </c>
      <c r="V10" s="10"/>
      <c r="W10" s="83" t="s">
        <v>16</v>
      </c>
      <c r="X10" s="84" t="str">
        <f t="shared" si="4"/>
        <v/>
      </c>
      <c r="Y10" s="85"/>
      <c r="Z10" s="86" t="str">
        <f>iferror(VLOOKUP(Y10,Stats!$C$3:$I$2001,7,false),"")</f>
        <v/>
      </c>
      <c r="AA10" s="10"/>
      <c r="AB10" s="98" t="s">
        <v>16</v>
      </c>
      <c r="AC10" s="99" t="str">
        <f t="shared" si="5"/>
        <v/>
      </c>
      <c r="AD10" s="100"/>
      <c r="AE10" s="101" t="str">
        <f>iferror(VLOOKUP(AD10,Stats!$C$3:$I$2001,7,false),"")</f>
        <v/>
      </c>
      <c r="AF10" s="10"/>
      <c r="AG10" s="83" t="s">
        <v>16</v>
      </c>
      <c r="AH10" s="84" t="str">
        <f t="shared" si="6"/>
        <v/>
      </c>
      <c r="AI10" s="85"/>
      <c r="AJ10" s="86" t="str">
        <f>iferror(VLOOKUP(AI10,Stats!$C$3:$I$2001,7,false),"")</f>
        <v/>
      </c>
      <c r="AK10" s="70"/>
    </row>
    <row r="11">
      <c r="A11" s="47"/>
      <c r="B11" s="71" t="s">
        <v>17</v>
      </c>
      <c r="C11" s="72" t="str">
        <f t="shared" si="1"/>
        <v/>
      </c>
      <c r="D11" s="73"/>
      <c r="E11" s="74"/>
      <c r="F11" s="75" t="str">
        <f>iferror(VLOOKUP(E11,Stats!$C$3:$I$2001,7,false),"")</f>
        <v/>
      </c>
      <c r="G11" s="10"/>
      <c r="H11" s="76" t="s">
        <v>17</v>
      </c>
      <c r="I11" s="77" t="str">
        <f t="shared" si="2"/>
        <v/>
      </c>
      <c r="J11" s="78"/>
      <c r="K11" s="79"/>
      <c r="L11" s="80"/>
      <c r="M11" s="80"/>
      <c r="N11" s="78"/>
      <c r="O11" s="81" t="str">
        <f>iferror(VLOOKUP(K11,Stats!$C$3:$I$2001,7,false),"")</f>
        <v/>
      </c>
      <c r="P11" s="82"/>
      <c r="Q11" s="10"/>
      <c r="R11" s="83" t="s">
        <v>17</v>
      </c>
      <c r="S11" s="84" t="str">
        <f t="shared" si="3"/>
        <v/>
      </c>
      <c r="T11" s="85"/>
      <c r="U11" s="86" t="str">
        <f>iferror(VLOOKUP(T11,Stats!$C$3:$I$2001,7,false),"")</f>
        <v/>
      </c>
      <c r="V11" s="10"/>
      <c r="W11" s="83" t="s">
        <v>17</v>
      </c>
      <c r="X11" s="84" t="str">
        <f t="shared" si="4"/>
        <v/>
      </c>
      <c r="Y11" s="85"/>
      <c r="Z11" s="86" t="str">
        <f>iferror(VLOOKUP(Y11,Stats!$C$3:$I$2001,7,false),"")</f>
        <v/>
      </c>
      <c r="AA11" s="10"/>
      <c r="AB11" s="87" t="s">
        <v>17</v>
      </c>
      <c r="AC11" s="88" t="str">
        <f t="shared" si="5"/>
        <v/>
      </c>
      <c r="AD11" s="89"/>
      <c r="AE11" s="90" t="str">
        <f>iferror(VLOOKUP(AD11,Stats!$C$3:$I$2001,7,false),"")</f>
        <v/>
      </c>
      <c r="AF11" s="10"/>
      <c r="AG11" s="83" t="s">
        <v>17</v>
      </c>
      <c r="AH11" s="84" t="str">
        <f t="shared" si="6"/>
        <v/>
      </c>
      <c r="AI11" s="85"/>
      <c r="AJ11" s="86" t="str">
        <f>iferror(VLOOKUP(AI11,Stats!$C$3:$I$2001,7,false),"")</f>
        <v/>
      </c>
      <c r="AK11" s="70"/>
    </row>
    <row r="12">
      <c r="A12" s="47"/>
      <c r="B12" s="91" t="s">
        <v>18</v>
      </c>
      <c r="C12" s="92" t="str">
        <f t="shared" si="1"/>
        <v/>
      </c>
      <c r="D12" s="57"/>
      <c r="E12" s="93"/>
      <c r="F12" s="94" t="str">
        <f>iferror(VLOOKUP(E12,Stats!$C$3:$I$2001,7,false),"")</f>
        <v/>
      </c>
      <c r="G12" s="10"/>
      <c r="H12" s="91" t="s">
        <v>18</v>
      </c>
      <c r="I12" s="92" t="str">
        <f t="shared" si="2"/>
        <v/>
      </c>
      <c r="J12" s="57"/>
      <c r="K12" s="95"/>
      <c r="L12" s="56"/>
      <c r="M12" s="56"/>
      <c r="N12" s="57"/>
      <c r="O12" s="96" t="str">
        <f>iferror(VLOOKUP(K12,Stats!$C$3:$I$2001,7,false),"")</f>
        <v/>
      </c>
      <c r="P12" s="97"/>
      <c r="Q12" s="10"/>
      <c r="R12" s="83" t="s">
        <v>18</v>
      </c>
      <c r="S12" s="84" t="str">
        <f t="shared" si="3"/>
        <v/>
      </c>
      <c r="T12" s="85"/>
      <c r="U12" s="86" t="str">
        <f>iferror(VLOOKUP(T12,Stats!$C$3:$I$2001,7,false),"")</f>
        <v/>
      </c>
      <c r="V12" s="10"/>
      <c r="W12" s="83" t="s">
        <v>18</v>
      </c>
      <c r="X12" s="84" t="str">
        <f t="shared" si="4"/>
        <v/>
      </c>
      <c r="Y12" s="85"/>
      <c r="Z12" s="86" t="str">
        <f>iferror(VLOOKUP(Y12,Stats!$C$3:$I$2001,7,false),"")</f>
        <v/>
      </c>
      <c r="AA12" s="10"/>
      <c r="AB12" s="98" t="s">
        <v>18</v>
      </c>
      <c r="AC12" s="99" t="str">
        <f t="shared" si="5"/>
        <v/>
      </c>
      <c r="AD12" s="100"/>
      <c r="AE12" s="101" t="str">
        <f>iferror(VLOOKUP(AD12,Stats!$C$3:$I$2001,7,false),"")</f>
        <v/>
      </c>
      <c r="AF12" s="10"/>
      <c r="AG12" s="83" t="s">
        <v>18</v>
      </c>
      <c r="AH12" s="84" t="str">
        <f t="shared" si="6"/>
        <v/>
      </c>
      <c r="AI12" s="85"/>
      <c r="AJ12" s="86" t="str">
        <f>iferror(VLOOKUP(AI12,Stats!$C$3:$I$2001,7,false),"")</f>
        <v/>
      </c>
      <c r="AK12" s="70"/>
    </row>
    <row r="13">
      <c r="A13" s="47"/>
      <c r="B13" s="71" t="s">
        <v>19</v>
      </c>
      <c r="C13" s="72" t="str">
        <f t="shared" si="1"/>
        <v/>
      </c>
      <c r="D13" s="73"/>
      <c r="E13" s="74"/>
      <c r="F13" s="75" t="str">
        <f>iferror(VLOOKUP(E13,Stats!$C$3:$I$2001,7,false),"")</f>
        <v/>
      </c>
      <c r="G13" s="10"/>
      <c r="H13" s="76" t="s">
        <v>19</v>
      </c>
      <c r="I13" s="77" t="str">
        <f t="shared" si="2"/>
        <v/>
      </c>
      <c r="J13" s="78"/>
      <c r="K13" s="79"/>
      <c r="L13" s="80"/>
      <c r="M13" s="80"/>
      <c r="N13" s="78"/>
      <c r="O13" s="81" t="str">
        <f>iferror(VLOOKUP(K13,Stats!$C$3:$I$2001,7,false),"")</f>
        <v/>
      </c>
      <c r="P13" s="82"/>
      <c r="Q13" s="10"/>
      <c r="R13" s="83" t="s">
        <v>19</v>
      </c>
      <c r="S13" s="84" t="str">
        <f t="shared" si="3"/>
        <v/>
      </c>
      <c r="T13" s="85"/>
      <c r="U13" s="86" t="str">
        <f>iferror(VLOOKUP(T13,Stats!$C$3:$I$2001,7,false),"")</f>
        <v/>
      </c>
      <c r="V13" s="10"/>
      <c r="W13" s="83" t="s">
        <v>19</v>
      </c>
      <c r="X13" s="84" t="str">
        <f t="shared" si="4"/>
        <v/>
      </c>
      <c r="Y13" s="85"/>
      <c r="Z13" s="86" t="str">
        <f>iferror(VLOOKUP(Y13,Stats!$C$3:$I$2001,7,false),"")</f>
        <v/>
      </c>
      <c r="AA13" s="10"/>
      <c r="AB13" s="87" t="s">
        <v>19</v>
      </c>
      <c r="AC13" s="88" t="str">
        <f t="shared" si="5"/>
        <v/>
      </c>
      <c r="AD13" s="89"/>
      <c r="AE13" s="90" t="str">
        <f>iferror(VLOOKUP(AD13,Stats!$C$3:$I$2001,7,false),"")</f>
        <v/>
      </c>
      <c r="AF13" s="10"/>
      <c r="AG13" s="83" t="s">
        <v>19</v>
      </c>
      <c r="AH13" s="84" t="str">
        <f t="shared" si="6"/>
        <v/>
      </c>
      <c r="AI13" s="85"/>
      <c r="AJ13" s="86" t="str">
        <f>iferror(VLOOKUP(AI13,Stats!$C$3:$I$2001,7,false),"")</f>
        <v/>
      </c>
      <c r="AK13" s="70"/>
    </row>
    <row r="14">
      <c r="A14" s="47"/>
      <c r="B14" s="91" t="s">
        <v>20</v>
      </c>
      <c r="C14" s="92" t="str">
        <f t="shared" si="1"/>
        <v/>
      </c>
      <c r="D14" s="57"/>
      <c r="E14" s="93"/>
      <c r="F14" s="94" t="str">
        <f>iferror(VLOOKUP(E14,Stats!$C$3:$I$2001,7,false),"")</f>
        <v/>
      </c>
      <c r="G14" s="10"/>
      <c r="H14" s="91" t="s">
        <v>20</v>
      </c>
      <c r="I14" s="92" t="str">
        <f t="shared" si="2"/>
        <v/>
      </c>
      <c r="J14" s="57"/>
      <c r="K14" s="95"/>
      <c r="L14" s="56"/>
      <c r="M14" s="56"/>
      <c r="N14" s="57"/>
      <c r="O14" s="96" t="str">
        <f>iferror(VLOOKUP(K14,Stats!$C$3:$I$2001,7,false),"")</f>
        <v/>
      </c>
      <c r="P14" s="97"/>
      <c r="Q14" s="10"/>
      <c r="R14" s="83" t="s">
        <v>20</v>
      </c>
      <c r="S14" s="84" t="str">
        <f t="shared" si="3"/>
        <v/>
      </c>
      <c r="T14" s="85"/>
      <c r="U14" s="86" t="str">
        <f>iferror(VLOOKUP(T14,Stats!$C$3:$I$2001,7,false),"")</f>
        <v/>
      </c>
      <c r="V14" s="10"/>
      <c r="W14" s="83" t="s">
        <v>20</v>
      </c>
      <c r="X14" s="84" t="str">
        <f t="shared" si="4"/>
        <v/>
      </c>
      <c r="Y14" s="85"/>
      <c r="Z14" s="86" t="str">
        <f>iferror(VLOOKUP(Y14,Stats!$C$3:$I$2001,7,false),"")</f>
        <v/>
      </c>
      <c r="AA14" s="10"/>
      <c r="AB14" s="98" t="s">
        <v>20</v>
      </c>
      <c r="AC14" s="99" t="str">
        <f t="shared" si="5"/>
        <v/>
      </c>
      <c r="AD14" s="100"/>
      <c r="AE14" s="101" t="str">
        <f>iferror(VLOOKUP(AD14,Stats!$C$3:$I$2001,7,false),"")</f>
        <v/>
      </c>
      <c r="AF14" s="10"/>
      <c r="AG14" s="83" t="s">
        <v>20</v>
      </c>
      <c r="AH14" s="84" t="str">
        <f t="shared" si="6"/>
        <v/>
      </c>
      <c r="AI14" s="85"/>
      <c r="AJ14" s="86" t="str">
        <f>iferror(VLOOKUP(AI14,Stats!$C$3:$I$2001,7,false),"")</f>
        <v/>
      </c>
      <c r="AK14" s="70"/>
    </row>
    <row r="15">
      <c r="A15" s="47"/>
      <c r="B15" s="71" t="s">
        <v>21</v>
      </c>
      <c r="C15" s="72" t="str">
        <f t="shared" si="1"/>
        <v/>
      </c>
      <c r="D15" s="73"/>
      <c r="E15" s="74"/>
      <c r="F15" s="75" t="str">
        <f>iferror(VLOOKUP(E15,Stats!$C$3:$I$2001,7,false),"")</f>
        <v/>
      </c>
      <c r="G15" s="10"/>
      <c r="H15" s="76" t="s">
        <v>21</v>
      </c>
      <c r="I15" s="77" t="str">
        <f t="shared" si="2"/>
        <v/>
      </c>
      <c r="J15" s="78"/>
      <c r="K15" s="79"/>
      <c r="L15" s="80"/>
      <c r="M15" s="80"/>
      <c r="N15" s="78"/>
      <c r="O15" s="81" t="str">
        <f>iferror(VLOOKUP(K15,Stats!$C$3:$I$2001,7,false),"")</f>
        <v/>
      </c>
      <c r="P15" s="82"/>
      <c r="Q15" s="10"/>
      <c r="R15" s="83" t="s">
        <v>21</v>
      </c>
      <c r="S15" s="84" t="str">
        <f t="shared" si="3"/>
        <v/>
      </c>
      <c r="T15" s="85"/>
      <c r="U15" s="86" t="str">
        <f>iferror(VLOOKUP(T15,Stats!$C$3:$I$2001,7,false),"")</f>
        <v/>
      </c>
      <c r="V15" s="10"/>
      <c r="W15" s="83" t="s">
        <v>21</v>
      </c>
      <c r="X15" s="84" t="str">
        <f t="shared" si="4"/>
        <v/>
      </c>
      <c r="Y15" s="85"/>
      <c r="Z15" s="86" t="str">
        <f>iferror(VLOOKUP(Y15,Stats!$C$3:$I$2001,7,false),"")</f>
        <v/>
      </c>
      <c r="AA15" s="10"/>
      <c r="AB15" s="87" t="s">
        <v>21</v>
      </c>
      <c r="AC15" s="88" t="str">
        <f t="shared" si="5"/>
        <v/>
      </c>
      <c r="AD15" s="89"/>
      <c r="AE15" s="90" t="str">
        <f>iferror(VLOOKUP(AD15,Stats!$C$3:$I$2001,7,false),"")</f>
        <v/>
      </c>
      <c r="AF15" s="10"/>
      <c r="AG15" s="83" t="s">
        <v>21</v>
      </c>
      <c r="AH15" s="84" t="str">
        <f t="shared" si="6"/>
        <v/>
      </c>
      <c r="AI15" s="85"/>
      <c r="AJ15" s="86" t="str">
        <f>iferror(VLOOKUP(AI15,Stats!$C$3:$I$2001,7,false),"")</f>
        <v/>
      </c>
      <c r="AK15" s="70"/>
    </row>
    <row r="16">
      <c r="A16" s="5"/>
      <c r="B16" s="91" t="s">
        <v>22</v>
      </c>
      <c r="C16" s="92" t="str">
        <f t="shared" si="1"/>
        <v/>
      </c>
      <c r="D16" s="57"/>
      <c r="E16" s="93"/>
      <c r="F16" s="94" t="str">
        <f>iferror(VLOOKUP(E16,Stats!$C$3:$I$2001,7,false),"")</f>
        <v/>
      </c>
      <c r="G16" s="10"/>
      <c r="H16" s="91" t="s">
        <v>22</v>
      </c>
      <c r="I16" s="92" t="str">
        <f t="shared" si="2"/>
        <v/>
      </c>
      <c r="J16" s="57"/>
      <c r="K16" s="95"/>
      <c r="L16" s="56"/>
      <c r="M16" s="56"/>
      <c r="N16" s="57"/>
      <c r="O16" s="96" t="str">
        <f>iferror(VLOOKUP(K16,Stats!$C$3:$I$2001,7,false),"")</f>
        <v/>
      </c>
      <c r="P16" s="97"/>
      <c r="Q16" s="10"/>
      <c r="R16" s="83" t="s">
        <v>22</v>
      </c>
      <c r="S16" s="84" t="str">
        <f t="shared" si="3"/>
        <v/>
      </c>
      <c r="T16" s="85"/>
      <c r="U16" s="86" t="str">
        <f>iferror(VLOOKUP(T16,Stats!$C$3:$I$2001,7,false),"")</f>
        <v/>
      </c>
      <c r="V16" s="10"/>
      <c r="W16" s="83" t="s">
        <v>22</v>
      </c>
      <c r="X16" s="84" t="str">
        <f t="shared" si="4"/>
        <v/>
      </c>
      <c r="Y16" s="85"/>
      <c r="Z16" s="86" t="str">
        <f>iferror(VLOOKUP(Y16,Stats!$C$3:$I$2001,7,false),"")</f>
        <v/>
      </c>
      <c r="AA16" s="10"/>
      <c r="AB16" s="98" t="s">
        <v>22</v>
      </c>
      <c r="AC16" s="99" t="str">
        <f t="shared" si="5"/>
        <v/>
      </c>
      <c r="AD16" s="100"/>
      <c r="AE16" s="101" t="str">
        <f>iferror(VLOOKUP(AD16,Stats!$C$3:$I$2001,7,false),"")</f>
        <v/>
      </c>
      <c r="AF16" s="10"/>
      <c r="AG16" s="83" t="s">
        <v>22</v>
      </c>
      <c r="AH16" s="84" t="str">
        <f t="shared" si="6"/>
        <v/>
      </c>
      <c r="AI16" s="85"/>
      <c r="AJ16" s="86" t="str">
        <f>iferror(VLOOKUP(AI16,Stats!$C$3:$I$2001,7,false),"")</f>
        <v/>
      </c>
      <c r="AK16" s="23"/>
    </row>
    <row r="17">
      <c r="A17" s="47"/>
      <c r="B17" s="71" t="s">
        <v>23</v>
      </c>
      <c r="C17" s="72" t="str">
        <f t="shared" si="1"/>
        <v/>
      </c>
      <c r="D17" s="73"/>
      <c r="E17" s="74"/>
      <c r="F17" s="75" t="str">
        <f>iferror(VLOOKUP(E17,Stats!$C$3:$I$2001,7,false),"")</f>
        <v/>
      </c>
      <c r="G17" s="10"/>
      <c r="H17" s="76" t="s">
        <v>23</v>
      </c>
      <c r="I17" s="77" t="str">
        <f t="shared" si="2"/>
        <v/>
      </c>
      <c r="J17" s="78"/>
      <c r="K17" s="79"/>
      <c r="L17" s="80"/>
      <c r="M17" s="80"/>
      <c r="N17" s="78"/>
      <c r="O17" s="81" t="str">
        <f>iferror(VLOOKUP(K17,Stats!$C$3:$I$2001,7,false),"")</f>
        <v/>
      </c>
      <c r="P17" s="82"/>
      <c r="Q17" s="10"/>
      <c r="R17" s="83" t="s">
        <v>23</v>
      </c>
      <c r="S17" s="84" t="str">
        <f t="shared" si="3"/>
        <v/>
      </c>
      <c r="T17" s="85"/>
      <c r="U17" s="86" t="str">
        <f>iferror(VLOOKUP(T17,Stats!$C$3:$I$2001,7,false),"")</f>
        <v/>
      </c>
      <c r="V17" s="10"/>
      <c r="W17" s="83" t="s">
        <v>23</v>
      </c>
      <c r="X17" s="84" t="str">
        <f t="shared" si="4"/>
        <v/>
      </c>
      <c r="Y17" s="85"/>
      <c r="Z17" s="86" t="str">
        <f>iferror(VLOOKUP(Y17,Stats!$C$3:$I$2001,7,false),"")</f>
        <v/>
      </c>
      <c r="AA17" s="10"/>
      <c r="AB17" s="87" t="s">
        <v>23</v>
      </c>
      <c r="AC17" s="88" t="str">
        <f t="shared" si="5"/>
        <v/>
      </c>
      <c r="AD17" s="89"/>
      <c r="AE17" s="90" t="str">
        <f>iferror(VLOOKUP(AD17,Stats!$C$3:$I$2001,7,false),"")</f>
        <v/>
      </c>
      <c r="AF17" s="10"/>
      <c r="AG17" s="83" t="s">
        <v>23</v>
      </c>
      <c r="AH17" s="84" t="str">
        <f t="shared" si="6"/>
        <v/>
      </c>
      <c r="AI17" s="85"/>
      <c r="AJ17" s="86" t="str">
        <f>iferror(VLOOKUP(AI17,Stats!$C$3:$I$2001,7,false),"")</f>
        <v/>
      </c>
      <c r="AK17" s="70"/>
    </row>
    <row r="18">
      <c r="A18" s="47"/>
      <c r="B18" s="91" t="s">
        <v>24</v>
      </c>
      <c r="C18" s="92" t="str">
        <f t="shared" si="1"/>
        <v/>
      </c>
      <c r="D18" s="57"/>
      <c r="E18" s="93"/>
      <c r="F18" s="94" t="str">
        <f>iferror(VLOOKUP(E18,Stats!$C$3:$I$2001,7,false),"")</f>
        <v/>
      </c>
      <c r="G18" s="10"/>
      <c r="H18" s="91" t="s">
        <v>24</v>
      </c>
      <c r="I18" s="92" t="str">
        <f t="shared" si="2"/>
        <v/>
      </c>
      <c r="J18" s="57"/>
      <c r="K18" s="95"/>
      <c r="L18" s="56"/>
      <c r="M18" s="56"/>
      <c r="N18" s="57"/>
      <c r="O18" s="96" t="str">
        <f>iferror(VLOOKUP(K18,Stats!$C$3:$I$2001,7,false),"")</f>
        <v/>
      </c>
      <c r="P18" s="97"/>
      <c r="Q18" s="10"/>
      <c r="R18" s="83" t="s">
        <v>24</v>
      </c>
      <c r="S18" s="84" t="str">
        <f t="shared" si="3"/>
        <v/>
      </c>
      <c r="T18" s="85"/>
      <c r="U18" s="86" t="str">
        <f>iferror(VLOOKUP(T18,Stats!$C$3:$I$2001,7,false),"")</f>
        <v/>
      </c>
      <c r="V18" s="10"/>
      <c r="W18" s="83" t="s">
        <v>24</v>
      </c>
      <c r="X18" s="84" t="str">
        <f t="shared" si="4"/>
        <v/>
      </c>
      <c r="Y18" s="85"/>
      <c r="Z18" s="86" t="str">
        <f>iferror(VLOOKUP(Y18,Stats!$C$3:$I$2001,7,false),"")</f>
        <v/>
      </c>
      <c r="AA18" s="10"/>
      <c r="AB18" s="98" t="s">
        <v>24</v>
      </c>
      <c r="AC18" s="99" t="str">
        <f t="shared" si="5"/>
        <v/>
      </c>
      <c r="AD18" s="100"/>
      <c r="AE18" s="101" t="str">
        <f>iferror(VLOOKUP(AD18,Stats!$C$3:$I$2001,7,false),"")</f>
        <v/>
      </c>
      <c r="AF18" s="10"/>
      <c r="AG18" s="83" t="s">
        <v>24</v>
      </c>
      <c r="AH18" s="84" t="str">
        <f t="shared" si="6"/>
        <v/>
      </c>
      <c r="AI18" s="85"/>
      <c r="AJ18" s="86" t="str">
        <f>iferror(VLOOKUP(AI18,Stats!$C$3:$I$2001,7,false),"")</f>
        <v/>
      </c>
      <c r="AK18" s="70"/>
    </row>
    <row r="19">
      <c r="A19" s="47"/>
      <c r="B19" s="71" t="s">
        <v>25</v>
      </c>
      <c r="C19" s="72" t="str">
        <f t="shared" si="1"/>
        <v/>
      </c>
      <c r="D19" s="73"/>
      <c r="E19" s="74"/>
      <c r="F19" s="75" t="str">
        <f>iferror(VLOOKUP(E19,Stats!$C$3:$I$2001,7,false),"")</f>
        <v/>
      </c>
      <c r="G19" s="10"/>
      <c r="H19" s="76" t="s">
        <v>25</v>
      </c>
      <c r="I19" s="77" t="str">
        <f t="shared" si="2"/>
        <v/>
      </c>
      <c r="J19" s="78"/>
      <c r="K19" s="79"/>
      <c r="L19" s="80"/>
      <c r="M19" s="80"/>
      <c r="N19" s="78"/>
      <c r="O19" s="81" t="str">
        <f>iferror(VLOOKUP(K19,Stats!$C$3:$I$2001,7,false),"")</f>
        <v/>
      </c>
      <c r="P19" s="82"/>
      <c r="Q19" s="10"/>
      <c r="R19" s="83" t="s">
        <v>25</v>
      </c>
      <c r="S19" s="84" t="str">
        <f t="shared" si="3"/>
        <v/>
      </c>
      <c r="T19" s="85"/>
      <c r="U19" s="86" t="str">
        <f>iferror(VLOOKUP(T19,Stats!$C$3:$I$2001,7,false),"")</f>
        <v/>
      </c>
      <c r="V19" s="10"/>
      <c r="W19" s="83" t="s">
        <v>25</v>
      </c>
      <c r="X19" s="84" t="str">
        <f t="shared" si="4"/>
        <v/>
      </c>
      <c r="Y19" s="85"/>
      <c r="Z19" s="86" t="str">
        <f>iferror(VLOOKUP(Y19,Stats!$C$3:$I$2001,7,false),"")</f>
        <v/>
      </c>
      <c r="AA19" s="10"/>
      <c r="AB19" s="87" t="s">
        <v>25</v>
      </c>
      <c r="AC19" s="88" t="str">
        <f t="shared" si="5"/>
        <v/>
      </c>
      <c r="AD19" s="89"/>
      <c r="AE19" s="90" t="str">
        <f>iferror(VLOOKUP(AD19,Stats!$C$3:$I$2001,7,false),"")</f>
        <v/>
      </c>
      <c r="AF19" s="10"/>
      <c r="AG19" s="83" t="s">
        <v>25</v>
      </c>
      <c r="AH19" s="84" t="str">
        <f t="shared" si="6"/>
        <v/>
      </c>
      <c r="AI19" s="85"/>
      <c r="AJ19" s="86" t="str">
        <f>iferror(VLOOKUP(AI19,Stats!$C$3:$I$2001,7,false),"")</f>
        <v/>
      </c>
      <c r="AK19" s="70"/>
    </row>
    <row r="20">
      <c r="A20" s="5"/>
      <c r="B20" s="104" t="str">
        <f>iferror(VLOOKUP(E20,Stats!$C$3:$I$2001,2,false),"")</f>
        <v/>
      </c>
      <c r="C20" s="92" t="str">
        <f t="shared" si="1"/>
        <v/>
      </c>
      <c r="D20" s="57"/>
      <c r="E20" s="93"/>
      <c r="F20" s="94" t="str">
        <f>iferror(VLOOKUP(E20,Stats!$C$3:$I$2001,7,false),"")</f>
        <v/>
      </c>
      <c r="G20" s="10"/>
      <c r="H20" s="104" t="str">
        <f>iferror(VLOOKUP(K20,Stats!$C$3:$I$2001,2,false),"")</f>
        <v/>
      </c>
      <c r="I20" s="92" t="str">
        <f t="shared" si="2"/>
        <v/>
      </c>
      <c r="J20" s="57"/>
      <c r="K20" s="95"/>
      <c r="L20" s="56"/>
      <c r="M20" s="56"/>
      <c r="N20" s="57"/>
      <c r="O20" s="96" t="str">
        <f>iferror(VLOOKUP(K20,Stats!$C$3:$I$2001,7,false),"")</f>
        <v/>
      </c>
      <c r="P20" s="97"/>
      <c r="Q20" s="10"/>
      <c r="R20" s="105" t="str">
        <f>iferror(VLOOKUP(T20,Stats!$C$3:$I$2001,2,false),"")</f>
        <v/>
      </c>
      <c r="S20" s="84" t="str">
        <f t="shared" si="3"/>
        <v/>
      </c>
      <c r="T20" s="85"/>
      <c r="U20" s="86" t="str">
        <f>iferror(VLOOKUP(T20,Stats!$C$3:$I$2001,7,false),"")</f>
        <v/>
      </c>
      <c r="V20" s="10"/>
      <c r="W20" s="105" t="str">
        <f>iferror(VLOOKUP(Y20,Stats!$C$3:$I$2001,2,false),"")</f>
        <v/>
      </c>
      <c r="X20" s="84" t="str">
        <f t="shared" si="4"/>
        <v/>
      </c>
      <c r="Y20" s="85"/>
      <c r="Z20" s="86" t="str">
        <f>iferror(VLOOKUP(Y20,Stats!$C$3:$I$2001,7,false),"")</f>
        <v/>
      </c>
      <c r="AA20" s="10"/>
      <c r="AB20" s="106" t="str">
        <f>iferror(VLOOKUP(AD20,Stats!$C$3:$I$2001,2,false),"")</f>
        <v/>
      </c>
      <c r="AC20" s="99" t="str">
        <f t="shared" si="5"/>
        <v/>
      </c>
      <c r="AD20" s="100"/>
      <c r="AE20" s="101" t="str">
        <f>iferror(VLOOKUP(AD20,Stats!$C$3:$I$2001,7,false),"")</f>
        <v/>
      </c>
      <c r="AF20" s="10"/>
      <c r="AG20" s="105" t="str">
        <f>iferror(VLOOKUP(AI20,Stats!$C$3:$I$2001,2,false),"")</f>
        <v/>
      </c>
      <c r="AH20" s="84" t="str">
        <f t="shared" si="6"/>
        <v/>
      </c>
      <c r="AI20" s="85"/>
      <c r="AJ20" s="86" t="str">
        <f>iferror(VLOOKUP(AI20,Stats!$C$3:$I$2001,7,false),"")</f>
        <v/>
      </c>
      <c r="AK20" s="23"/>
    </row>
    <row r="21">
      <c r="A21" s="5"/>
      <c r="B21" s="107" t="str">
        <f>iferror(VLOOKUP(E21,Stats!$C$3:$I$2001,2,false),"")</f>
        <v/>
      </c>
      <c r="C21" s="72" t="str">
        <f t="shared" si="1"/>
        <v/>
      </c>
      <c r="D21" s="73"/>
      <c r="E21" s="74"/>
      <c r="F21" s="75" t="str">
        <f>iferror(VLOOKUP(E21,Stats!$C$3:$I$2001,7,false),"")</f>
        <v/>
      </c>
      <c r="G21" s="10"/>
      <c r="H21" s="108" t="str">
        <f>iferror(VLOOKUP(K21,Stats!$C$3:$I$2001,2,false),"")</f>
        <v/>
      </c>
      <c r="I21" s="77" t="str">
        <f t="shared" si="2"/>
        <v/>
      </c>
      <c r="J21" s="78"/>
      <c r="K21" s="79"/>
      <c r="L21" s="80"/>
      <c r="M21" s="80"/>
      <c r="N21" s="78"/>
      <c r="O21" s="81" t="str">
        <f>iferror(VLOOKUP(K21,Stats!$C$3:$I$2001,7,false),"")</f>
        <v/>
      </c>
      <c r="P21" s="82"/>
      <c r="Q21" s="10"/>
      <c r="R21" s="105" t="str">
        <f>iferror(VLOOKUP(T21,Stats!$C$3:$I$2001,2,false),"")</f>
        <v/>
      </c>
      <c r="S21" s="84" t="str">
        <f t="shared" si="3"/>
        <v/>
      </c>
      <c r="T21" s="85"/>
      <c r="U21" s="86" t="str">
        <f>iferror(VLOOKUP(T21,Stats!$C$3:$I$2001,7,false),"")</f>
        <v/>
      </c>
      <c r="V21" s="10"/>
      <c r="W21" s="105" t="str">
        <f>iferror(VLOOKUP(Y21,Stats!$C$3:$I$2001,2,false),"")</f>
        <v/>
      </c>
      <c r="X21" s="84" t="str">
        <f t="shared" si="4"/>
        <v/>
      </c>
      <c r="Y21" s="85"/>
      <c r="Z21" s="86" t="str">
        <f>iferror(VLOOKUP(Y21,Stats!$C$3:$I$2001,7,false),"")</f>
        <v/>
      </c>
      <c r="AA21" s="10"/>
      <c r="AB21" s="109" t="str">
        <f>iferror(VLOOKUP(AD21,Stats!$C$3:$I$2001,2,false),"")</f>
        <v/>
      </c>
      <c r="AC21" s="88" t="str">
        <f t="shared" si="5"/>
        <v/>
      </c>
      <c r="AD21" s="89"/>
      <c r="AE21" s="90" t="str">
        <f>iferror(VLOOKUP(AD21,Stats!$C$3:$I$2001,7,false),"")</f>
        <v/>
      </c>
      <c r="AF21" s="10"/>
      <c r="AG21" s="105" t="str">
        <f>iferror(VLOOKUP(AI21,Stats!$C$3:$I$2001,2,false),"")</f>
        <v/>
      </c>
      <c r="AH21" s="84" t="str">
        <f t="shared" si="6"/>
        <v/>
      </c>
      <c r="AI21" s="85"/>
      <c r="AJ21" s="86" t="str">
        <f>iferror(VLOOKUP(AI21,Stats!$C$3:$I$2001,7,false),"")</f>
        <v/>
      </c>
      <c r="AK21" s="23"/>
    </row>
    <row r="22">
      <c r="A22" s="5"/>
      <c r="B22" s="104" t="str">
        <f>iferror(VLOOKUP(E22,Stats!$C$3:$I$2001,2,false),"")</f>
        <v/>
      </c>
      <c r="C22" s="92" t="str">
        <f t="shared" si="1"/>
        <v/>
      </c>
      <c r="D22" s="57"/>
      <c r="E22" s="93"/>
      <c r="F22" s="94" t="str">
        <f>iferror(VLOOKUP(E22,Stats!$C$3:$I$2001,7,false),"")</f>
        <v/>
      </c>
      <c r="G22" s="10"/>
      <c r="H22" s="104" t="str">
        <f>iferror(VLOOKUP(K22,Stats!$C$3:$I$2001,2,false),"")</f>
        <v/>
      </c>
      <c r="I22" s="92" t="str">
        <f t="shared" si="2"/>
        <v/>
      </c>
      <c r="J22" s="57"/>
      <c r="K22" s="95"/>
      <c r="L22" s="56"/>
      <c r="M22" s="56"/>
      <c r="N22" s="57"/>
      <c r="O22" s="96" t="str">
        <f>iferror(VLOOKUP(K22,Stats!$C$3:$I$2001,7,false),"")</f>
        <v/>
      </c>
      <c r="P22" s="97"/>
      <c r="Q22" s="10"/>
      <c r="R22" s="105" t="str">
        <f>iferror(VLOOKUP(T22,Stats!$C$3:$I$2001,2,false),"")</f>
        <v/>
      </c>
      <c r="S22" s="84" t="str">
        <f t="shared" si="3"/>
        <v/>
      </c>
      <c r="T22" s="85"/>
      <c r="U22" s="86" t="str">
        <f>iferror(VLOOKUP(T22,Stats!$C$3:$I$2001,7,false),"")</f>
        <v/>
      </c>
      <c r="V22" s="10"/>
      <c r="W22" s="105" t="str">
        <f>iferror(VLOOKUP(Y22,Stats!$C$3:$I$2001,2,false),"")</f>
        <v/>
      </c>
      <c r="X22" s="84" t="str">
        <f t="shared" si="4"/>
        <v/>
      </c>
      <c r="Y22" s="85"/>
      <c r="Z22" s="86" t="str">
        <f>iferror(VLOOKUP(Y22,Stats!$C$3:$I$2001,7,false),"")</f>
        <v/>
      </c>
      <c r="AA22" s="10"/>
      <c r="AB22" s="106" t="str">
        <f>iferror(VLOOKUP(AD22,Stats!$C$3:$I$2001,2,false),"")</f>
        <v/>
      </c>
      <c r="AC22" s="99" t="str">
        <f t="shared" si="5"/>
        <v/>
      </c>
      <c r="AD22" s="100"/>
      <c r="AE22" s="101" t="str">
        <f>iferror(VLOOKUP(AD22,Stats!$C$3:$I$2001,7,false),"")</f>
        <v/>
      </c>
      <c r="AF22" s="10"/>
      <c r="AG22" s="105" t="str">
        <f>iferror(VLOOKUP(AI22,Stats!$C$3:$I$2001,2,false),"")</f>
        <v/>
      </c>
      <c r="AH22" s="84" t="str">
        <f t="shared" si="6"/>
        <v/>
      </c>
      <c r="AI22" s="85"/>
      <c r="AJ22" s="86" t="str">
        <f>iferror(VLOOKUP(AI22,Stats!$C$3:$I$2001,7,false),"")</f>
        <v/>
      </c>
      <c r="AK22" s="23"/>
    </row>
    <row r="23">
      <c r="A23" s="5"/>
      <c r="B23" s="110" t="str">
        <f>iferror(VLOOKUP(E23,Stats!$C$3:$I$2001,2,false),"")</f>
        <v/>
      </c>
      <c r="C23" s="111" t="str">
        <f t="shared" si="1"/>
        <v/>
      </c>
      <c r="D23" s="112"/>
      <c r="E23" s="113"/>
      <c r="F23" s="114" t="str">
        <f>iferror(VLOOKUP(E23,Stats!$C$3:$I$2001,7,false),"")</f>
        <v/>
      </c>
      <c r="G23" s="10"/>
      <c r="H23" s="115" t="str">
        <f>iferror(VLOOKUP(K23,Stats!$C$3:$I$2001,2,false),"")</f>
        <v/>
      </c>
      <c r="I23" s="116" t="str">
        <f t="shared" si="2"/>
        <v/>
      </c>
      <c r="J23" s="117"/>
      <c r="K23" s="118"/>
      <c r="L23" s="119"/>
      <c r="M23" s="119"/>
      <c r="N23" s="117"/>
      <c r="O23" s="120" t="str">
        <f>iferror(VLOOKUP(K23,Stats!$C$3:$I$2001,7,false),"")</f>
        <v/>
      </c>
      <c r="P23" s="121"/>
      <c r="Q23" s="10"/>
      <c r="R23" s="122" t="str">
        <f>iferror(VLOOKUP(T23,Stats!$C$3:$I$2001,2,false),"")</f>
        <v/>
      </c>
      <c r="S23" s="123" t="str">
        <f t="shared" si="3"/>
        <v/>
      </c>
      <c r="T23" s="124"/>
      <c r="U23" s="125" t="str">
        <f>iferror(VLOOKUP(T23,Stats!$C$3:$I$2001,7,false),"")</f>
        <v/>
      </c>
      <c r="V23" s="10"/>
      <c r="W23" s="122" t="str">
        <f>iferror(VLOOKUP(Y23,Stats!$C$3:$I$2001,2,false),"")</f>
        <v/>
      </c>
      <c r="X23" s="123" t="str">
        <f t="shared" si="4"/>
        <v/>
      </c>
      <c r="Y23" s="124"/>
      <c r="Z23" s="125" t="str">
        <f>iferror(VLOOKUP(Y23,Stats!$C$3:$I$2001,7,false),"")</f>
        <v/>
      </c>
      <c r="AA23" s="10"/>
      <c r="AB23" s="126" t="str">
        <f>iferror(VLOOKUP(AD23,Stats!$C$3:$I$2001,2,false),"")</f>
        <v/>
      </c>
      <c r="AC23" s="127" t="str">
        <f t="shared" si="5"/>
        <v/>
      </c>
      <c r="AD23" s="128"/>
      <c r="AE23" s="129" t="str">
        <f>iferror(VLOOKUP(AD23,Stats!$C$3:$I$2001,7,false),"")</f>
        <v/>
      </c>
      <c r="AF23" s="10"/>
      <c r="AG23" s="122" t="str">
        <f>iferror(VLOOKUP(AI23,Stats!$C$3:$I$2001,2,false),"")</f>
        <v/>
      </c>
      <c r="AH23" s="123" t="str">
        <f t="shared" si="6"/>
        <v/>
      </c>
      <c r="AI23" s="124"/>
      <c r="AJ23" s="125" t="str">
        <f>iferror(VLOOKUP(AI23,Stats!$C$3:$I$2001,7,false),"")</f>
        <v/>
      </c>
      <c r="AK23" s="23"/>
    </row>
    <row r="24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23"/>
    </row>
    <row r="25">
      <c r="A25" s="5"/>
      <c r="B25" s="130" t="s">
        <v>26</v>
      </c>
      <c r="C25" s="131" t="str">
        <f>If(LEN('Team Names'!C8)&gt;38,"NAME IS TOO LONG YOU ASS!",'Team Names'!C8)</f>
        <v/>
      </c>
      <c r="D25" s="8"/>
      <c r="E25" s="8"/>
      <c r="F25" s="9"/>
      <c r="G25" s="132"/>
      <c r="H25" s="133" t="s">
        <v>27</v>
      </c>
      <c r="I25" s="134" t="str">
        <f>If(LEN('Team Names'!C9)&gt;38,"NAME IS TOO LONG YOU ASS!",'Team Names'!C9)</f>
        <v/>
      </c>
      <c r="J25" s="8"/>
      <c r="K25" s="8"/>
      <c r="L25" s="8"/>
      <c r="M25" s="8"/>
      <c r="N25" s="8"/>
      <c r="O25" s="8"/>
      <c r="P25" s="9"/>
      <c r="Q25" s="10"/>
      <c r="R25" s="135" t="s">
        <v>28</v>
      </c>
      <c r="S25" s="136" t="str">
        <f>If(LEN('Team Names'!C10)&gt;38,"NAME IS TOO LONG YOU ASS!",'Team Names'!C10)</f>
        <v/>
      </c>
      <c r="T25" s="8"/>
      <c r="U25" s="9"/>
      <c r="V25" s="10"/>
      <c r="W25" s="137" t="s">
        <v>29</v>
      </c>
      <c r="X25" s="138" t="str">
        <f>If(LEN('Team Names'!C11)&gt;38,"NAME TOO LONG YOU ASS!",'Team Names'!C11)</f>
        <v/>
      </c>
      <c r="Y25" s="8"/>
      <c r="Z25" s="9"/>
      <c r="AA25" s="10"/>
      <c r="AB25" s="139" t="s">
        <v>30</v>
      </c>
      <c r="AC25" s="140" t="str">
        <f>If(LEN('Team Names'!C12)&gt;38,"NAME IS TOO LONG YOU ASS!",'Team Names'!C12)</f>
        <v/>
      </c>
      <c r="AD25" s="8"/>
      <c r="AE25" s="9"/>
      <c r="AF25" s="10"/>
      <c r="AG25" s="141" t="s">
        <v>31</v>
      </c>
      <c r="AH25" s="142" t="str">
        <f>If(LEN('Team Names'!C14)&gt;38,"NAME IS TOO LONG YOU ASS!",'Team Names'!C14)</f>
        <v/>
      </c>
      <c r="AI25" s="143"/>
      <c r="AJ25" s="144"/>
      <c r="AK25" s="23"/>
    </row>
    <row r="26">
      <c r="A26" s="5"/>
      <c r="B26" s="145" t="s">
        <v>6</v>
      </c>
      <c r="C26" s="146" t="s">
        <v>7</v>
      </c>
      <c r="D26" s="25"/>
      <c r="E26" s="147" t="s">
        <v>8</v>
      </c>
      <c r="F26" s="148" t="s">
        <v>9</v>
      </c>
      <c r="G26" s="132"/>
      <c r="H26" s="149" t="s">
        <v>6</v>
      </c>
      <c r="I26" s="150" t="s">
        <v>7</v>
      </c>
      <c r="J26" s="25"/>
      <c r="K26" s="151" t="s">
        <v>8</v>
      </c>
      <c r="L26" s="8"/>
      <c r="M26" s="8"/>
      <c r="N26" s="25"/>
      <c r="O26" s="151" t="s">
        <v>9</v>
      </c>
      <c r="P26" s="9"/>
      <c r="Q26" s="10"/>
      <c r="R26" s="152" t="s">
        <v>6</v>
      </c>
      <c r="S26" s="153" t="s">
        <v>7</v>
      </c>
      <c r="T26" s="154" t="s">
        <v>8</v>
      </c>
      <c r="U26" s="155" t="s">
        <v>9</v>
      </c>
      <c r="V26" s="10"/>
      <c r="W26" s="156" t="s">
        <v>6</v>
      </c>
      <c r="X26" s="157" t="s">
        <v>7</v>
      </c>
      <c r="Y26" s="158" t="s">
        <v>8</v>
      </c>
      <c r="Z26" s="159" t="s">
        <v>9</v>
      </c>
      <c r="AA26" s="10"/>
      <c r="AB26" s="160" t="s">
        <v>6</v>
      </c>
      <c r="AC26" s="161" t="s">
        <v>7</v>
      </c>
      <c r="AD26" s="162" t="s">
        <v>8</v>
      </c>
      <c r="AE26" s="163" t="s">
        <v>9</v>
      </c>
      <c r="AF26" s="10"/>
      <c r="AG26" s="164" t="s">
        <v>6</v>
      </c>
      <c r="AH26" s="165" t="s">
        <v>7</v>
      </c>
      <c r="AI26" s="166" t="s">
        <v>8</v>
      </c>
      <c r="AJ26" s="167" t="s">
        <v>9</v>
      </c>
      <c r="AK26" s="23"/>
    </row>
    <row r="27" ht="15.75" customHeight="1">
      <c r="A27" s="47"/>
      <c r="B27" s="48" t="s">
        <v>10</v>
      </c>
      <c r="C27" s="53" t="str">
        <f t="shared" ref="C27:C46" si="7">IFERROR(INDEX($F$65:$F$80,MATCH($B27,$B$65:$B$80,0)),"")</f>
        <v/>
      </c>
      <c r="D27" s="54"/>
      <c r="E27" s="168"/>
      <c r="F27" s="52" t="str">
        <f>iferror(VLOOKUP(E27,Stats!$C$3:$I$2001,7,false),"")</f>
        <v/>
      </c>
      <c r="G27" s="132"/>
      <c r="H27" s="48" t="s">
        <v>10</v>
      </c>
      <c r="I27" s="53" t="str">
        <f t="shared" ref="I27:I46" si="8">IFERROR(INDEX($F$65:$F$80,MATCH($H27,$B$65:$B$80,0)),"")</f>
        <v/>
      </c>
      <c r="J27" s="54"/>
      <c r="K27" s="55"/>
      <c r="L27" s="56"/>
      <c r="M27" s="56"/>
      <c r="N27" s="57"/>
      <c r="O27" s="58" t="str">
        <f>iferror(VLOOKUP(K27,Stats!$C$3:$I$2001,7,false),"")</f>
        <v/>
      </c>
      <c r="P27" s="59"/>
      <c r="Q27" s="10"/>
      <c r="R27" s="60" t="s">
        <v>10</v>
      </c>
      <c r="S27" s="64" t="str">
        <f t="shared" ref="S27:S46" si="9">IFERROR(INDEX($F$65:$F$80,MATCH(R27,$B$65:$B$80,0)),"")</f>
        <v/>
      </c>
      <c r="T27" s="65"/>
      <c r="U27" s="63" t="str">
        <f>iferror(VLOOKUP(T27,Stats!$C$3:$I$2001,7,false),"")</f>
        <v/>
      </c>
      <c r="V27" s="10"/>
      <c r="W27" s="60" t="s">
        <v>10</v>
      </c>
      <c r="X27" s="64" t="str">
        <f t="shared" ref="X27:X46" si="10">IFERROR(INDEX($F$65:$F$80,MATCH(W27,$B$65:$B$80,0)),"")</f>
        <v/>
      </c>
      <c r="Y27" s="65"/>
      <c r="Z27" s="63" t="str">
        <f>iferror(VLOOKUP(Y27,Stats!$C$3:$I$2001,7,false),"")</f>
        <v/>
      </c>
      <c r="AA27" s="10"/>
      <c r="AB27" s="60" t="s">
        <v>10</v>
      </c>
      <c r="AC27" s="64" t="str">
        <f t="shared" ref="AC27:AC46" si="11">IFERROR(INDEX($F$65:$F$80,MATCH(AB27,$B$65:$B$80,0)),"")</f>
        <v/>
      </c>
      <c r="AD27" s="65"/>
      <c r="AE27" s="63" t="str">
        <f>iferror(VLOOKUP(AD27,Stats!$C$3:$I$2001,7,false),"")</f>
        <v/>
      </c>
      <c r="AF27" s="10"/>
      <c r="AG27" s="48" t="s">
        <v>10</v>
      </c>
      <c r="AH27" s="169" t="str">
        <f t="shared" ref="AH27:AH46" si="12">IFERROR(INDEX($F$65:$F$80,MATCH(AG27,$B$65:$B$80,0)),"")</f>
        <v/>
      </c>
      <c r="AI27" s="168"/>
      <c r="AJ27" s="52" t="str">
        <f>iferror(VLOOKUP(AI27,Stats!$C$3:$I$2001,7,false),"")</f>
        <v/>
      </c>
      <c r="AK27" s="70"/>
    </row>
    <row r="28">
      <c r="A28" s="47"/>
      <c r="B28" s="170" t="s">
        <v>11</v>
      </c>
      <c r="C28" s="171" t="str">
        <f t="shared" si="7"/>
        <v/>
      </c>
      <c r="D28" s="172"/>
      <c r="E28" s="173"/>
      <c r="F28" s="174" t="str">
        <f>iferror(VLOOKUP(E28,Stats!$C$3:$I$2001,7,false),"")</f>
        <v/>
      </c>
      <c r="G28" s="132"/>
      <c r="H28" s="175" t="s">
        <v>11</v>
      </c>
      <c r="I28" s="176" t="str">
        <f t="shared" si="8"/>
        <v/>
      </c>
      <c r="J28" s="177"/>
      <c r="K28" s="178"/>
      <c r="L28" s="179"/>
      <c r="M28" s="179"/>
      <c r="N28" s="177"/>
      <c r="O28" s="180" t="str">
        <f>iferror(VLOOKUP(K28,Stats!$C$3:$I$2001,7,false),"")</f>
        <v/>
      </c>
      <c r="P28" s="181"/>
      <c r="Q28" s="10"/>
      <c r="R28" s="83" t="s">
        <v>11</v>
      </c>
      <c r="S28" s="84" t="str">
        <f t="shared" si="9"/>
        <v/>
      </c>
      <c r="T28" s="85"/>
      <c r="U28" s="86" t="str">
        <f>iferror(VLOOKUP(T28,Stats!$C$3:$I$2001,7,false),"")</f>
        <v/>
      </c>
      <c r="V28" s="10"/>
      <c r="W28" s="83" t="s">
        <v>11</v>
      </c>
      <c r="X28" s="84" t="str">
        <f t="shared" si="10"/>
        <v/>
      </c>
      <c r="Y28" s="85"/>
      <c r="Z28" s="86" t="str">
        <f>iferror(VLOOKUP(Y28,Stats!$C$3:$I$2001,7,false),"")</f>
        <v/>
      </c>
      <c r="AA28" s="10"/>
      <c r="AB28" s="83" t="s">
        <v>11</v>
      </c>
      <c r="AC28" s="84" t="str">
        <f t="shared" si="11"/>
        <v/>
      </c>
      <c r="AD28" s="85"/>
      <c r="AE28" s="86" t="str">
        <f>iferror(VLOOKUP(AD28,Stats!$C$3:$I$2001,7,false),"")</f>
        <v/>
      </c>
      <c r="AF28" s="10"/>
      <c r="AG28" s="182" t="s">
        <v>11</v>
      </c>
      <c r="AH28" s="183" t="str">
        <f t="shared" si="12"/>
        <v/>
      </c>
      <c r="AI28" s="184"/>
      <c r="AJ28" s="185" t="str">
        <f>iferror(VLOOKUP(AI28,Stats!$C$3:$I$2001,7,false),"")</f>
        <v/>
      </c>
      <c r="AK28" s="70"/>
    </row>
    <row r="29">
      <c r="A29" s="47"/>
      <c r="B29" s="91" t="s">
        <v>12</v>
      </c>
      <c r="C29" s="92" t="str">
        <f t="shared" si="7"/>
        <v/>
      </c>
      <c r="D29" s="57"/>
      <c r="E29" s="93"/>
      <c r="F29" s="94" t="str">
        <f>iferror(VLOOKUP(E29,Stats!$C$3:$I$2001,7,false),"")</f>
        <v/>
      </c>
      <c r="G29" s="132"/>
      <c r="H29" s="91" t="s">
        <v>12</v>
      </c>
      <c r="I29" s="92" t="str">
        <f t="shared" si="8"/>
        <v/>
      </c>
      <c r="J29" s="57"/>
      <c r="K29" s="95"/>
      <c r="L29" s="56"/>
      <c r="M29" s="56"/>
      <c r="N29" s="57"/>
      <c r="O29" s="96" t="str">
        <f>iferror(VLOOKUP(K29,Stats!$C$3:$I$2001,7,false),"")</f>
        <v/>
      </c>
      <c r="P29" s="97"/>
      <c r="Q29" s="10"/>
      <c r="R29" s="83" t="s">
        <v>12</v>
      </c>
      <c r="S29" s="84" t="str">
        <f t="shared" si="9"/>
        <v/>
      </c>
      <c r="T29" s="85"/>
      <c r="U29" s="86" t="str">
        <f>iferror(VLOOKUP(T29,Stats!$C$3:$I$2001,7,false),"")</f>
        <v/>
      </c>
      <c r="V29" s="10"/>
      <c r="W29" s="83" t="s">
        <v>12</v>
      </c>
      <c r="X29" s="84" t="str">
        <f t="shared" si="10"/>
        <v/>
      </c>
      <c r="Y29" s="85"/>
      <c r="Z29" s="86" t="str">
        <f>iferror(VLOOKUP(Y29,Stats!$C$3:$I$2001,7,false),"")</f>
        <v/>
      </c>
      <c r="AA29" s="10"/>
      <c r="AB29" s="83" t="s">
        <v>12</v>
      </c>
      <c r="AC29" s="84" t="str">
        <f t="shared" si="11"/>
        <v/>
      </c>
      <c r="AD29" s="85"/>
      <c r="AE29" s="86" t="str">
        <f>iferror(VLOOKUP(AD29,Stats!$C$3:$I$2001,7,false),"")</f>
        <v/>
      </c>
      <c r="AF29" s="10"/>
      <c r="AG29" s="91" t="s">
        <v>12</v>
      </c>
      <c r="AH29" s="186" t="str">
        <f t="shared" si="12"/>
        <v/>
      </c>
      <c r="AI29" s="93"/>
      <c r="AJ29" s="94" t="str">
        <f>iferror(VLOOKUP(AI29,Stats!$C$3:$I$2001,7,false),"")</f>
        <v/>
      </c>
      <c r="AK29" s="70"/>
    </row>
    <row r="30">
      <c r="A30" s="47"/>
      <c r="B30" s="170" t="s">
        <v>13</v>
      </c>
      <c r="C30" s="171" t="str">
        <f t="shared" si="7"/>
        <v/>
      </c>
      <c r="D30" s="172"/>
      <c r="E30" s="173"/>
      <c r="F30" s="174" t="str">
        <f>iferror(VLOOKUP(E30,Stats!$C$3:$I$2001,7,false),"")</f>
        <v/>
      </c>
      <c r="G30" s="132"/>
      <c r="H30" s="175" t="s">
        <v>13</v>
      </c>
      <c r="I30" s="176" t="str">
        <f t="shared" si="8"/>
        <v/>
      </c>
      <c r="J30" s="177"/>
      <c r="K30" s="178"/>
      <c r="L30" s="179"/>
      <c r="M30" s="179"/>
      <c r="N30" s="177"/>
      <c r="O30" s="180" t="str">
        <f>iferror(VLOOKUP(K30,Stats!$C$3:$I$2001,7,false),"")</f>
        <v/>
      </c>
      <c r="P30" s="181"/>
      <c r="Q30" s="10"/>
      <c r="R30" s="83" t="s">
        <v>13</v>
      </c>
      <c r="S30" s="84" t="str">
        <f t="shared" si="9"/>
        <v/>
      </c>
      <c r="T30" s="85"/>
      <c r="U30" s="86" t="str">
        <f>iferror(VLOOKUP(T30,Stats!$C$3:$I$2001,7,false),"")</f>
        <v/>
      </c>
      <c r="V30" s="10"/>
      <c r="W30" s="83" t="s">
        <v>13</v>
      </c>
      <c r="X30" s="84" t="str">
        <f t="shared" si="10"/>
        <v/>
      </c>
      <c r="Y30" s="85"/>
      <c r="Z30" s="86" t="str">
        <f>iferror(VLOOKUP(Y30,Stats!$C$3:$I$2001,7,false),"")</f>
        <v/>
      </c>
      <c r="AA30" s="10"/>
      <c r="AB30" s="83" t="s">
        <v>13</v>
      </c>
      <c r="AC30" s="84" t="str">
        <f t="shared" si="11"/>
        <v/>
      </c>
      <c r="AD30" s="85"/>
      <c r="AE30" s="86" t="str">
        <f>iferror(VLOOKUP(AD30,Stats!$C$3:$I$2001,7,false),"")</f>
        <v/>
      </c>
      <c r="AF30" s="10"/>
      <c r="AG30" s="182" t="s">
        <v>13</v>
      </c>
      <c r="AH30" s="183" t="str">
        <f t="shared" si="12"/>
        <v/>
      </c>
      <c r="AI30" s="184"/>
      <c r="AJ30" s="185" t="str">
        <f>iferror(VLOOKUP(AI30,Stats!$C$3:$I$2001,7,false),"")</f>
        <v/>
      </c>
      <c r="AK30" s="70"/>
    </row>
    <row r="31">
      <c r="A31" s="47"/>
      <c r="B31" s="91" t="s">
        <v>14</v>
      </c>
      <c r="C31" s="92" t="str">
        <f t="shared" si="7"/>
        <v/>
      </c>
      <c r="D31" s="57"/>
      <c r="E31" s="93"/>
      <c r="F31" s="94" t="str">
        <f>iferror(VLOOKUP(E31,Stats!$C$3:$I$2001,7,false),"")</f>
        <v/>
      </c>
      <c r="G31" s="132"/>
      <c r="H31" s="91" t="s">
        <v>14</v>
      </c>
      <c r="I31" s="92" t="str">
        <f t="shared" si="8"/>
        <v/>
      </c>
      <c r="J31" s="57"/>
      <c r="K31" s="95"/>
      <c r="L31" s="56"/>
      <c r="M31" s="56"/>
      <c r="N31" s="57"/>
      <c r="O31" s="96" t="str">
        <f>iferror(VLOOKUP(K31,Stats!$C$3:$I$2001,7,false),"")</f>
        <v/>
      </c>
      <c r="P31" s="97"/>
      <c r="Q31" s="10"/>
      <c r="R31" s="83" t="s">
        <v>14</v>
      </c>
      <c r="S31" s="84" t="str">
        <f t="shared" si="9"/>
        <v/>
      </c>
      <c r="T31" s="85"/>
      <c r="U31" s="86" t="str">
        <f>iferror(VLOOKUP(T31,Stats!$C$3:$I$2001,7,false),"")</f>
        <v/>
      </c>
      <c r="V31" s="10"/>
      <c r="W31" s="83" t="s">
        <v>14</v>
      </c>
      <c r="X31" s="84" t="str">
        <f t="shared" si="10"/>
        <v/>
      </c>
      <c r="Y31" s="85"/>
      <c r="Z31" s="86" t="str">
        <f>iferror(VLOOKUP(Y31,Stats!$C$3:$I$2001,7,false),"")</f>
        <v/>
      </c>
      <c r="AA31" s="10"/>
      <c r="AB31" s="83" t="s">
        <v>14</v>
      </c>
      <c r="AC31" s="84" t="str">
        <f t="shared" si="11"/>
        <v/>
      </c>
      <c r="AD31" s="85"/>
      <c r="AE31" s="86" t="str">
        <f>iferror(VLOOKUP(AD31,Stats!$C$3:$I$2001,7,false),"")</f>
        <v/>
      </c>
      <c r="AF31" s="10"/>
      <c r="AG31" s="91" t="s">
        <v>14</v>
      </c>
      <c r="AH31" s="186" t="str">
        <f t="shared" si="12"/>
        <v/>
      </c>
      <c r="AI31" s="93"/>
      <c r="AJ31" s="94" t="str">
        <f>iferror(VLOOKUP(AI31,Stats!$C$3:$I$2001,7,false),"")</f>
        <v/>
      </c>
      <c r="AK31" s="70"/>
    </row>
    <row r="32">
      <c r="A32" s="47"/>
      <c r="B32" s="170" t="s">
        <v>15</v>
      </c>
      <c r="C32" s="171" t="str">
        <f t="shared" si="7"/>
        <v/>
      </c>
      <c r="D32" s="172"/>
      <c r="E32" s="173"/>
      <c r="F32" s="174" t="str">
        <f>iferror(VLOOKUP(E32,Stats!$C$3:$I$2001,7,false),"")</f>
        <v/>
      </c>
      <c r="G32" s="132"/>
      <c r="H32" s="175" t="s">
        <v>15</v>
      </c>
      <c r="I32" s="176" t="str">
        <f t="shared" si="8"/>
        <v/>
      </c>
      <c r="J32" s="177"/>
      <c r="K32" s="178"/>
      <c r="L32" s="179"/>
      <c r="M32" s="179"/>
      <c r="N32" s="177"/>
      <c r="O32" s="180" t="str">
        <f>iferror(VLOOKUP(K32,Stats!$C$3:$I$2001,7,false),"")</f>
        <v/>
      </c>
      <c r="P32" s="181"/>
      <c r="Q32" s="10"/>
      <c r="R32" s="83" t="s">
        <v>15</v>
      </c>
      <c r="S32" s="84" t="str">
        <f t="shared" si="9"/>
        <v/>
      </c>
      <c r="T32" s="85"/>
      <c r="U32" s="86" t="str">
        <f>iferror(VLOOKUP(T32,Stats!$C$3:$I$2001,7,false),"")</f>
        <v/>
      </c>
      <c r="V32" s="10"/>
      <c r="W32" s="83" t="s">
        <v>15</v>
      </c>
      <c r="X32" s="84" t="str">
        <f t="shared" si="10"/>
        <v/>
      </c>
      <c r="Y32" s="85"/>
      <c r="Z32" s="86" t="str">
        <f>iferror(VLOOKUP(Y32,Stats!$C$3:$I$2001,7,false),"")</f>
        <v/>
      </c>
      <c r="AA32" s="10"/>
      <c r="AB32" s="83" t="s">
        <v>15</v>
      </c>
      <c r="AC32" s="84" t="str">
        <f t="shared" si="11"/>
        <v/>
      </c>
      <c r="AD32" s="187"/>
      <c r="AE32" s="86" t="str">
        <f>iferror(VLOOKUP(AD32,Stats!$C$3:$I$2001,7,false),"")</f>
        <v/>
      </c>
      <c r="AF32" s="10"/>
      <c r="AG32" s="182" t="s">
        <v>15</v>
      </c>
      <c r="AH32" s="183" t="str">
        <f t="shared" si="12"/>
        <v/>
      </c>
      <c r="AI32" s="184"/>
      <c r="AJ32" s="185" t="str">
        <f>iferror(VLOOKUP(AI32,Stats!$C$3:$I$2001,7,false),"")</f>
        <v/>
      </c>
      <c r="AK32" s="70"/>
    </row>
    <row r="33">
      <c r="A33" s="47"/>
      <c r="B33" s="91" t="s">
        <v>16</v>
      </c>
      <c r="C33" s="92" t="str">
        <f t="shared" si="7"/>
        <v/>
      </c>
      <c r="D33" s="57"/>
      <c r="E33" s="93"/>
      <c r="F33" s="94" t="str">
        <f>iferror(VLOOKUP(E33,Stats!$C$3:$I$2001,7,false),"")</f>
        <v/>
      </c>
      <c r="G33" s="132"/>
      <c r="H33" s="91" t="s">
        <v>16</v>
      </c>
      <c r="I33" s="92" t="str">
        <f t="shared" si="8"/>
        <v/>
      </c>
      <c r="J33" s="57"/>
      <c r="K33" s="95"/>
      <c r="L33" s="56"/>
      <c r="M33" s="56"/>
      <c r="N33" s="57"/>
      <c r="O33" s="96" t="str">
        <f>iferror(VLOOKUP(K33,Stats!$C$3:$I$2001,7,false),"")</f>
        <v/>
      </c>
      <c r="P33" s="97"/>
      <c r="Q33" s="10"/>
      <c r="R33" s="83" t="s">
        <v>16</v>
      </c>
      <c r="S33" s="84" t="str">
        <f t="shared" si="9"/>
        <v/>
      </c>
      <c r="T33" s="85"/>
      <c r="U33" s="86" t="str">
        <f>iferror(VLOOKUP(T33,Stats!$C$3:$I$2001,7,false),"")</f>
        <v/>
      </c>
      <c r="V33" s="10"/>
      <c r="W33" s="83" t="s">
        <v>16</v>
      </c>
      <c r="X33" s="84" t="str">
        <f t="shared" si="10"/>
        <v/>
      </c>
      <c r="Y33" s="85"/>
      <c r="Z33" s="86" t="str">
        <f>iferror(VLOOKUP(Y33,Stats!$C$3:$I$2001,7,false),"")</f>
        <v/>
      </c>
      <c r="AA33" s="10"/>
      <c r="AB33" s="83" t="s">
        <v>16</v>
      </c>
      <c r="AC33" s="84" t="str">
        <f t="shared" si="11"/>
        <v/>
      </c>
      <c r="AD33" s="85"/>
      <c r="AE33" s="86" t="str">
        <f>iferror(VLOOKUP(AD33,Stats!$C$3:$I$2001,7,false),"")</f>
        <v/>
      </c>
      <c r="AF33" s="10"/>
      <c r="AG33" s="91" t="s">
        <v>16</v>
      </c>
      <c r="AH33" s="186" t="str">
        <f t="shared" si="12"/>
        <v/>
      </c>
      <c r="AI33" s="93"/>
      <c r="AJ33" s="94" t="str">
        <f>iferror(VLOOKUP(AI33,Stats!$C$3:$I$2001,7,false),"")</f>
        <v/>
      </c>
      <c r="AK33" s="70"/>
    </row>
    <row r="34">
      <c r="A34" s="47"/>
      <c r="B34" s="170" t="s">
        <v>17</v>
      </c>
      <c r="C34" s="171" t="str">
        <f t="shared" si="7"/>
        <v/>
      </c>
      <c r="D34" s="172"/>
      <c r="E34" s="173"/>
      <c r="F34" s="174" t="str">
        <f>iferror(VLOOKUP(E34,Stats!$C$3:$I$2001,7,false),"")</f>
        <v/>
      </c>
      <c r="G34" s="132"/>
      <c r="H34" s="175" t="s">
        <v>17</v>
      </c>
      <c r="I34" s="176" t="str">
        <f t="shared" si="8"/>
        <v/>
      </c>
      <c r="J34" s="177"/>
      <c r="K34" s="178"/>
      <c r="L34" s="179"/>
      <c r="M34" s="179"/>
      <c r="N34" s="177"/>
      <c r="O34" s="180" t="str">
        <f>iferror(VLOOKUP(K34,Stats!$C$3:$I$2001,7,false),"")</f>
        <v/>
      </c>
      <c r="P34" s="181"/>
      <c r="Q34" s="10"/>
      <c r="R34" s="83" t="s">
        <v>17</v>
      </c>
      <c r="S34" s="84" t="str">
        <f t="shared" si="9"/>
        <v/>
      </c>
      <c r="T34" s="85"/>
      <c r="U34" s="86" t="str">
        <f>iferror(VLOOKUP(T34,Stats!$C$3:$I$2001,7,false),"")</f>
        <v/>
      </c>
      <c r="V34" s="10"/>
      <c r="W34" s="83" t="s">
        <v>17</v>
      </c>
      <c r="X34" s="84" t="str">
        <f t="shared" si="10"/>
        <v/>
      </c>
      <c r="Y34" s="85"/>
      <c r="Z34" s="86" t="str">
        <f>iferror(VLOOKUP(Y34,Stats!$C$3:$I$2001,7,false),"")</f>
        <v/>
      </c>
      <c r="AA34" s="10"/>
      <c r="AB34" s="83" t="s">
        <v>17</v>
      </c>
      <c r="AC34" s="84" t="str">
        <f t="shared" si="11"/>
        <v/>
      </c>
      <c r="AD34" s="85"/>
      <c r="AE34" s="86" t="str">
        <f>iferror(VLOOKUP(AD34,Stats!$C$3:$I$2001,7,false),"")</f>
        <v/>
      </c>
      <c r="AF34" s="10"/>
      <c r="AG34" s="182" t="s">
        <v>17</v>
      </c>
      <c r="AH34" s="183" t="str">
        <f t="shared" si="12"/>
        <v/>
      </c>
      <c r="AI34" s="184"/>
      <c r="AJ34" s="185" t="str">
        <f>iferror(VLOOKUP(AI34,Stats!$C$3:$I$2001,7,false),"")</f>
        <v/>
      </c>
      <c r="AK34" s="70"/>
    </row>
    <row r="35">
      <c r="A35" s="47"/>
      <c r="B35" s="91" t="s">
        <v>18</v>
      </c>
      <c r="C35" s="92" t="str">
        <f t="shared" si="7"/>
        <v/>
      </c>
      <c r="D35" s="57"/>
      <c r="E35" s="93"/>
      <c r="F35" s="94" t="str">
        <f>iferror(VLOOKUP(E35,Stats!$C$3:$I$2001,7,false),"")</f>
        <v/>
      </c>
      <c r="G35" s="132"/>
      <c r="H35" s="91" t="s">
        <v>18</v>
      </c>
      <c r="I35" s="92" t="str">
        <f t="shared" si="8"/>
        <v/>
      </c>
      <c r="J35" s="57"/>
      <c r="K35" s="95"/>
      <c r="L35" s="56"/>
      <c r="M35" s="56"/>
      <c r="N35" s="57"/>
      <c r="O35" s="96" t="str">
        <f>iferror(VLOOKUP(K35,Stats!$C$3:$I$2001,7,false),"")</f>
        <v/>
      </c>
      <c r="P35" s="97"/>
      <c r="Q35" s="10"/>
      <c r="R35" s="83" t="s">
        <v>18</v>
      </c>
      <c r="S35" s="84" t="str">
        <f t="shared" si="9"/>
        <v/>
      </c>
      <c r="T35" s="85"/>
      <c r="U35" s="86" t="str">
        <f>iferror(VLOOKUP(T35,Stats!$C$3:$I$2001,7,false),"")</f>
        <v/>
      </c>
      <c r="V35" s="10"/>
      <c r="W35" s="83" t="s">
        <v>18</v>
      </c>
      <c r="X35" s="84" t="str">
        <f t="shared" si="10"/>
        <v/>
      </c>
      <c r="Y35" s="85"/>
      <c r="Z35" s="86" t="str">
        <f>iferror(VLOOKUP(Y35,Stats!$C$3:$I$2001,7,false),"")</f>
        <v/>
      </c>
      <c r="AA35" s="10"/>
      <c r="AB35" s="83" t="s">
        <v>18</v>
      </c>
      <c r="AC35" s="84" t="str">
        <f t="shared" si="11"/>
        <v/>
      </c>
      <c r="AD35" s="85"/>
      <c r="AE35" s="86" t="str">
        <f>iferror(VLOOKUP(AD35,Stats!$C$3:$I$2001,7,false),"")</f>
        <v/>
      </c>
      <c r="AF35" s="10"/>
      <c r="AG35" s="91" t="s">
        <v>18</v>
      </c>
      <c r="AH35" s="186" t="str">
        <f t="shared" si="12"/>
        <v/>
      </c>
      <c r="AI35" s="93"/>
      <c r="AJ35" s="94" t="str">
        <f>iferror(VLOOKUP(AI35,Stats!$C$3:$I$2001,7,false),"")</f>
        <v/>
      </c>
      <c r="AK35" s="70"/>
    </row>
    <row r="36">
      <c r="A36" s="47"/>
      <c r="B36" s="170" t="s">
        <v>19</v>
      </c>
      <c r="C36" s="171" t="str">
        <f t="shared" si="7"/>
        <v/>
      </c>
      <c r="D36" s="172"/>
      <c r="E36" s="173"/>
      <c r="F36" s="174" t="str">
        <f>iferror(VLOOKUP(E36,Stats!$C$3:$I$2001,7,false),"")</f>
        <v/>
      </c>
      <c r="G36" s="132"/>
      <c r="H36" s="175" t="s">
        <v>19</v>
      </c>
      <c r="I36" s="176" t="str">
        <f t="shared" si="8"/>
        <v/>
      </c>
      <c r="J36" s="177"/>
      <c r="K36" s="178"/>
      <c r="L36" s="179"/>
      <c r="M36" s="179"/>
      <c r="N36" s="177"/>
      <c r="O36" s="180" t="str">
        <f>iferror(VLOOKUP(K36,Stats!$C$3:$I$2001,7,false),"")</f>
        <v/>
      </c>
      <c r="P36" s="181"/>
      <c r="Q36" s="10"/>
      <c r="R36" s="83" t="s">
        <v>19</v>
      </c>
      <c r="S36" s="84" t="str">
        <f t="shared" si="9"/>
        <v/>
      </c>
      <c r="T36" s="85"/>
      <c r="U36" s="86" t="str">
        <f>iferror(VLOOKUP(T36,Stats!$C$3:$I$2001,7,false),"")</f>
        <v/>
      </c>
      <c r="V36" s="10"/>
      <c r="W36" s="83" t="s">
        <v>19</v>
      </c>
      <c r="X36" s="84" t="str">
        <f t="shared" si="10"/>
        <v/>
      </c>
      <c r="Y36" s="85"/>
      <c r="Z36" s="86" t="str">
        <f>iferror(VLOOKUP(Y36,Stats!$C$3:$I$2001,7,false),"")</f>
        <v/>
      </c>
      <c r="AA36" s="10"/>
      <c r="AB36" s="83" t="s">
        <v>19</v>
      </c>
      <c r="AC36" s="84" t="str">
        <f t="shared" si="11"/>
        <v/>
      </c>
      <c r="AD36" s="85"/>
      <c r="AE36" s="86" t="str">
        <f>iferror(VLOOKUP(AD36,Stats!$C$3:$I$2001,7,false),"")</f>
        <v/>
      </c>
      <c r="AF36" s="10"/>
      <c r="AG36" s="182" t="s">
        <v>19</v>
      </c>
      <c r="AH36" s="183" t="str">
        <f t="shared" si="12"/>
        <v/>
      </c>
      <c r="AI36" s="184"/>
      <c r="AJ36" s="185" t="str">
        <f>iferror(VLOOKUP(AI36,Stats!$C$3:$I$2001,7,false),"")</f>
        <v/>
      </c>
      <c r="AK36" s="70"/>
    </row>
    <row r="37">
      <c r="A37" s="47"/>
      <c r="B37" s="91" t="s">
        <v>20</v>
      </c>
      <c r="C37" s="92" t="str">
        <f t="shared" si="7"/>
        <v/>
      </c>
      <c r="D37" s="57"/>
      <c r="E37" s="93"/>
      <c r="F37" s="94" t="str">
        <f>iferror(VLOOKUP(E37,Stats!$C$3:$I$2001,7,false),"")</f>
        <v/>
      </c>
      <c r="G37" s="132"/>
      <c r="H37" s="91" t="s">
        <v>20</v>
      </c>
      <c r="I37" s="92" t="str">
        <f t="shared" si="8"/>
        <v/>
      </c>
      <c r="J37" s="57"/>
      <c r="K37" s="95"/>
      <c r="L37" s="56"/>
      <c r="M37" s="56"/>
      <c r="N37" s="57"/>
      <c r="O37" s="96" t="str">
        <f>iferror(VLOOKUP(K37,Stats!$C$3:$I$2001,7,false),"")</f>
        <v/>
      </c>
      <c r="P37" s="97"/>
      <c r="Q37" s="10"/>
      <c r="R37" s="83" t="s">
        <v>20</v>
      </c>
      <c r="S37" s="84" t="str">
        <f t="shared" si="9"/>
        <v/>
      </c>
      <c r="T37" s="85"/>
      <c r="U37" s="86" t="str">
        <f>iferror(VLOOKUP(T37,Stats!$C$3:$I$2001,7,false),"")</f>
        <v/>
      </c>
      <c r="V37" s="10"/>
      <c r="W37" s="83" t="s">
        <v>20</v>
      </c>
      <c r="X37" s="84" t="str">
        <f t="shared" si="10"/>
        <v/>
      </c>
      <c r="Y37" s="85"/>
      <c r="Z37" s="86" t="str">
        <f>iferror(VLOOKUP(Y37,Stats!$C$3:$I$2001,7,false),"")</f>
        <v/>
      </c>
      <c r="AA37" s="10"/>
      <c r="AB37" s="83" t="s">
        <v>20</v>
      </c>
      <c r="AC37" s="84" t="str">
        <f t="shared" si="11"/>
        <v/>
      </c>
      <c r="AD37" s="85"/>
      <c r="AE37" s="86" t="str">
        <f>iferror(VLOOKUP(AD37,Stats!$C$3:$I$2001,7,false),"")</f>
        <v/>
      </c>
      <c r="AF37" s="10"/>
      <c r="AG37" s="91" t="s">
        <v>20</v>
      </c>
      <c r="AH37" s="186" t="str">
        <f t="shared" si="12"/>
        <v/>
      </c>
      <c r="AI37" s="93"/>
      <c r="AJ37" s="94" t="str">
        <f>iferror(VLOOKUP(AI37,Stats!$C$3:$I$2001,7,false),"")</f>
        <v/>
      </c>
      <c r="AK37" s="70"/>
    </row>
    <row r="38">
      <c r="A38" s="47"/>
      <c r="B38" s="170" t="s">
        <v>21</v>
      </c>
      <c r="C38" s="171" t="str">
        <f t="shared" si="7"/>
        <v/>
      </c>
      <c r="D38" s="172"/>
      <c r="E38" s="173"/>
      <c r="F38" s="174" t="str">
        <f>iferror(VLOOKUP(E38,Stats!$C$3:$I$2001,7,false),"")</f>
        <v/>
      </c>
      <c r="G38" s="132"/>
      <c r="H38" s="175" t="s">
        <v>21</v>
      </c>
      <c r="I38" s="176" t="str">
        <f t="shared" si="8"/>
        <v/>
      </c>
      <c r="J38" s="177"/>
      <c r="K38" s="178"/>
      <c r="L38" s="179"/>
      <c r="M38" s="179"/>
      <c r="N38" s="177"/>
      <c r="O38" s="180" t="str">
        <f>iferror(VLOOKUP(K38,Stats!$C$3:$I$2001,7,false),"")</f>
        <v/>
      </c>
      <c r="P38" s="181"/>
      <c r="Q38" s="132"/>
      <c r="R38" s="83" t="s">
        <v>21</v>
      </c>
      <c r="S38" s="84" t="str">
        <f t="shared" si="9"/>
        <v/>
      </c>
      <c r="T38" s="85"/>
      <c r="U38" s="86" t="str">
        <f>iferror(VLOOKUP(T38,Stats!$C$3:$I$2001,7,false),"")</f>
        <v/>
      </c>
      <c r="V38" s="10"/>
      <c r="W38" s="83" t="s">
        <v>21</v>
      </c>
      <c r="X38" s="84" t="str">
        <f t="shared" si="10"/>
        <v/>
      </c>
      <c r="Y38" s="85"/>
      <c r="Z38" s="86" t="str">
        <f>iferror(VLOOKUP(Y38,Stats!$C$3:$I$2001,7,false),"")</f>
        <v/>
      </c>
      <c r="AA38" s="10"/>
      <c r="AB38" s="83" t="s">
        <v>21</v>
      </c>
      <c r="AC38" s="84" t="str">
        <f t="shared" si="11"/>
        <v/>
      </c>
      <c r="AD38" s="85"/>
      <c r="AE38" s="86" t="str">
        <f>iferror(VLOOKUP(AD38,Stats!$C$3:$I$2001,7,false),"")</f>
        <v/>
      </c>
      <c r="AF38" s="10"/>
      <c r="AG38" s="182" t="s">
        <v>21</v>
      </c>
      <c r="AH38" s="183" t="str">
        <f t="shared" si="12"/>
        <v/>
      </c>
      <c r="AI38" s="184"/>
      <c r="AJ38" s="185" t="str">
        <f>iferror(VLOOKUP(AI38,Stats!$C$3:$I$2001,7,false),"")</f>
        <v/>
      </c>
      <c r="AK38" s="70"/>
    </row>
    <row r="39">
      <c r="A39" s="5"/>
      <c r="B39" s="91" t="s">
        <v>22</v>
      </c>
      <c r="C39" s="92" t="str">
        <f t="shared" si="7"/>
        <v/>
      </c>
      <c r="D39" s="57"/>
      <c r="E39" s="93"/>
      <c r="F39" s="94" t="str">
        <f>iferror(VLOOKUP(E39,Stats!$C$3:$I$2001,7,false),"")</f>
        <v/>
      </c>
      <c r="G39" s="132"/>
      <c r="H39" s="91" t="s">
        <v>22</v>
      </c>
      <c r="I39" s="92" t="str">
        <f t="shared" si="8"/>
        <v/>
      </c>
      <c r="J39" s="57"/>
      <c r="K39" s="95"/>
      <c r="L39" s="56"/>
      <c r="M39" s="56"/>
      <c r="N39" s="57"/>
      <c r="O39" s="96" t="str">
        <f>iferror(VLOOKUP(K39,Stats!$C$3:$I$2001,7,false),"")</f>
        <v/>
      </c>
      <c r="P39" s="97"/>
      <c r="Q39" s="132"/>
      <c r="R39" s="83" t="s">
        <v>22</v>
      </c>
      <c r="S39" s="84" t="str">
        <f t="shared" si="9"/>
        <v/>
      </c>
      <c r="T39" s="85"/>
      <c r="U39" s="86" t="str">
        <f>iferror(VLOOKUP(T39,Stats!$C$3:$I$2001,7,false),"")</f>
        <v/>
      </c>
      <c r="V39" s="10"/>
      <c r="W39" s="83" t="s">
        <v>22</v>
      </c>
      <c r="X39" s="84" t="str">
        <f t="shared" si="10"/>
        <v/>
      </c>
      <c r="Y39" s="85"/>
      <c r="Z39" s="86" t="str">
        <f>iferror(VLOOKUP(Y39,Stats!$C$3:$I$2001,7,false),"")</f>
        <v/>
      </c>
      <c r="AA39" s="10"/>
      <c r="AB39" s="83" t="s">
        <v>22</v>
      </c>
      <c r="AC39" s="84" t="str">
        <f t="shared" si="11"/>
        <v/>
      </c>
      <c r="AD39" s="85"/>
      <c r="AE39" s="86" t="str">
        <f>iferror(VLOOKUP(AD39,Stats!$C$3:$I$2001,7,false),"")</f>
        <v/>
      </c>
      <c r="AF39" s="10"/>
      <c r="AG39" s="91" t="s">
        <v>22</v>
      </c>
      <c r="AH39" s="186" t="str">
        <f t="shared" si="12"/>
        <v/>
      </c>
      <c r="AI39" s="93"/>
      <c r="AJ39" s="94" t="str">
        <f>iferror(VLOOKUP(AI39,Stats!$C$3:$I$2001,7,false),"")</f>
        <v/>
      </c>
      <c r="AK39" s="23"/>
    </row>
    <row r="40">
      <c r="A40" s="47"/>
      <c r="B40" s="170" t="s">
        <v>23</v>
      </c>
      <c r="C40" s="171" t="str">
        <f t="shared" si="7"/>
        <v/>
      </c>
      <c r="D40" s="172"/>
      <c r="E40" s="173"/>
      <c r="F40" s="174" t="str">
        <f>iferror(VLOOKUP(E40,Stats!$C$3:$I$2001,7,false),"")</f>
        <v/>
      </c>
      <c r="G40" s="132"/>
      <c r="H40" s="175" t="s">
        <v>23</v>
      </c>
      <c r="I40" s="176" t="str">
        <f t="shared" si="8"/>
        <v/>
      </c>
      <c r="J40" s="177"/>
      <c r="K40" s="178"/>
      <c r="L40" s="179"/>
      <c r="M40" s="179"/>
      <c r="N40" s="177"/>
      <c r="O40" s="180" t="str">
        <f>iferror(VLOOKUP(K40,Stats!$C$3:$I$2001,7,false),"")</f>
        <v/>
      </c>
      <c r="P40" s="181"/>
      <c r="Q40" s="132"/>
      <c r="R40" s="83" t="s">
        <v>23</v>
      </c>
      <c r="S40" s="84" t="str">
        <f t="shared" si="9"/>
        <v/>
      </c>
      <c r="T40" s="85"/>
      <c r="U40" s="86" t="str">
        <f>iferror(VLOOKUP(T40,Stats!$C$3:$I$2001,7,false),"")</f>
        <v/>
      </c>
      <c r="V40" s="10"/>
      <c r="W40" s="83" t="s">
        <v>23</v>
      </c>
      <c r="X40" s="84" t="str">
        <f t="shared" si="10"/>
        <v/>
      </c>
      <c r="Y40" s="85"/>
      <c r="Z40" s="86" t="str">
        <f>iferror(VLOOKUP(Y40,Stats!$C$3:$I$2001,7,false),"")</f>
        <v/>
      </c>
      <c r="AA40" s="10"/>
      <c r="AB40" s="83" t="s">
        <v>23</v>
      </c>
      <c r="AC40" s="84" t="str">
        <f t="shared" si="11"/>
        <v/>
      </c>
      <c r="AD40" s="85"/>
      <c r="AE40" s="86" t="str">
        <f>iferror(VLOOKUP(AD40,Stats!$C$3:$I$2001,7,false),"")</f>
        <v/>
      </c>
      <c r="AF40" s="10"/>
      <c r="AG40" s="182" t="s">
        <v>23</v>
      </c>
      <c r="AH40" s="183" t="str">
        <f t="shared" si="12"/>
        <v/>
      </c>
      <c r="AI40" s="184"/>
      <c r="AJ40" s="185" t="str">
        <f>iferror(VLOOKUP(AI40,Stats!$C$3:$I$2001,7,false),"")</f>
        <v/>
      </c>
      <c r="AK40" s="70"/>
    </row>
    <row r="41">
      <c r="A41" s="47"/>
      <c r="B41" s="91" t="s">
        <v>24</v>
      </c>
      <c r="C41" s="92" t="str">
        <f t="shared" si="7"/>
        <v/>
      </c>
      <c r="D41" s="57"/>
      <c r="E41" s="93"/>
      <c r="F41" s="94" t="str">
        <f>iferror(VLOOKUP(E41,Stats!$C$3:$I$2001,7,false),"")</f>
        <v/>
      </c>
      <c r="G41" s="132"/>
      <c r="H41" s="91" t="s">
        <v>24</v>
      </c>
      <c r="I41" s="92" t="str">
        <f t="shared" si="8"/>
        <v/>
      </c>
      <c r="J41" s="57"/>
      <c r="K41" s="95"/>
      <c r="L41" s="56"/>
      <c r="M41" s="56"/>
      <c r="N41" s="57"/>
      <c r="O41" s="96" t="str">
        <f>iferror(VLOOKUP(K41,Stats!$C$3:$I$2001,7,false),"")</f>
        <v/>
      </c>
      <c r="P41" s="97"/>
      <c r="Q41" s="132"/>
      <c r="R41" s="83" t="s">
        <v>24</v>
      </c>
      <c r="S41" s="84" t="str">
        <f t="shared" si="9"/>
        <v/>
      </c>
      <c r="T41" s="85"/>
      <c r="U41" s="86" t="str">
        <f>iferror(VLOOKUP(T41,Stats!$C$3:$I$2001,7,false),"")</f>
        <v/>
      </c>
      <c r="V41" s="10"/>
      <c r="W41" s="83" t="s">
        <v>24</v>
      </c>
      <c r="X41" s="84" t="str">
        <f t="shared" si="10"/>
        <v/>
      </c>
      <c r="Y41" s="85"/>
      <c r="Z41" s="86" t="str">
        <f>iferror(VLOOKUP(Y41,Stats!$C$3:$I$2001,7,false),"")</f>
        <v/>
      </c>
      <c r="AA41" s="10"/>
      <c r="AB41" s="83" t="s">
        <v>24</v>
      </c>
      <c r="AC41" s="84" t="str">
        <f t="shared" si="11"/>
        <v/>
      </c>
      <c r="AD41" s="85"/>
      <c r="AE41" s="86" t="str">
        <f>iferror(VLOOKUP(AD41,Stats!$C$3:$I$2001,7,false),"")</f>
        <v/>
      </c>
      <c r="AF41" s="10"/>
      <c r="AG41" s="91" t="s">
        <v>24</v>
      </c>
      <c r="AH41" s="186" t="str">
        <f t="shared" si="12"/>
        <v/>
      </c>
      <c r="AI41" s="93"/>
      <c r="AJ41" s="94" t="str">
        <f>iferror(VLOOKUP(AI41,Stats!$C$3:$I$2001,7,false),"")</f>
        <v/>
      </c>
      <c r="AK41" s="70"/>
    </row>
    <row r="42">
      <c r="A42" s="47"/>
      <c r="B42" s="170" t="s">
        <v>25</v>
      </c>
      <c r="C42" s="171" t="str">
        <f t="shared" si="7"/>
        <v/>
      </c>
      <c r="D42" s="172"/>
      <c r="E42" s="173"/>
      <c r="F42" s="174" t="str">
        <f>iferror(VLOOKUP(E42,Stats!$C$3:$I$2001,7,false),"")</f>
        <v/>
      </c>
      <c r="G42" s="132"/>
      <c r="H42" s="175" t="s">
        <v>25</v>
      </c>
      <c r="I42" s="176" t="str">
        <f t="shared" si="8"/>
        <v/>
      </c>
      <c r="J42" s="177"/>
      <c r="K42" s="178"/>
      <c r="L42" s="179"/>
      <c r="M42" s="179"/>
      <c r="N42" s="177"/>
      <c r="O42" s="180" t="str">
        <f>iferror(VLOOKUP(K42,Stats!$C$3:$I$2001,7,false),"")</f>
        <v/>
      </c>
      <c r="P42" s="181"/>
      <c r="Q42" s="132"/>
      <c r="R42" s="83" t="s">
        <v>25</v>
      </c>
      <c r="S42" s="84" t="str">
        <f t="shared" si="9"/>
        <v/>
      </c>
      <c r="T42" s="85"/>
      <c r="U42" s="86" t="str">
        <f>iferror(VLOOKUP(T42,Stats!$C$3:$I$2001,7,false),"")</f>
        <v/>
      </c>
      <c r="V42" s="10"/>
      <c r="W42" s="83" t="s">
        <v>25</v>
      </c>
      <c r="X42" s="84" t="str">
        <f t="shared" si="10"/>
        <v/>
      </c>
      <c r="Y42" s="85"/>
      <c r="Z42" s="86" t="str">
        <f>iferror(VLOOKUP(Y42,Stats!$C$3:$I$2001,7,false),"")</f>
        <v/>
      </c>
      <c r="AA42" s="10"/>
      <c r="AB42" s="83" t="s">
        <v>25</v>
      </c>
      <c r="AC42" s="84" t="str">
        <f t="shared" si="11"/>
        <v/>
      </c>
      <c r="AD42" s="85"/>
      <c r="AE42" s="86" t="str">
        <f>iferror(VLOOKUP(AD42,Stats!$C$3:$I$2001,7,false),"")</f>
        <v/>
      </c>
      <c r="AF42" s="10"/>
      <c r="AG42" s="182" t="s">
        <v>25</v>
      </c>
      <c r="AH42" s="183" t="str">
        <f t="shared" si="12"/>
        <v/>
      </c>
      <c r="AI42" s="184"/>
      <c r="AJ42" s="185" t="str">
        <f>iferror(VLOOKUP(AI42,Stats!$C$3:$I$2001,7,false),"")</f>
        <v/>
      </c>
      <c r="AK42" s="70"/>
    </row>
    <row r="43">
      <c r="A43" s="5"/>
      <c r="B43" s="104" t="str">
        <f>iferror(VLOOKUP(E43,Stats!$C$3:$I$2001,2,false),"")</f>
        <v/>
      </c>
      <c r="C43" s="188" t="str">
        <f t="shared" si="7"/>
        <v/>
      </c>
      <c r="E43" s="93"/>
      <c r="F43" s="94" t="str">
        <f>iferror(VLOOKUP(E43,Stats!$C$3:$I$2001,7,false),"")</f>
        <v/>
      </c>
      <c r="G43" s="132"/>
      <c r="H43" s="104" t="str">
        <f>iferror(VLOOKUP(K43,Stats!$C$3:$I$2001,2,false),"")</f>
        <v/>
      </c>
      <c r="I43" s="92" t="str">
        <f t="shared" si="8"/>
        <v/>
      </c>
      <c r="J43" s="57"/>
      <c r="K43" s="95"/>
      <c r="L43" s="56"/>
      <c r="M43" s="56"/>
      <c r="N43" s="57"/>
      <c r="O43" s="96" t="str">
        <f>iferror(VLOOKUP(K43,Stats!$C$3:$I$2001,7,false),"")</f>
        <v/>
      </c>
      <c r="P43" s="97"/>
      <c r="Q43" s="132"/>
      <c r="R43" s="105" t="str">
        <f>iferror(VLOOKUP(T43,Stats!$C$3:$I$2001,2,false),"")</f>
        <v/>
      </c>
      <c r="S43" s="84" t="str">
        <f t="shared" si="9"/>
        <v/>
      </c>
      <c r="T43" s="85"/>
      <c r="U43" s="86" t="str">
        <f>iferror(VLOOKUP(T43,Stats!$C$3:$I$2001,7,false),"")</f>
        <v/>
      </c>
      <c r="V43" s="10"/>
      <c r="W43" s="105" t="str">
        <f>iferror(VLOOKUP(Y43,Stats!$C$3:$I$2001,2,false),"")</f>
        <v/>
      </c>
      <c r="X43" s="84" t="str">
        <f t="shared" si="10"/>
        <v/>
      </c>
      <c r="Y43" s="85"/>
      <c r="Z43" s="86" t="str">
        <f>iferror(VLOOKUP(Y43,Stats!$C$3:$I$2001,7,false),"")</f>
        <v/>
      </c>
      <c r="AA43" s="10"/>
      <c r="AB43" s="105" t="str">
        <f>iferror(VLOOKUP(AD43,Stats!$C$3:$I$2001,2,false),"")</f>
        <v/>
      </c>
      <c r="AC43" s="84" t="str">
        <f t="shared" si="11"/>
        <v/>
      </c>
      <c r="AD43" s="85"/>
      <c r="AE43" s="86" t="str">
        <f>iferror(VLOOKUP(AD43,Stats!$C$3:$I$2001,7,false),"")</f>
        <v/>
      </c>
      <c r="AF43" s="10"/>
      <c r="AG43" s="104" t="str">
        <f>iferror(VLOOKUP(AI43,Stats!$C$3:$I$2001,2,false),"")</f>
        <v/>
      </c>
      <c r="AH43" s="186" t="str">
        <f t="shared" si="12"/>
        <v/>
      </c>
      <c r="AI43" s="93"/>
      <c r="AJ43" s="94" t="str">
        <f>iferror(VLOOKUP(AI43,Stats!$C$3:$I$2001,7,false),"")</f>
        <v/>
      </c>
      <c r="AK43" s="23"/>
    </row>
    <row r="44">
      <c r="A44" s="5"/>
      <c r="B44" s="189" t="str">
        <f>iferror(VLOOKUP(E44,Stats!$C$3:$I$2001,2,false),"")</f>
        <v/>
      </c>
      <c r="C44" s="171" t="str">
        <f t="shared" si="7"/>
        <v/>
      </c>
      <c r="D44" s="172"/>
      <c r="E44" s="173"/>
      <c r="F44" s="174" t="str">
        <f>iferror(VLOOKUP(E44,Stats!$C$3:$I$2001,7,false),"")</f>
        <v/>
      </c>
      <c r="G44" s="132"/>
      <c r="H44" s="190" t="str">
        <f>iferror(VLOOKUP(K44,Stats!$C$3:$I$2001,2,false),"")</f>
        <v/>
      </c>
      <c r="I44" s="176" t="str">
        <f t="shared" si="8"/>
        <v/>
      </c>
      <c r="J44" s="177"/>
      <c r="K44" s="178"/>
      <c r="L44" s="179"/>
      <c r="M44" s="179"/>
      <c r="N44" s="177"/>
      <c r="O44" s="180" t="str">
        <f>iferror(VLOOKUP(K44,Stats!$C$3:$I$2001,7,false),"")</f>
        <v/>
      </c>
      <c r="P44" s="181"/>
      <c r="Q44" s="132"/>
      <c r="R44" s="105" t="str">
        <f>iferror(VLOOKUP(T44,Stats!$C$3:$I$2001,2,false),"")</f>
        <v/>
      </c>
      <c r="S44" s="84" t="str">
        <f t="shared" si="9"/>
        <v/>
      </c>
      <c r="T44" s="85"/>
      <c r="U44" s="86" t="str">
        <f>iferror(VLOOKUP(T44,Stats!$C$3:$I$2001,7,false),"")</f>
        <v/>
      </c>
      <c r="V44" s="10"/>
      <c r="W44" s="105" t="str">
        <f>iferror(VLOOKUP(Y44,Stats!$C$3:$I$2001,2,false),"")</f>
        <v/>
      </c>
      <c r="X44" s="84" t="str">
        <f t="shared" si="10"/>
        <v/>
      </c>
      <c r="Y44" s="85"/>
      <c r="Z44" s="86" t="str">
        <f>iferror(VLOOKUP(Y44,Stats!$C$3:$I$2001,7,false),"")</f>
        <v/>
      </c>
      <c r="AA44" s="10"/>
      <c r="AB44" s="105" t="str">
        <f>iferror(VLOOKUP(AD44,Stats!$C$3:$I$2001,2,false),"")</f>
        <v/>
      </c>
      <c r="AC44" s="84" t="str">
        <f t="shared" si="11"/>
        <v/>
      </c>
      <c r="AD44" s="85"/>
      <c r="AE44" s="86" t="str">
        <f>iferror(VLOOKUP(AD44,Stats!$C$3:$I$2001,7,false),"")</f>
        <v/>
      </c>
      <c r="AF44" s="10"/>
      <c r="AG44" s="191" t="str">
        <f>iferror(VLOOKUP(AI44,Stats!$C$3:$I$2001,2,false),"")</f>
        <v/>
      </c>
      <c r="AH44" s="183" t="str">
        <f t="shared" si="12"/>
        <v/>
      </c>
      <c r="AI44" s="184"/>
      <c r="AJ44" s="185" t="str">
        <f>iferror(VLOOKUP(AI44,Stats!$C$3:$I$2001,7,false),"")</f>
        <v/>
      </c>
      <c r="AK44" s="23"/>
    </row>
    <row r="45">
      <c r="A45" s="5"/>
      <c r="B45" s="104" t="str">
        <f>iferror(VLOOKUP(E45,Stats!$C$3:$I$2001,2,false),"")</f>
        <v/>
      </c>
      <c r="C45" s="92" t="str">
        <f t="shared" si="7"/>
        <v/>
      </c>
      <c r="D45" s="57"/>
      <c r="E45" s="93"/>
      <c r="F45" s="94" t="str">
        <f>iferror(VLOOKUP(E45,Stats!$C$3:$I$2001,7,false),"")</f>
        <v/>
      </c>
      <c r="G45" s="132"/>
      <c r="H45" s="104" t="str">
        <f>iferror(VLOOKUP(K45,Stats!$C$3:$I$2001,2,false),"")</f>
        <v/>
      </c>
      <c r="I45" s="92" t="str">
        <f t="shared" si="8"/>
        <v/>
      </c>
      <c r="J45" s="57"/>
      <c r="K45" s="95"/>
      <c r="L45" s="56"/>
      <c r="M45" s="56"/>
      <c r="N45" s="57"/>
      <c r="O45" s="96" t="str">
        <f>iferror(VLOOKUP(K45,Stats!$C$3:$I$2001,7,false),"")</f>
        <v/>
      </c>
      <c r="P45" s="97"/>
      <c r="Q45" s="132"/>
      <c r="R45" s="105" t="str">
        <f>iferror(VLOOKUP(T45,Stats!$C$3:$I$2001,2,false),"")</f>
        <v/>
      </c>
      <c r="S45" s="84" t="str">
        <f t="shared" si="9"/>
        <v/>
      </c>
      <c r="T45" s="85"/>
      <c r="U45" s="86" t="str">
        <f>iferror(VLOOKUP(T45,Stats!$C$3:$I$2001,7,false),"")</f>
        <v/>
      </c>
      <c r="V45" s="10"/>
      <c r="W45" s="105" t="str">
        <f>iferror(VLOOKUP(Y45,Stats!$C$3:$I$2001,2,false),"")</f>
        <v/>
      </c>
      <c r="X45" s="84" t="str">
        <f t="shared" si="10"/>
        <v/>
      </c>
      <c r="Y45" s="85"/>
      <c r="Z45" s="86" t="str">
        <f>iferror(VLOOKUP(Y45,Stats!$C$3:$I$2001,7,false),"")</f>
        <v/>
      </c>
      <c r="AA45" s="10"/>
      <c r="AB45" s="105" t="str">
        <f>iferror(VLOOKUP(AD45,Stats!$C$3:$I$2001,2,false),"")</f>
        <v/>
      </c>
      <c r="AC45" s="84" t="str">
        <f t="shared" si="11"/>
        <v/>
      </c>
      <c r="AD45" s="85"/>
      <c r="AE45" s="86" t="str">
        <f>iferror(VLOOKUP(AD45,Stats!$C$3:$I$2001,7,false),"")</f>
        <v/>
      </c>
      <c r="AF45" s="10"/>
      <c r="AG45" s="104" t="str">
        <f>iferror(VLOOKUP(AI45,Stats!$C$3:$I$2001,2,false),"")</f>
        <v/>
      </c>
      <c r="AH45" s="186" t="str">
        <f t="shared" si="12"/>
        <v/>
      </c>
      <c r="AI45" s="93"/>
      <c r="AJ45" s="94" t="str">
        <f>iferror(VLOOKUP(AI45,Stats!$C$3:$I$2001,7,false),"")</f>
        <v/>
      </c>
      <c r="AK45" s="23"/>
    </row>
    <row r="46">
      <c r="A46" s="5"/>
      <c r="B46" s="192" t="str">
        <f>iferror(VLOOKUP(E46,Stats!$C$3:$I$2001,2,false),"")</f>
        <v/>
      </c>
      <c r="C46" s="193" t="str">
        <f t="shared" si="7"/>
        <v/>
      </c>
      <c r="D46" s="194"/>
      <c r="E46" s="195"/>
      <c r="F46" s="196" t="str">
        <f>iferror(VLOOKUP(E46,Stats!$C$3:$I$2001,7,false),"")</f>
        <v/>
      </c>
      <c r="G46" s="132"/>
      <c r="H46" s="197" t="str">
        <f>iferror(VLOOKUP(K46,Stats!$C$3:$I$2001,2,false),"")</f>
        <v/>
      </c>
      <c r="I46" s="198" t="str">
        <f t="shared" si="8"/>
        <v/>
      </c>
      <c r="J46" s="199"/>
      <c r="K46" s="200"/>
      <c r="L46" s="201"/>
      <c r="M46" s="201"/>
      <c r="N46" s="199"/>
      <c r="O46" s="202" t="str">
        <f>iferror(VLOOKUP(K46,Stats!$C$3:$I$2001,7,false),"")</f>
        <v/>
      </c>
      <c r="P46" s="203"/>
      <c r="Q46" s="132"/>
      <c r="R46" s="122" t="str">
        <f>iferror(VLOOKUP(T46,Stats!$C$3:$I$2001,2,false),"")</f>
        <v/>
      </c>
      <c r="S46" s="123" t="str">
        <f t="shared" si="9"/>
        <v/>
      </c>
      <c r="T46" s="124"/>
      <c r="U46" s="125" t="str">
        <f>iferror(VLOOKUP(T46,Stats!$C$3:$I$2001,7,false),"")</f>
        <v/>
      </c>
      <c r="V46" s="10"/>
      <c r="W46" s="122" t="str">
        <f>iferror(VLOOKUP(Y46,Stats!$C$3:$I$2001,2,false),"")</f>
        <v/>
      </c>
      <c r="X46" s="123" t="str">
        <f t="shared" si="10"/>
        <v/>
      </c>
      <c r="Y46" s="124"/>
      <c r="Z46" s="125" t="str">
        <f>iferror(VLOOKUP(Y46,Stats!$C$3:$I$2001,7,false),"")</f>
        <v/>
      </c>
      <c r="AA46" s="10"/>
      <c r="AB46" s="122" t="str">
        <f>iferror(VLOOKUP(AD46,Stats!$C$3:$I$2001,2,false),"")</f>
        <v/>
      </c>
      <c r="AC46" s="123" t="str">
        <f t="shared" si="11"/>
        <v/>
      </c>
      <c r="AD46" s="124"/>
      <c r="AE46" s="125" t="str">
        <f>iferror(VLOOKUP(AD46,Stats!$C$3:$I$2001,7,false),"")</f>
        <v/>
      </c>
      <c r="AF46" s="10"/>
      <c r="AG46" s="204" t="str">
        <f>iferror(VLOOKUP(AI46,Stats!$C$3:$I$2001,2,false),"")</f>
        <v/>
      </c>
      <c r="AH46" s="205" t="str">
        <f t="shared" si="12"/>
        <v/>
      </c>
      <c r="AI46" s="206"/>
      <c r="AJ46" s="207" t="str">
        <f>iferror(VLOOKUP(AI46,Stats!$C$3:$I$2001,7,false),"")</f>
        <v/>
      </c>
      <c r="AK46" s="23"/>
    </row>
    <row r="47">
      <c r="A47" s="5"/>
      <c r="B47" s="208"/>
      <c r="C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9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3"/>
    </row>
    <row r="48">
      <c r="A48" s="5"/>
      <c r="B48" s="210" t="s">
        <v>32</v>
      </c>
      <c r="C48" s="211"/>
      <c r="D48" s="211"/>
      <c r="E48" s="212"/>
      <c r="F48" s="208"/>
      <c r="G48" s="208"/>
      <c r="H48" s="213" t="s">
        <v>33</v>
      </c>
      <c r="I48" s="211"/>
      <c r="J48" s="211"/>
      <c r="K48" s="212"/>
      <c r="L48" s="214"/>
      <c r="M48" s="215"/>
      <c r="N48" s="215"/>
      <c r="O48" s="215"/>
      <c r="P48" s="215"/>
      <c r="Q48" s="209"/>
      <c r="R48" s="216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  <c r="AK48" s="23"/>
    </row>
    <row r="49">
      <c r="A49" s="5"/>
      <c r="B49" s="217" t="s">
        <v>34</v>
      </c>
      <c r="C49" s="218" t="s">
        <v>35</v>
      </c>
      <c r="D49" s="25"/>
      <c r="E49" s="219" t="s">
        <v>6</v>
      </c>
      <c r="F49" s="220" t="s">
        <v>9</v>
      </c>
      <c r="G49" s="221"/>
      <c r="H49" s="222" t="s">
        <v>6</v>
      </c>
      <c r="I49" s="223" t="s">
        <v>36</v>
      </c>
      <c r="J49" s="224"/>
      <c r="K49" s="223" t="str">
        <f>IF(ISBLANK(K50),"","Round 2")</f>
        <v/>
      </c>
      <c r="L49" s="224"/>
      <c r="M49" s="223" t="str">
        <f>IF(ISBLANK(M50),"","Round 3")</f>
        <v/>
      </c>
      <c r="N49" s="224"/>
      <c r="O49" s="223" t="str">
        <f>IF(ISBLANK(O50),"","Round 4")</f>
        <v/>
      </c>
      <c r="P49" s="212"/>
      <c r="Q49" s="209"/>
      <c r="R49" s="225"/>
      <c r="S49" s="209"/>
      <c r="T49" s="209"/>
      <c r="U49" s="209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3"/>
      <c r="AK49" s="23"/>
    </row>
    <row r="50">
      <c r="A50" s="5"/>
      <c r="B50" s="226">
        <f t="shared" ref="B50:B61" si="13">RANK(F50,$F$50:$F$61)-(INDEX($K$65:$L$76,MATCH($E50,$H$65:$H$76,0),1)*0.1)</f>
        <v>1</v>
      </c>
      <c r="C50" s="227">
        <f>(20-COUNTIFS($AC$4:$AC$23,"☠️"))</f>
        <v>20</v>
      </c>
      <c r="D50" s="228"/>
      <c r="E50" s="229" t="str">
        <f>$AB$2</f>
        <v>Cory</v>
      </c>
      <c r="F50" s="230">
        <f>SUM($AE$4:$AE$23)</f>
        <v>0</v>
      </c>
      <c r="G50" s="221"/>
      <c r="H50" s="231" t="str">
        <f>B2</f>
        <v>Taylor</v>
      </c>
      <c r="I50" s="232">
        <f>VLOOKUP($H50,Teams!$E$50:$F$61,2,false)</f>
        <v>0</v>
      </c>
      <c r="J50" s="233"/>
      <c r="K50" s="234"/>
      <c r="L50" s="235" t="str">
        <f t="shared" ref="L50:L61" si="14">IF(ISBLANK(K50),"",CONCATENATE("+",K50-I50))</f>
        <v/>
      </c>
      <c r="M50" s="232"/>
      <c r="N50" s="236" t="str">
        <f t="shared" ref="N50:N61" si="15">IF(ISBLANK(M50),"",CONCATENATE("+",M50-K50))</f>
        <v/>
      </c>
      <c r="O50" s="232"/>
      <c r="P50" s="237" t="str">
        <f t="shared" ref="P50:P61" si="16">IF(ISBLANK(O50),"",CONCATENATE("+",O50-M50))</f>
        <v/>
      </c>
      <c r="Q50" s="209"/>
      <c r="R50" s="225"/>
      <c r="S50" s="209"/>
      <c r="T50" s="209"/>
      <c r="U50" s="209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3"/>
      <c r="AK50" s="23"/>
    </row>
    <row r="51">
      <c r="A51" s="5"/>
      <c r="B51" s="238">
        <f t="shared" si="13"/>
        <v>1</v>
      </c>
      <c r="C51" s="239">
        <f>(20-COUNTIFS($S$27:$S$46,"☠️"))</f>
        <v>20</v>
      </c>
      <c r="D51" s="240"/>
      <c r="E51" s="241" t="str">
        <f>$R$25</f>
        <v>Dan</v>
      </c>
      <c r="F51" s="242">
        <f>SUM($U$27:$U$46)</f>
        <v>0</v>
      </c>
      <c r="G51" s="243"/>
      <c r="H51" s="108" t="str">
        <f>H2</f>
        <v>Reid</v>
      </c>
      <c r="I51" s="244">
        <f>VLOOKUP($H51,Teams!$E$50:$F$61,2,false)</f>
        <v>0</v>
      </c>
      <c r="J51" s="240"/>
      <c r="K51" s="245"/>
      <c r="L51" s="246" t="str">
        <f t="shared" si="14"/>
        <v/>
      </c>
      <c r="M51" s="244"/>
      <c r="N51" s="247" t="str">
        <f t="shared" si="15"/>
        <v/>
      </c>
      <c r="O51" s="244"/>
      <c r="P51" s="248" t="str">
        <f t="shared" si="16"/>
        <v/>
      </c>
      <c r="Q51" s="209"/>
      <c r="R51" s="225"/>
      <c r="S51" s="209"/>
      <c r="T51" s="209"/>
      <c r="U51" s="209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3"/>
      <c r="AK51" s="23"/>
    </row>
    <row r="52">
      <c r="A52" s="5"/>
      <c r="B52" s="249">
        <f t="shared" si="13"/>
        <v>1</v>
      </c>
      <c r="C52" s="244">
        <f>(20-COUNTIFS($I$4:$I$23,"☠️"))</f>
        <v>20</v>
      </c>
      <c r="D52" s="240"/>
      <c r="E52" s="250" t="str">
        <f>$H$2</f>
        <v>Reid</v>
      </c>
      <c r="F52" s="251">
        <f>SUM($O$4:$O$23)</f>
        <v>0</v>
      </c>
      <c r="G52" s="221"/>
      <c r="H52" s="252" t="str">
        <f>R2</f>
        <v>Jamie</v>
      </c>
      <c r="I52" s="253">
        <f>VLOOKUP($H52,Teams!$E$50:$F$61,2,false)</f>
        <v>0</v>
      </c>
      <c r="J52" s="240"/>
      <c r="K52" s="254"/>
      <c r="L52" s="255" t="str">
        <f t="shared" si="14"/>
        <v/>
      </c>
      <c r="M52" s="253"/>
      <c r="N52" s="256" t="str">
        <f t="shared" si="15"/>
        <v/>
      </c>
      <c r="O52" s="253"/>
      <c r="P52" s="257" t="str">
        <f t="shared" si="16"/>
        <v/>
      </c>
      <c r="Q52" s="209"/>
      <c r="R52" s="225"/>
      <c r="S52" s="209"/>
      <c r="T52" s="209"/>
      <c r="U52" s="209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3"/>
      <c r="AK52" s="23"/>
    </row>
    <row r="53">
      <c r="A53" s="5"/>
      <c r="B53" s="258">
        <f t="shared" si="13"/>
        <v>1</v>
      </c>
      <c r="C53" s="259">
        <f>(20-COUNTIFS($AC$27:$AC$46,"☠️"))</f>
        <v>20</v>
      </c>
      <c r="D53" s="240"/>
      <c r="E53" s="260" t="str">
        <f>$AB$25</f>
        <v>White</v>
      </c>
      <c r="F53" s="261">
        <f>SUM($AE$27:$AE$46)</f>
        <v>0</v>
      </c>
      <c r="G53" s="262"/>
      <c r="H53" s="263" t="str">
        <f>W2</f>
        <v>Jeff</v>
      </c>
      <c r="I53" s="264">
        <f>VLOOKUP($H53,Teams!$E$50:$F$61,2,false)</f>
        <v>0</v>
      </c>
      <c r="J53" s="240"/>
      <c r="K53" s="265"/>
      <c r="L53" s="266" t="str">
        <f t="shared" si="14"/>
        <v/>
      </c>
      <c r="M53" s="264"/>
      <c r="N53" s="267" t="str">
        <f t="shared" si="15"/>
        <v/>
      </c>
      <c r="O53" s="264"/>
      <c r="P53" s="268" t="str">
        <f t="shared" si="16"/>
        <v/>
      </c>
      <c r="Q53" s="209"/>
      <c r="R53" s="225"/>
      <c r="S53" s="209"/>
      <c r="T53" s="209"/>
      <c r="U53" s="209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3"/>
      <c r="AK53" s="23"/>
    </row>
    <row r="54">
      <c r="A54" s="5"/>
      <c r="B54" s="269">
        <f t="shared" si="13"/>
        <v>1</v>
      </c>
      <c r="C54" s="264">
        <f>(20-COUNTIFS($X$4:$X$23,"☠️"))</f>
        <v>20</v>
      </c>
      <c r="D54" s="240"/>
      <c r="E54" s="270" t="str">
        <f>$W$2</f>
        <v>Jeff</v>
      </c>
      <c r="F54" s="271">
        <f>SUM($Z$4:$Z$23)</f>
        <v>0</v>
      </c>
      <c r="G54" s="221"/>
      <c r="H54" s="272" t="str">
        <f>AG2</f>
        <v>Jordan</v>
      </c>
      <c r="I54" s="273">
        <f>VLOOKUP($H54,Teams!$E$50:$F$61,2,false)</f>
        <v>0</v>
      </c>
      <c r="J54" s="240"/>
      <c r="K54" s="274"/>
      <c r="L54" s="275" t="str">
        <f t="shared" si="14"/>
        <v/>
      </c>
      <c r="M54" s="273"/>
      <c r="N54" s="276" t="str">
        <f t="shared" si="15"/>
        <v/>
      </c>
      <c r="O54" s="273"/>
      <c r="P54" s="277" t="str">
        <f t="shared" si="16"/>
        <v/>
      </c>
      <c r="Q54" s="209"/>
      <c r="R54" s="225"/>
      <c r="S54" s="209"/>
      <c r="T54" s="209"/>
      <c r="U54" s="209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3"/>
      <c r="AK54" s="23"/>
    </row>
    <row r="55">
      <c r="A55" s="5"/>
      <c r="B55" s="278">
        <f t="shared" si="13"/>
        <v>1</v>
      </c>
      <c r="C55" s="253">
        <f>(20-COUNTIFS($S$4:$S$23,"☠️"))</f>
        <v>20</v>
      </c>
      <c r="D55" s="240"/>
      <c r="E55" s="279" t="str">
        <f>$R$2</f>
        <v>Jamie</v>
      </c>
      <c r="F55" s="280">
        <f>SUM($U$4:$U$23)</f>
        <v>0</v>
      </c>
      <c r="G55" s="243"/>
      <c r="H55" s="189" t="str">
        <f>B25</f>
        <v>Lupi</v>
      </c>
      <c r="I55" s="281">
        <f>VLOOKUP($H55,Teams!$E$50:$F$61,2,false)</f>
        <v>0</v>
      </c>
      <c r="J55" s="240"/>
      <c r="K55" s="282"/>
      <c r="L55" s="283" t="str">
        <f t="shared" si="14"/>
        <v/>
      </c>
      <c r="M55" s="281"/>
      <c r="N55" s="284" t="str">
        <f t="shared" si="15"/>
        <v/>
      </c>
      <c r="O55" s="281"/>
      <c r="P55" s="285" t="str">
        <f t="shared" si="16"/>
        <v/>
      </c>
      <c r="Q55" s="209"/>
      <c r="R55" s="225"/>
      <c r="S55" s="209"/>
      <c r="T55" s="209"/>
      <c r="U55" s="209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3"/>
      <c r="AK55" s="23"/>
    </row>
    <row r="56">
      <c r="A56" s="5"/>
      <c r="B56" s="286">
        <f t="shared" si="13"/>
        <v>1</v>
      </c>
      <c r="C56" s="287">
        <f>(20-COUNTIFS($I$27:$I$46,"☠️"))</f>
        <v>20</v>
      </c>
      <c r="D56" s="240"/>
      <c r="E56" s="288" t="str">
        <f>$H$25</f>
        <v>Niko</v>
      </c>
      <c r="F56" s="289">
        <f>SUM($O$27:$O$46)</f>
        <v>0</v>
      </c>
      <c r="G56" s="243"/>
      <c r="H56" s="190" t="str">
        <f>H25</f>
        <v>Niko</v>
      </c>
      <c r="I56" s="287">
        <f>VLOOKUP($H56,Teams!$E$50:$F$61,2,false)</f>
        <v>0</v>
      </c>
      <c r="J56" s="240"/>
      <c r="K56" s="290"/>
      <c r="L56" s="291" t="str">
        <f t="shared" si="14"/>
        <v/>
      </c>
      <c r="M56" s="287"/>
      <c r="N56" s="292" t="str">
        <f t="shared" si="15"/>
        <v/>
      </c>
      <c r="O56" s="287"/>
      <c r="P56" s="293" t="str">
        <f t="shared" si="16"/>
        <v/>
      </c>
      <c r="Q56" s="209"/>
      <c r="R56" s="225"/>
      <c r="S56" s="209"/>
      <c r="T56" s="209"/>
      <c r="U56" s="209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3"/>
      <c r="AK56" s="23"/>
    </row>
    <row r="57">
      <c r="A57" s="5"/>
      <c r="B57" s="294">
        <f t="shared" si="13"/>
        <v>1</v>
      </c>
      <c r="C57" s="273">
        <f>(20-COUNTIFS($AH$4:$AH$23,"☠️"))</f>
        <v>20</v>
      </c>
      <c r="D57" s="240"/>
      <c r="E57" s="295" t="str">
        <f>$AG$2</f>
        <v>Jordan</v>
      </c>
      <c r="F57" s="296">
        <f>SUM($AJ$4:$AJ$23)</f>
        <v>0</v>
      </c>
      <c r="G57" s="221"/>
      <c r="H57" s="297" t="str">
        <f>R25</f>
        <v>Dan</v>
      </c>
      <c r="I57" s="239">
        <f>VLOOKUP($H57,Teams!$E$50:$F$61,2,false)</f>
        <v>0</v>
      </c>
      <c r="J57" s="240"/>
      <c r="K57" s="298"/>
      <c r="L57" s="299" t="str">
        <f t="shared" si="14"/>
        <v/>
      </c>
      <c r="M57" s="239"/>
      <c r="N57" s="300" t="str">
        <f t="shared" si="15"/>
        <v/>
      </c>
      <c r="O57" s="239"/>
      <c r="P57" s="301" t="str">
        <f t="shared" si="16"/>
        <v/>
      </c>
      <c r="Q57" s="209"/>
      <c r="R57" s="225"/>
      <c r="S57" s="209"/>
      <c r="T57" s="209"/>
      <c r="U57" s="209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3"/>
      <c r="AK57" s="23"/>
    </row>
    <row r="58">
      <c r="A58" s="5"/>
      <c r="B58" s="302">
        <f t="shared" si="13"/>
        <v>1</v>
      </c>
      <c r="C58" s="303">
        <f>(20-COUNTIFS($X$27:$X$46,"☠️"))</f>
        <v>20</v>
      </c>
      <c r="D58" s="240"/>
      <c r="E58" s="304" t="str">
        <f>$W$25</f>
        <v>Steven</v>
      </c>
      <c r="F58" s="305">
        <f>SUM($Z$27:$Z$46)</f>
        <v>0</v>
      </c>
      <c r="G58" s="243"/>
      <c r="H58" s="306" t="str">
        <f>W25</f>
        <v>Steven</v>
      </c>
      <c r="I58" s="303">
        <f>VLOOKUP($H58,Teams!$E$50:$F$61,2,false)</f>
        <v>0</v>
      </c>
      <c r="J58" s="240"/>
      <c r="K58" s="307"/>
      <c r="L58" s="308" t="str">
        <f t="shared" si="14"/>
        <v/>
      </c>
      <c r="M58" s="303"/>
      <c r="N58" s="309" t="str">
        <f t="shared" si="15"/>
        <v/>
      </c>
      <c r="O58" s="303"/>
      <c r="P58" s="310" t="str">
        <f t="shared" si="16"/>
        <v/>
      </c>
      <c r="Q58" s="209"/>
      <c r="R58" s="225"/>
      <c r="S58" s="209"/>
      <c r="T58" s="209"/>
      <c r="U58" s="209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3"/>
      <c r="AK58" s="23"/>
    </row>
    <row r="59">
      <c r="A59" s="5"/>
      <c r="B59" s="311">
        <f t="shared" si="13"/>
        <v>1</v>
      </c>
      <c r="C59" s="312">
        <f>(20-COUNTIFS($C$4:$C$23,"☠️"))</f>
        <v>20</v>
      </c>
      <c r="D59" s="313"/>
      <c r="E59" s="314" t="str">
        <f>$B$2</f>
        <v>Taylor</v>
      </c>
      <c r="F59" s="315">
        <f>SUM($F$4:$F$23)</f>
        <v>0</v>
      </c>
      <c r="G59" s="243"/>
      <c r="H59" s="316" t="str">
        <f>AB2</f>
        <v>Cory</v>
      </c>
      <c r="I59" s="317">
        <f>VLOOKUP($H59,Teams!$E$50:$F$61,2,false)</f>
        <v>0</v>
      </c>
      <c r="J59" s="313"/>
      <c r="K59" s="318"/>
      <c r="L59" s="319" t="str">
        <f t="shared" si="14"/>
        <v/>
      </c>
      <c r="M59" s="317"/>
      <c r="N59" s="320" t="str">
        <f t="shared" si="15"/>
        <v/>
      </c>
      <c r="O59" s="317"/>
      <c r="P59" s="321" t="str">
        <f t="shared" si="16"/>
        <v/>
      </c>
      <c r="Q59" s="209"/>
      <c r="R59" s="225"/>
      <c r="S59" s="209"/>
      <c r="T59" s="209"/>
      <c r="U59" s="209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3"/>
      <c r="AK59" s="23"/>
    </row>
    <row r="60">
      <c r="A60" s="5"/>
      <c r="B60" s="322">
        <f t="shared" si="13"/>
        <v>1</v>
      </c>
      <c r="C60" s="323">
        <f>(20-COUNTIFS($C$27:$C$46,"☠️"))</f>
        <v>20</v>
      </c>
      <c r="D60" s="313"/>
      <c r="E60" s="324" t="str">
        <f>$B$25</f>
        <v>Lupi</v>
      </c>
      <c r="F60" s="325">
        <f>SUM($F$27:$F$46)</f>
        <v>0</v>
      </c>
      <c r="G60" s="243"/>
      <c r="H60" s="326" t="str">
        <f>AG25</f>
        <v>Kirk</v>
      </c>
      <c r="I60" s="327">
        <f>VLOOKUP($H60,Teams!$E$50:$F$61,2,false)</f>
        <v>0</v>
      </c>
      <c r="J60" s="313"/>
      <c r="K60" s="328"/>
      <c r="L60" s="329" t="str">
        <f t="shared" si="14"/>
        <v/>
      </c>
      <c r="M60" s="327"/>
      <c r="N60" s="330" t="str">
        <f t="shared" si="15"/>
        <v/>
      </c>
      <c r="O60" s="327"/>
      <c r="P60" s="331" t="str">
        <f t="shared" si="16"/>
        <v/>
      </c>
      <c r="Q60" s="209"/>
      <c r="R60" s="225"/>
      <c r="S60" s="209"/>
      <c r="T60" s="209"/>
      <c r="U60" s="209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3"/>
      <c r="AK60" s="23"/>
    </row>
    <row r="61">
      <c r="A61" s="5"/>
      <c r="B61" s="332">
        <f t="shared" si="13"/>
        <v>1</v>
      </c>
      <c r="C61" s="333">
        <f>(20-COUNTIFS($AH$27:$AH$46,"☠️"))</f>
        <v>20</v>
      </c>
      <c r="D61" s="334"/>
      <c r="E61" s="335" t="str">
        <f>$AG$25</f>
        <v>Kirk</v>
      </c>
      <c r="F61" s="336">
        <f>SUM($AJ$27:$AJ$46)</f>
        <v>0</v>
      </c>
      <c r="G61" s="243"/>
      <c r="H61" s="337" t="str">
        <f>AB25</f>
        <v>White</v>
      </c>
      <c r="I61" s="338">
        <f>VLOOKUP($H61,Teams!$E$50:$F$61,2,false)</f>
        <v>0</v>
      </c>
      <c r="J61" s="334"/>
      <c r="K61" s="339"/>
      <c r="L61" s="340" t="str">
        <f t="shared" si="14"/>
        <v/>
      </c>
      <c r="M61" s="338"/>
      <c r="N61" s="341" t="str">
        <f t="shared" si="15"/>
        <v/>
      </c>
      <c r="O61" s="338"/>
      <c r="P61" s="342" t="str">
        <f t="shared" si="16"/>
        <v/>
      </c>
      <c r="Q61" s="209"/>
      <c r="R61" s="225"/>
      <c r="S61" s="209"/>
      <c r="T61" s="209"/>
      <c r="U61" s="209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3"/>
      <c r="AK61" s="23"/>
    </row>
    <row r="62">
      <c r="A62" s="5"/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9"/>
      <c r="R62" s="225"/>
      <c r="S62" s="209"/>
      <c r="T62" s="209"/>
      <c r="U62" s="209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3"/>
      <c r="AK62" s="23"/>
    </row>
    <row r="63">
      <c r="A63" s="5"/>
      <c r="B63" s="343" t="s">
        <v>37</v>
      </c>
      <c r="C63" s="9"/>
      <c r="D63" s="221"/>
      <c r="E63" s="208"/>
      <c r="F63" s="208"/>
      <c r="G63" s="208"/>
      <c r="H63" s="213" t="s">
        <v>38</v>
      </c>
      <c r="I63" s="211"/>
      <c r="J63" s="212"/>
      <c r="K63" s="215"/>
      <c r="L63" s="215"/>
      <c r="M63" s="215"/>
      <c r="N63" s="215"/>
      <c r="O63" s="208"/>
      <c r="P63" s="208"/>
      <c r="Q63" s="209"/>
      <c r="R63" s="225"/>
      <c r="S63" s="209"/>
      <c r="T63" s="209"/>
      <c r="U63" s="209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3"/>
      <c r="AK63" s="23"/>
    </row>
    <row r="64">
      <c r="A64" s="5"/>
      <c r="B64" s="217" t="s">
        <v>6</v>
      </c>
      <c r="C64" s="219" t="s">
        <v>39</v>
      </c>
      <c r="D64" s="218" t="s">
        <v>40</v>
      </c>
      <c r="E64" s="25"/>
      <c r="F64" s="220" t="s">
        <v>7</v>
      </c>
      <c r="G64" s="208"/>
      <c r="H64" s="222" t="s">
        <v>6</v>
      </c>
      <c r="I64" s="223" t="s">
        <v>41</v>
      </c>
      <c r="J64" s="224"/>
      <c r="K64" s="344" t="s">
        <v>42</v>
      </c>
      <c r="L64" s="223"/>
      <c r="M64" s="223" t="s">
        <v>43</v>
      </c>
      <c r="N64" s="211"/>
      <c r="O64" s="211"/>
      <c r="P64" s="212"/>
      <c r="Q64" s="209"/>
      <c r="R64" s="225"/>
      <c r="S64" s="209"/>
      <c r="T64" s="209"/>
      <c r="U64" s="209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3"/>
      <c r="AK64" s="23"/>
    </row>
    <row r="65">
      <c r="A65" s="5"/>
      <c r="B65" s="345" t="s">
        <v>10</v>
      </c>
      <c r="C65" s="346">
        <f t="array" ref="C65">IFERROR(INDEX(Stats!H:H,MATCH(MAXIFS(Stats!H:H,Stats!D:D,B65),Stats!H:H,0)),0)</f>
        <v>7</v>
      </c>
      <c r="D65" s="347" t="str">
        <f t="array" ref="D65">IFERROR(Concatenate(INDEX(Stats!$C$3:$I$801,MATCH(1,(Stats!$I$3:$I$801=(MAXIFS(Stats!$I$3:$I$801,Stats!$D$3:$D$801,$B65)))*(Stats!$D$3:$D$801=$B65),0),1)," - ",(MAXIFS(Stats!$I$3:$I$801,Stats!$D$3:$D$801,$B65))),"")</f>
        <v>David Pastrnak - 10</v>
      </c>
      <c r="E65" s="50"/>
      <c r="F65" s="348"/>
      <c r="G65" s="349"/>
      <c r="H65" s="231" t="str">
        <f t="shared" ref="H65:H68" si="17">H50</f>
        <v>Taylor</v>
      </c>
      <c r="I65" s="350">
        <f>sum(IFERROR(COUNTIF($B$4:$B$23,$B$65)*$C$65,0),IFERROR(COUNTIF($B$4:$B$23,$B$66)*$C$66,0),IFERROR(COUNTIF($B$4:$B$23,$B$67)*$C$67,0),IFERROR(COUNTIF($B$4:$B$23,$B$68)*$C$68,0),IFERROR(COUNTIF($B$4:$B$23,$B$69)*$C$69,0),IFERROR(COUNTIF($B$4:$B$23,$B$70)*$C$70,0),IFERROR(COUNTIF($B$4:$B$23,$B$71)*$C$71,0),IFERROR(COUNTIF($B$4:$B$23,$B$72)*$C$72,0),IFERROR(COUNTIF($B$4:$B$23,$B$73)*$C$73,0),IFERROR(COUNTIF($B$4:$B$23,$B$74)*$C$74,0),IFERROR(COUNTIF($B$4:$B$23,$B$75)*$C$75,0),IFERROR(COUNTIF($B$4:$B$23,$B$76)*$C$76,0),IFERROR(COUNTIF($B$4:$B$23,$B$77)*$C$77,0),IFERROR(COUNTIF($B$4:$B$23,$B$78)*$C$78,0),IFERROR(COUNTIF($B$4:$B$23,$B$79)*$C$79,0),IFERROR(COUNTIF($B$4:$B$23,$B$80)*$C$80,0),IFERROR(COUNTIF($B$4:$B$23,$B$105)*$C$105,0))</f>
        <v>104</v>
      </c>
      <c r="J65" s="233"/>
      <c r="K65" s="351">
        <f t="shared" ref="K65:K76" si="18">ROUNDUP(VLOOKUP($H65,$E$50:$F$61,2,false)/$I65,3)</f>
        <v>0</v>
      </c>
      <c r="L65" s="233"/>
      <c r="M65" s="232" t="str">
        <f t="array" ref="M65">CONCATENATE(INDEX($E$4:$E$23,MATCH(MAX($F$4:$F$23),$F$4:$F$23,0))," - ",MAX($F$4:$F$23))</f>
        <v>#N/A</v>
      </c>
      <c r="N65" s="352"/>
      <c r="O65" s="352"/>
      <c r="P65" s="353"/>
      <c r="Q65" s="209"/>
      <c r="R65" s="225"/>
      <c r="S65" s="209"/>
      <c r="T65" s="209"/>
      <c r="U65" s="209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3"/>
      <c r="AK65" s="23"/>
    </row>
    <row r="66">
      <c r="A66" s="5"/>
      <c r="B66" s="354" t="s">
        <v>11</v>
      </c>
      <c r="C66" s="355">
        <f t="array" ref="C66">IFERROR(INDEX(Stats!H:H,MATCH(MAXIFS(Stats!H:H,Stats!D:D,B66),Stats!H:H,0)),0)</f>
        <v>8</v>
      </c>
      <c r="D66" s="356" t="str">
        <f t="array" ref="D66">IFERROR(Concatenate(INDEX(Stats!$C$3:$I$801,MATCH(1,(Stats!$I$3:$I$801=(MAXIFS(Stats!$I$3:$I$801,Stats!$D$3:$D$801,$B66)))*(Stats!$D$3:$D$801=$B66),0),1)," - ",(MAXIFS(Stats!$I$3:$I$801,Stats!$D$3:$D$801,$B66))),"")</f>
        <v>Sebastian Aho - 7</v>
      </c>
      <c r="E66" s="357"/>
      <c r="F66" s="358"/>
      <c r="G66" s="243"/>
      <c r="H66" s="108" t="str">
        <f t="shared" si="17"/>
        <v>Reid</v>
      </c>
      <c r="I66" s="359">
        <f>sum(IFERROR(COUNTIF($H$4:$H$23,$B$65)*$C$65,0),IFERROR(COUNTIF($H$4:$H$23,$B$66)*$C$66,0),IFERROR(COUNTIF($H$4:$H$23,$B$67)*$C$67,0),IFERROR(COUNTIF($H$4:$H$23,$B$68)*$C$68,0),IFERROR(COUNTIF($H$4:$H$23,$B$69)*$C$69,0),IFERROR(COUNTIF($H$4:$H$23,$B$70)*$C$70,0),IFERROR(COUNTIF($H$4:$H$23,$B$71)*$C$71,0),IFERROR(COUNTIF($H$4:$H$23,$B$72)*$C$72,0),IFERROR(COUNTIF($H$4:$H$23,$B$73)*$C$73,0),IFERROR(COUNTIF($H$4:$H$23,$B$74)*$C$74,0),IFERROR(COUNTIF($H$4:$H$23,$B$75)*$C$75,0),IFERROR(COUNTIF($H$4:$H$23,$B$76)*$C$76,0),IFERROR(COUNTIF($H$4:$H$23,$B$77)*$C$77,0),IFERROR(COUNTIF($H$4:$H$23,$B$78)*$C$78,0),IFERROR(COUNTIF($H$4:$H$23,$B$79)*$C$79,0),IFERROR(COUNTIF($H$4:$H$23,$B$80)*$C$80,0),IFERROR(COUNTIF($H$4:$H$23,$B$105)*$C$105,0))</f>
        <v>104</v>
      </c>
      <c r="J66" s="240"/>
      <c r="K66" s="360">
        <f t="shared" si="18"/>
        <v>0</v>
      </c>
      <c r="L66" s="240"/>
      <c r="M66" s="244" t="str">
        <f t="array" ref="M66">CONCATENATE(INDEX($K$4:$K$23,MATCH(MAX($O$4:$O$23),$O$4:$O$23,0))," - ",MAX($O$4:$O$23))</f>
        <v>#N/A</v>
      </c>
      <c r="N66" s="361"/>
      <c r="O66" s="361"/>
      <c r="P66" s="362"/>
      <c r="Q66" s="208"/>
      <c r="R66" s="225"/>
      <c r="S66" s="209"/>
      <c r="T66" s="209"/>
      <c r="U66" s="209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3"/>
      <c r="AK66" s="23"/>
    </row>
    <row r="67">
      <c r="A67" s="5"/>
      <c r="B67" s="104" t="s">
        <v>12</v>
      </c>
      <c r="C67" s="363">
        <f t="array" ref="C67">IFERROR(INDEX(Stats!H:H,MATCH(MAXIFS(Stats!H:H,Stats!D:D,B67),Stats!H:H,0)),0)</f>
        <v>6</v>
      </c>
      <c r="D67" s="364" t="str">
        <f t="array" ref="D67">IFERROR(Concatenate(INDEX(Stats!$C$3:$I$801,MATCH(1,(Stats!$I$3:$I$801=(MAXIFS(Stats!$I$3:$I$801,Stats!$D$3:$D$801,$B67)))*(Stats!$D$3:$D$801=$B67),0),1)," - ",(MAXIFS(Stats!$I$3:$I$801,Stats!$D$3:$D$801,$B67))),"")</f>
        <v>Nathan MacKinnon - 13</v>
      </c>
      <c r="E67" s="57"/>
      <c r="F67" s="365"/>
      <c r="G67" s="349"/>
      <c r="H67" s="252" t="str">
        <f t="shared" si="17"/>
        <v>Jamie</v>
      </c>
      <c r="I67" s="366">
        <f>sum(IFERROR(COUNTIF($R$4:$R$23,$B$65)*$C$65,0),IFERROR(COUNTIF($R$4:$R$23,$B$66)*$C$66,0),IFERROR(COUNTIF($R$4:$R$23,$B$67)*$C$67,0),IFERROR(COUNTIF($R$4:$R$23,$B$68)*$C$68,0),IFERROR(COUNTIF($R$4:$R$23,$B$69)*$C$69,0),IFERROR(COUNTIF($R$4:$R$23,$B$70)*$C$70,0),IFERROR(COUNTIF($R$4:$R$23,$B$71)*$C$71,0),IFERROR(COUNTIF($R$4:$R$23,$B$72)*$C$72,0),IFERROR(COUNTIF($R$4:$R$23,$B$73)*$C$73,0),IFERROR(COUNTIF($R$4:$R$23,$B$74)*$C$74,0),IFERROR(COUNTIF($R$4:$R$23,$B$75)*$C$75,0),IFERROR(COUNTIF($R$4:$R$23,$B$76)*$C$76,0),IFERROR(COUNTIF($R$4:$R$23,$B$77)*$C$77,0),IFERROR(COUNTIF($R$4:$R$23,$B$78)*$C$78,0),IFERROR(COUNTIF($R$4:$R$23,$B$79)*$C$79,0),IFERROR(COUNTIF($R$4:$R$23,$B$80)*$C$80,0),IFERROR(COUNTIF($R$4:$R$23,$B$105)*$C$105,0))</f>
        <v>104</v>
      </c>
      <c r="J67" s="240"/>
      <c r="K67" s="367">
        <f t="shared" si="18"/>
        <v>0</v>
      </c>
      <c r="L67" s="240"/>
      <c r="M67" s="253" t="str">
        <f t="array" ref="M67">CONCATENATE(INDEX($T$4:$T$23,MATCH(MAX($U$4:$U$23),$U$4:$U$23,0))," - ",MAX($U$4:$U$23))</f>
        <v>#N/A</v>
      </c>
      <c r="N67" s="361"/>
      <c r="O67" s="361"/>
      <c r="P67" s="362"/>
      <c r="Q67" s="208"/>
      <c r="R67" s="225"/>
      <c r="S67" s="209"/>
      <c r="T67" s="209"/>
      <c r="U67" s="209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3"/>
      <c r="AK67" s="23"/>
    </row>
    <row r="68">
      <c r="A68" s="5"/>
      <c r="B68" s="354" t="s">
        <v>13</v>
      </c>
      <c r="C68" s="355">
        <f t="array" ref="C68">IFERROR(INDEX(Stats!H:H,MATCH(MAXIFS(Stats!H:H,Stats!D:D,B68),Stats!H:H,0)),0)</f>
        <v>4</v>
      </c>
      <c r="D68" s="368" t="str">
        <f t="array" ref="D68">IFERROR(Concatenate(INDEX(Stats!$C$3:$I$801,MATCH(1,(Stats!$I$3:$I$801=(MAXIFS(Stats!$I$3:$I$801,Stats!$D$3:$D$801,$B68)))*(Stats!$D$3:$D$801=$B68),0),1)," - ",(MAXIFS(Stats!$I$3:$I$801,Stats!$D$3:$D$801,$B68))),"")</f>
        <v>Leon Draisaitl - 5</v>
      </c>
      <c r="E68" s="357"/>
      <c r="F68" s="369"/>
      <c r="G68" s="349"/>
      <c r="H68" s="263" t="str">
        <f t="shared" si="17"/>
        <v>Jeff</v>
      </c>
      <c r="I68" s="370">
        <f>sum(IFERROR(COUNTIF($W$4:$W$23,$B$65)*$C$65,0),IFERROR(COUNTIF($W$4:$W$23,$B$66)*$C$66,0),IFERROR(COUNTIF($W$4:$W$23,$B$67)*$C$67,0),IFERROR(COUNTIF($W$4:$W$23,$B$68)*$C$68,0),IFERROR(COUNTIF($W$4:$W$23,$B$69)*$C$69,0),IFERROR(COUNTIF($W$4:$W$23,$B$70)*$C$70,0),IFERROR(COUNTIF($W$4:$W$23,$B$71)*$C$71,0),IFERROR(COUNTIF($W$4:$W$23,$B$72)*$C$72,0),IFERROR(COUNTIF($W$4:$W$23,$B$73)*$C$73,0),IFERROR(COUNTIF($W$4:$W$23,$B$74)*$C$74,0),IFERROR(COUNTIF($W$4:$W$23,$B$75)*$C$75,0),IFERROR(COUNTIF($W$4:$W$23,$B$76)*$C$76,0),IFERROR(COUNTIF($W$4:$W$23,$B$77)*$C$77,0),IFERROR(COUNTIF($W$4:$W$23,$B$78)*$C$78,0),IFERROR(COUNTIF($W$4:$W$23,$B$79)*$C$79,0),IFERROR(COUNTIF($W$4:$W$23,$B$80)*$C$80,0),IFERROR(COUNTIF($W$4:$W$23,$B$105)*$C$105,0))</f>
        <v>104</v>
      </c>
      <c r="J68" s="240"/>
      <c r="K68" s="371">
        <f t="shared" si="18"/>
        <v>0</v>
      </c>
      <c r="L68" s="240"/>
      <c r="M68" s="264" t="str">
        <f t="array" ref="M68">CONCATENATE(INDEX($Y$4:$Y$23,MATCH(MAX($Z$4:$Z$23),$Z$4:$Z$23,0))," - ",MAX($Z$4:$Z$23))</f>
        <v>#N/A</v>
      </c>
      <c r="N68" s="361"/>
      <c r="O68" s="361"/>
      <c r="P68" s="362"/>
      <c r="Q68" s="208"/>
      <c r="R68" s="225"/>
      <c r="S68" s="209"/>
      <c r="T68" s="209"/>
      <c r="U68" s="209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3"/>
      <c r="AK68" s="23"/>
    </row>
    <row r="69">
      <c r="A69" s="5"/>
      <c r="B69" s="104" t="s">
        <v>14</v>
      </c>
      <c r="C69" s="363">
        <f t="array" ref="C69">IFERROR(INDEX(Stats!H:H,MATCH(MAXIFS(Stats!H:H,Stats!D:D,B69),Stats!H:H,0)),0)</f>
        <v>6</v>
      </c>
      <c r="D69" s="372" t="str">
        <f t="array" ref="D69">IFERROR(Concatenate(INDEX(Stats!$C$3:$I$801,MATCH(1,(Stats!$I$3:$I$801=(MAXIFS(Stats!$I$3:$I$801,Stats!$D$3:$D$801,$B69)))*(Stats!$D$3:$D$801=$B69),0),1)," - ",(MAXIFS(Stats!$I$3:$I$801,Stats!$D$3:$D$801,$B69))),"")</f>
        <v>Jonathan Huberdeau - 10</v>
      </c>
      <c r="E69" s="57"/>
      <c r="F69" s="373"/>
      <c r="G69" s="349"/>
      <c r="H69" s="109" t="str">
        <f>H59</f>
        <v>Cory</v>
      </c>
      <c r="I69" s="374">
        <f>sum(IFERROR(COUNTIF($AB$4:$AB$23,$B$65)*$C$65,0),IFERROR(COUNTIF($AB$4:$AB$23,$B$66)*$C$66,0),IFERROR(COUNTIF($AB$4:$AB$23,$B$67)*$C$67,0),IFERROR(COUNTIF($AB$4:$AB$23,$B$68)*$C$68,0),IFERROR(COUNTIF($AB$4:$AB$23,$B$69)*$C$69,0),IFERROR(COUNTIF($AB$4:$AB$23,$B$70)*$C$70,0),IFERROR(COUNTIF($AB$4:$AB$23,$B$71)*$C$71,0),IFERROR(COUNTIF($AB$4:$AB$23,$B$72)*$C$72,0),IFERROR(COUNTIF($AB$4:$AB$23,$B$73)*$C$73,0),IFERROR(COUNTIF($AB$4:$AB$23,$B$74)*$C$74,0),IFERROR(COUNTIF($AB$4:$AB$23,$B$75)*$C$75,0),IFERROR(COUNTIF($AB$4:$AB$23,$B$76)*$C$76,0),IFERROR(COUNTIF($AB$4:$AB$23,$B$77)*$C$77,0),IFERROR(COUNTIF($AB$4:$AB$23,$B$78)*$C$78,0),IFERROR(COUNTIF($AB$4:$AB$23,$B$79)*$C$79,0),IFERROR(COUNTIF($AB$4:$AB$23,$B$80)*$C$80,0),IFERROR(COUNTIF($AB$4:$AB$23,$B$105)*$C$105,0))</f>
        <v>104</v>
      </c>
      <c r="J69" s="240"/>
      <c r="K69" s="375">
        <f t="shared" si="18"/>
        <v>0</v>
      </c>
      <c r="L69" s="240"/>
      <c r="M69" s="376" t="str">
        <f t="array" ref="M69">CONCATENATE(INDEX($AD$4:$AD$23,MATCH(MAX($AE$4:$AE$23),$AE$4:$AE$23,0))," - ",MAX($AE$4:$AE$23))</f>
        <v>#N/A</v>
      </c>
      <c r="N69" s="361"/>
      <c r="O69" s="361"/>
      <c r="P69" s="362"/>
      <c r="Q69" s="208"/>
      <c r="R69" s="225"/>
      <c r="S69" s="209"/>
      <c r="T69" s="209"/>
      <c r="U69" s="209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3"/>
      <c r="AK69" s="23"/>
    </row>
    <row r="70">
      <c r="A70" s="5"/>
      <c r="B70" s="354" t="s">
        <v>15</v>
      </c>
      <c r="C70" s="355">
        <f t="array" ref="C70">IFERROR(INDEX(Stats!H:H,MATCH(MAXIFS(Stats!H:H,Stats!D:D,B70),Stats!H:H,0)),0)</f>
        <v>7</v>
      </c>
      <c r="D70" s="368" t="str">
        <f t="array" ref="D70">IFERROR(Concatenate(INDEX(Stats!$C$3:$I$801,MATCH(1,(Stats!$I$3:$I$801=(MAXIFS(Stats!$I$3:$I$801,Stats!$D$3:$D$801,$B70)))*(Stats!$D$3:$D$801=$B70),0),1)," - ",(MAXIFS(Stats!$I$3:$I$801,Stats!$D$3:$D$801,$B70))),"")</f>
        <v>Zach Parise - 3</v>
      </c>
      <c r="E70" s="357"/>
      <c r="F70" s="369"/>
      <c r="G70" s="377"/>
      <c r="H70" s="189" t="str">
        <f t="shared" ref="H70:H73" si="19">H55</f>
        <v>Lupi</v>
      </c>
      <c r="I70" s="378">
        <f>sum(IFERROR(COUNTIF($B$27:$B$46,$B$65)*$C$65,0),IFERROR(COUNTIF($B$27:$B$46,$B$66)*$C$66,0),IFERROR(COUNTIF($B$27:$B$46,$B$67)*$C$67,0),IFERROR(COUNTIF($B$27:$B$46,$B$68)*$C$68,0),IFERROR(COUNTIF($B$27:$B$46,$B$69)*$C$69,0),IFERROR(COUNTIF($B$27:$B$46,$B$70)*$C$70,0),IFERROR(COUNTIF($B$27:$B$46,$B$71)*$C$71,0),IFERROR(COUNTIF($B$27:$B$46,$B$72)*$C$72,0),IFERROR(COUNTIF($B$27:$B$46,$B$73)*$C$73,0),IFERROR(COUNTIF($B$27:$B$46,$B$74)*$C$74,0),IFERROR(COUNTIF($B$27:$B$46,$B$75)*$C$75,0),IFERROR(COUNTIF($B$27:$B$46,$B$76)*$C$76,0),IFERROR(COUNTIF($B$27:$B$46,$B$77)*$C$77,0),IFERROR(COUNTIF($B$27:$B$46,$B$78)*$C$78,0),IFERROR(COUNTIF($B$27:$B$46,$B$79)*$C$79,0),IFERROR(COUNTIF($B$27:$B$46,$B$80)*$C$80,0),IFERROR(COUNTIF($B$27:$B$46,$B$105)*$C$105,0))</f>
        <v>104</v>
      </c>
      <c r="J70" s="240"/>
      <c r="K70" s="379">
        <f t="shared" si="18"/>
        <v>0</v>
      </c>
      <c r="L70" s="240"/>
      <c r="M70" s="281" t="str">
        <f t="array" ref="M70">CONCATENATE(INDEX($E$27:$E$46,MATCH(MAX($F$27:$F$46),$F$27:$F$46,0))," - ",MAX($F$27:$F$46))</f>
        <v>#N/A</v>
      </c>
      <c r="N70" s="361"/>
      <c r="O70" s="361"/>
      <c r="P70" s="362"/>
      <c r="Q70" s="208"/>
      <c r="R70" s="225"/>
      <c r="S70" s="209"/>
      <c r="T70" s="209"/>
      <c r="U70" s="209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3"/>
      <c r="AK70" s="23"/>
    </row>
    <row r="71">
      <c r="A71" s="5"/>
      <c r="B71" s="104" t="s">
        <v>16</v>
      </c>
      <c r="C71" s="363">
        <f t="array" ref="C71">IFERROR(INDEX(Stats!H:H,MATCH(MAXIFS(Stats!H:H,Stats!D:D,B71),Stats!H:H,0)),0)</f>
        <v>8</v>
      </c>
      <c r="D71" s="364" t="str">
        <f t="array" ref="D71">IFERROR(Concatenate(INDEX(Stats!$C$3:$I$801,MATCH(1,(Stats!$I$3:$I$801=(MAXIFS(Stats!$I$3:$I$801,Stats!$D$3:$D$801,$B71)))*(Stats!$D$3:$D$801=$B71),0),1)," - ",(MAXIFS(Stats!$I$3:$I$801,Stats!$D$3:$D$801,$B71))),"")</f>
        <v>Eric Staal - 6</v>
      </c>
      <c r="E71" s="57"/>
      <c r="F71" s="365"/>
      <c r="G71" s="349"/>
      <c r="H71" s="190" t="str">
        <f t="shared" si="19"/>
        <v>Niko</v>
      </c>
      <c r="I71" s="380">
        <f>sum(IFERROR(COUNTIF($H$27:$H$46,$B$65)*$C$65,0),IFERROR(COUNTIF($H$27:$H$46,$B$66)*$C$66,0),IFERROR(COUNTIF($H$27:$H$46,$B$67)*$C$67,0),IFERROR(COUNTIF($H$27:$H$46,$B$68)*$C$68,0),IFERROR(COUNTIF($H$27:$H$46,$B$69)*$C$69,0),IFERROR(COUNTIF($H$27:$H$46,$B$70)*$C$70,0),IFERROR(COUNTIF($H$27:$H$46,$B$71)*$C$71,0),IFERROR(COUNTIF($H$27:$H$46,$B$72)*$C$72,0),IFERROR(COUNTIF($H$27:$H$46,$B$73)*$C$73,0),IFERROR(COUNTIF($H$27:$H$46,$B$74)*$C$74,0),IFERROR(COUNTIF($H$27:$H$46,$B$75)*$C$75,0),IFERROR(COUNTIF($H$27:$H$46,$B$76)*$C$76,0),IFERROR(COUNTIF($H$27:$H$46,$B$77)*$C$77,0),IFERROR(COUNTIF($H$27:$H$46,$B$78)*$C$78,0),IFERROR(COUNTIF($H$27:$H$46,$B$79)*$C$79,0),IFERROR(COUNTIF($H$27:$H$46,$B$80)*$C$80,0),IFERROR(COUNTIF($H$27:$H$46,$B$105)*$C$105,0))</f>
        <v>104</v>
      </c>
      <c r="J71" s="240"/>
      <c r="K71" s="381">
        <f t="shared" si="18"/>
        <v>0</v>
      </c>
      <c r="L71" s="240"/>
      <c r="M71" s="287" t="str">
        <f t="array" ref="M71">CONCATENATE(INDEX($K$27:$K$46,MATCH(MAX($O$27:$O$46),$O$27:$O$46,0))," - ",MAX($O$27:$O$46))</f>
        <v>#N/A</v>
      </c>
      <c r="N71" s="361"/>
      <c r="O71" s="361"/>
      <c r="P71" s="362"/>
      <c r="Q71" s="208"/>
      <c r="R71" s="225"/>
      <c r="S71" s="209"/>
      <c r="T71" s="209"/>
      <c r="U71" s="209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3"/>
      <c r="AK71" s="23"/>
    </row>
    <row r="72">
      <c r="A72" s="5"/>
      <c r="B72" s="354" t="s">
        <v>17</v>
      </c>
      <c r="C72" s="355">
        <f t="array" ref="C72">IFERROR(INDEX(Stats!H:H,MATCH(MAXIFS(Stats!H:H,Stats!D:D,B72),Stats!H:H,0)),0)</f>
        <v>6</v>
      </c>
      <c r="D72" s="368" t="str">
        <f t="array" ref="D72">IFERROR(Concatenate(INDEX(Stats!$C$3:$I$801,MATCH(1,(Stats!$I$3:$I$801=(MAXIFS(Stats!$I$3:$I$801,Stats!$D$3:$D$801,$B72)))*(Stats!$D$3:$D$801=$B72),0),1)," - ",(MAXIFS(Stats!$I$3:$I$801,Stats!$D$3:$D$801,$B72))),"")</f>
        <v>Ryan Ellis - 5</v>
      </c>
      <c r="E72" s="357"/>
      <c r="F72" s="369"/>
      <c r="G72" s="349"/>
      <c r="H72" s="297" t="str">
        <f t="shared" si="19"/>
        <v>Dan</v>
      </c>
      <c r="I72" s="382">
        <f>sum(IFERROR(COUNTIF($R$27:$R$46,$B$65)*$C$65,0),IFERROR(COUNTIF($R$27:$R$46,$B$66)*$C$66,0),IFERROR(COUNTIF($R$27:$R$46,$B$67)*$C$67,0),IFERROR(COUNTIF($R$27:$R$46,$B$68)*$C$68,0),IFERROR(COUNTIF($R$27:$R$46,$B$69)*$C$69,0),IFERROR(COUNTIF($R$27:$R$46,$B$70)*$C$70,0),IFERROR(COUNTIF($R$27:$R$46,$B$71)*$C$71,0),IFERROR(COUNTIF($R$27:$R$46,$B$72)*$C$72,0),IFERROR(COUNTIF($R$27:$R$46,$B$73)*$C$73,0),IFERROR(COUNTIF($R$27:$R$46,$B$74)*$C$74,0),IFERROR(COUNTIF($R$27:$R$46,$B$75)*$C$75,0),IFERROR(COUNTIF($R$27:$R$46,$B$76)*$C$76,0),IFERROR(COUNTIF($R$27:$R$46,$B$77)*$C$77,0),IFERROR(COUNTIF($R$27:$R$46,$B$78)*$C$78,0),IFERROR(COUNTIF($R$27:$R$46,$B$79)*$C$79,0),IFERROR(COUNTIF($R$27:$R$46,$B$80)*$C$80,0),IFERROR(COUNTIF($R$27:$R$46,$B$105)*$C$105,0))</f>
        <v>104</v>
      </c>
      <c r="J72" s="240"/>
      <c r="K72" s="383">
        <f t="shared" si="18"/>
        <v>0</v>
      </c>
      <c r="L72" s="240"/>
      <c r="M72" s="239" t="str">
        <f t="array" ref="M72">CONCATENATE(INDEX($T$27:$T$46,MATCH(MAX($U$27:$U$46),$U$27:$U$46,0))," - ",MAX($U$27:$U$46))</f>
        <v>#N/A</v>
      </c>
      <c r="N72" s="361"/>
      <c r="O72" s="361"/>
      <c r="P72" s="362"/>
      <c r="Q72" s="208"/>
      <c r="R72" s="225"/>
      <c r="S72" s="209"/>
      <c r="T72" s="209"/>
      <c r="U72" s="209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3"/>
      <c r="AK72" s="23"/>
    </row>
    <row r="73">
      <c r="A73" s="5"/>
      <c r="B73" s="104" t="s">
        <v>18</v>
      </c>
      <c r="C73" s="363">
        <f t="array" ref="C73">IFERROR(INDEX(Stats!H:H,MATCH(MAXIFS(Stats!H:H,Stats!D:D,B73),Stats!H:H,0)),0)</f>
        <v>8</v>
      </c>
      <c r="D73" s="364" t="str">
        <f t="array" ref="D73">IFERROR(Concatenate(INDEX(Stats!$C$3:$I$801,MATCH(1,(Stats!$I$3:$I$801=(MAXIFS(Stats!$I$3:$I$801,Stats!$D$3:$D$801,$B73)))*(Stats!$D$3:$D$801=$B73),0),1)," - ",(MAXIFS(Stats!$I$3:$I$801,Stats!$D$3:$D$801,$B73))),"")</f>
        <v>Jean-Gabriel Pageau - 9</v>
      </c>
      <c r="E73" s="57"/>
      <c r="F73" s="365"/>
      <c r="G73" s="349"/>
      <c r="H73" s="306" t="str">
        <f t="shared" si="19"/>
        <v>Steven</v>
      </c>
      <c r="I73" s="384">
        <f>sum(COUNTIF($W$27:$W$46,$B$65)*$C$65,COUNTIF($W$27:$W$46,$B$66)*$C$66,COUNTIF($W$27:$W$46,$B$67)*$C$67,COUNTIF($W$27:$W$46,$B$68)*$C$68,COUNTIF($W$27:$W$46,$B$69)*$C$69,COUNTIF($W$27:$W$46,$B$70)*$C$70,COUNTIF($W$27:$W$46,$B$71)*$C$71,COUNTIF($W$27:$W$46,$B$72)*$C$72,COUNTIF($W$27:$W$46,$B$73)*$C$73,COUNTIF($W$27:$W$46,$B$74)*$C$74,COUNTIF($W$27:$W$46,$B$75)*$C$75,COUNTIF($W$27:$W$46,$B$76)*$C$76,COUNTIF($W$27:$W$46,$B$77)*$C$77,COUNTIF($W$27:$W$46,$B$78)*$C$78,COUNTIF($W$27:$W$46,$B$79)*$C$79,COUNTIF($W$27:$W$46,$B$80)*$C$80,COUNTIF($W$27:$W$46,$B$105)*$C$105)</f>
        <v>104</v>
      </c>
      <c r="J73" s="240"/>
      <c r="K73" s="385">
        <f t="shared" si="18"/>
        <v>0</v>
      </c>
      <c r="L73" s="240"/>
      <c r="M73" s="303" t="str">
        <f t="array" ref="M73">CONCATENATE(INDEX($Y$27:$Y$46,MATCH(MAX($Z$27:$Z$46),$Z$27:$Z$46,0))," - ",MAX($Z$27:$Z$46))</f>
        <v>#N/A</v>
      </c>
      <c r="N73" s="361"/>
      <c r="O73" s="361"/>
      <c r="P73" s="362"/>
      <c r="Q73" s="208"/>
      <c r="R73" s="225"/>
      <c r="S73" s="209"/>
      <c r="T73" s="209"/>
      <c r="U73" s="209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3"/>
      <c r="AK73" s="23"/>
    </row>
    <row r="74">
      <c r="A74" s="5"/>
      <c r="B74" s="354" t="s">
        <v>19</v>
      </c>
      <c r="C74" s="355">
        <f t="array" ref="C74">IFERROR(INDEX(Stats!H:H,MATCH(MAXIFS(Stats!H:H,Stats!D:D,B74),Stats!H:H,0)),0)</f>
        <v>6</v>
      </c>
      <c r="D74" s="368" t="str">
        <f t="array" ref="D74">IFERROR(Concatenate(INDEX(Stats!$C$3:$I$801,MATCH(1,(Stats!$I$3:$I$801=(MAXIFS(Stats!$I$3:$I$801,Stats!$D$3:$D$801,$B74)))*(Stats!$D$3:$D$801=$B74),0),1)," - ",(MAXIFS(Stats!$I$3:$I$801,Stats!$D$3:$D$801,$B74))),"")</f>
        <v>Kris Letang - 6</v>
      </c>
      <c r="E74" s="357"/>
      <c r="F74" s="369"/>
      <c r="G74" s="349"/>
      <c r="H74" s="386" t="str">
        <f>H61</f>
        <v>White</v>
      </c>
      <c r="I74" s="387">
        <f>sum(COUNTIF($AB$27:$AB$46,$B$65)*$C$65,COUNTIF($AB$27:$AB$46,$B$66)*$C$66,COUNTIF($AB$27:$AB$46,$B$67)*$C$67,COUNTIF($AB$27:$AB$46,$B$68)*$C$68,COUNTIF($AB$27:$AB$46,$B$69)*$C$69,COUNTIF($AB$27:$AB$46,$B$70)*$C$70,COUNTIF($AB$27:$AB$46,$B$71)*$C$71,COUNTIF($AB$27:$AB$46,$B$72)*$C$72,COUNTIF($AB$27:$AB$46,$B$73)*$C$73,COUNTIF($AB$27:$AB$46,$B$74)*$C$74,COUNTIF($AB$27:$AB$46,$B$75)*$C$75,COUNTIF($AB$27:$AB$46,$B$76)*$C$76,COUNTIF($AB$27:$AB$46,$B$77)*$C$77,COUNTIF($AB$27:$AB$46,$B$78)*$C$78,COUNTIF($AB$27:$AB$46,$B$79)*$C$79,COUNTIF($AB$27:$AB$46,$B$80)*$C$80,COUNTIF($AB$27:$AB$46,$B$105)*$C$105)</f>
        <v>104</v>
      </c>
      <c r="J74" s="313"/>
      <c r="K74" s="388">
        <f t="shared" si="18"/>
        <v>0</v>
      </c>
      <c r="L74" s="313"/>
      <c r="M74" s="389" t="str">
        <f t="array" ref="M74">CONCATENATE(INDEX($AD$27:$AD$46,MATCH(MAX($AE$27:$AE$46),$AE$27:$AE$46,0))," - ",MAX($AE$27:$AE$46))</f>
        <v>#N/A</v>
      </c>
      <c r="N74" s="390"/>
      <c r="O74" s="390"/>
      <c r="P74" s="391"/>
      <c r="Q74" s="208"/>
      <c r="R74" s="225"/>
      <c r="S74" s="209"/>
      <c r="T74" s="209"/>
      <c r="U74" s="209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3"/>
      <c r="AK74" s="23"/>
    </row>
    <row r="75">
      <c r="A75" s="5"/>
      <c r="B75" s="104" t="s">
        <v>20</v>
      </c>
      <c r="C75" s="363">
        <f t="array" ref="C75">IFERROR(INDEX(Stats!H:H,MATCH(MAXIFS(Stats!H:H,Stats!D:D,B75),Stats!H:H,0)),0)</f>
        <v>4</v>
      </c>
      <c r="D75" s="364" t="str">
        <f t="array" ref="D75">IFERROR(Concatenate(INDEX(Stats!$C$3:$I$801,MATCH(1,(Stats!$I$3:$I$801=(MAXIFS(Stats!$I$3:$I$801,Stats!$D$3:$D$801,$B75)))*(Stats!$D$3:$D$801=$B75),0),1)," - ",(MAXIFS(Stats!$I$3:$I$801,Stats!$D$3:$D$801,$B75))),"")</f>
        <v>Ryan O'Reilly - 3</v>
      </c>
      <c r="E75" s="57"/>
      <c r="F75" s="373"/>
      <c r="G75" s="349"/>
      <c r="H75" s="272" t="str">
        <f>H54</f>
        <v>Jordan</v>
      </c>
      <c r="I75" s="392">
        <f>sum(COUNTIF($AG$4:$AG$23,$B$65)*$C$65,COUNTIF($AG$4:$AG$23,$B$66)*$C$66,COUNTIF($AG$4:$AG$23,$B$67)*$C$67,COUNTIF($AG$4:$AG$23,$B$68)*$C$68,COUNTIF($AG$4:$AG$23,$B$69)*$C$69,COUNTIF($AG$4:$AG$23,$B$70)*$C$70,COUNTIF($AG$4:$AG$23,$B$71)*$C$71,COUNTIF($AG$4:$AG$23,$B$72)*$C$72,COUNTIF($AG$4:$AG$23,$B$73)*$C$73,COUNTIF($AG$4:$AG$23,$B$74)*$C$74,COUNTIF($AG$4:$AG$23,$B$75)*$C$75,COUNTIF($AG$4:$AG$23,$B$76)*$C$76,COUNTIF($AG$4:$AG$23,$B$77)*$C$77,COUNTIF($AG$4:$AG$23,$B$78)*$C$78,COUNTIF($AG$4:$AG$23,$B$79)*$C$79,COUNTIF($AG$4:$AG$23,$B$80)*$C$80,COUNTIF($AG$4:$AG$23,$B$105)*$C$105)</f>
        <v>104</v>
      </c>
      <c r="J75" s="240"/>
      <c r="K75" s="393">
        <f t="shared" si="18"/>
        <v>0</v>
      </c>
      <c r="L75" s="240"/>
      <c r="M75" s="273" t="str">
        <f t="array" ref="M75">CONCATENATE(INDEX($AI$4:$AI$23,MATCH(MAX($AJ$4:$AJ$23),$AJ$4:$AJ$23,0))," - ",MAX($AJ$4:$AJ$23))</f>
        <v>#N/A</v>
      </c>
      <c r="N75" s="361"/>
      <c r="O75" s="361"/>
      <c r="P75" s="362"/>
      <c r="Q75" s="208"/>
      <c r="R75" s="225"/>
      <c r="S75" s="209"/>
      <c r="T75" s="209"/>
      <c r="U75" s="209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3"/>
      <c r="AK75" s="23"/>
    </row>
    <row r="76">
      <c r="A76" s="5"/>
      <c r="B76" s="354" t="s">
        <v>21</v>
      </c>
      <c r="C76" s="355">
        <f t="array" ref="C76">IFERROR(INDEX(Stats!H:H,MATCH(MAXIFS(Stats!H:H,Stats!D:D,B76),Stats!H:H,0)),0)</f>
        <v>8</v>
      </c>
      <c r="D76" s="394" t="str">
        <f t="array" ref="D76">IFERROR(Concatenate(INDEX(Stats!$C$3:$I$801,MATCH(1,(Stats!$I$3:$I$801=(MAXIFS(Stats!$I$3:$I$801,Stats!$D$3:$D$801,$B76)))*(Stats!$D$3:$D$801=$B76),0),1)," - ",(MAXIFS(Stats!$I$3:$I$801,Stats!$D$3:$D$801,$B76))),"")</f>
        <v>Nikita Kucherov - 12</v>
      </c>
      <c r="E76" s="357"/>
      <c r="F76" s="395"/>
      <c r="G76" s="349"/>
      <c r="H76" s="204" t="str">
        <f>H60</f>
        <v>Kirk</v>
      </c>
      <c r="I76" s="396">
        <f>sum(COUNTIF($AG$27:$AG$46,$B$65)*$C$65,COUNTIF($AG$27:$AG$46,$B$66)*$C$66,COUNTIF($AG$27:$AG$46,$B$67)*$C$67,COUNTIF($AG$27:$AG$46,$B$68)*$C$68,COUNTIF($AG$27:$AG$46,$B$69)*$C$69,COUNTIF($AG$27:$AG$46,$B$70)*$C$70,COUNTIF($AG$27:$AG$46,$B$71)*$C$71,COUNTIF($AG$27:$AG$46,$B$72)*$C$72,COUNTIF($AG$27:$AG$46,$B$73)*$C$73,COUNTIF($AG$27:$AG$46,$B$74)*$C$74,COUNTIF($AG$27:$AG$46,$B$75)*$C$75,COUNTIF($AG$27:$AG$46,$B$76)*$C$76,COUNTIF($AG$27:$AG$46,$B$77)*$C$77,COUNTIF($AG$27:$AG$46,$B$78)*$C$78,COUNTIF($AG$27:$AG$46,$B$79)*$C$79,COUNTIF($AG$27:$AG$46,$B$80)*$C$80,COUNTIF($AG$27:$AG$46,$B$105)*$C$105)</f>
        <v>104</v>
      </c>
      <c r="J76" s="334"/>
      <c r="K76" s="397">
        <f t="shared" si="18"/>
        <v>0</v>
      </c>
      <c r="L76" s="334"/>
      <c r="M76" s="333" t="str">
        <f t="array" ref="M76">CONCATENATE(INDEX($AI$27:$AI$46,MATCH(MAX($AJ$27:$AJ$46),$AJ$27:$AJ$46,0))," - ",MAX($AJ$27:$AJ$46))</f>
        <v>#N/A</v>
      </c>
      <c r="N76" s="398"/>
      <c r="O76" s="398"/>
      <c r="P76" s="399"/>
      <c r="Q76" s="208"/>
      <c r="R76" s="400"/>
      <c r="S76" s="401"/>
      <c r="T76" s="401"/>
      <c r="U76" s="401"/>
      <c r="V76" s="402"/>
      <c r="W76" s="402"/>
      <c r="X76" s="402"/>
      <c r="Y76" s="402"/>
      <c r="Z76" s="402"/>
      <c r="AA76" s="402"/>
      <c r="AB76" s="402"/>
      <c r="AC76" s="402"/>
      <c r="AD76" s="402"/>
      <c r="AE76" s="402"/>
      <c r="AF76" s="402"/>
      <c r="AG76" s="402"/>
      <c r="AH76" s="402"/>
      <c r="AI76" s="402"/>
      <c r="AJ76" s="403"/>
      <c r="AK76" s="23"/>
    </row>
    <row r="77">
      <c r="A77" s="5"/>
      <c r="B77" s="104" t="s">
        <v>22</v>
      </c>
      <c r="C77" s="363">
        <f t="array" ref="C77">IFERROR(INDEX(Stats!H:H,MATCH(MAXIFS(Stats!H:H,Stats!D:D,B77),Stats!H:H,0)),0)</f>
        <v>7</v>
      </c>
      <c r="D77" s="364" t="str">
        <f t="array" ref="D77">IFERROR(Concatenate(INDEX(Stats!$C$3:$I$801,MATCH(1,(Stats!$I$3:$I$801=(MAXIFS(Stats!$I$3:$I$801,Stats!$D$3:$D$801,$B77)))*(Stats!$D$3:$D$801=$B77),0),1)," - ",(MAXIFS(Stats!$I$3:$I$801,Stats!$D$3:$D$801,$B77))),"")</f>
        <v>William Nylander - 8</v>
      </c>
      <c r="E77" s="57"/>
      <c r="F77" s="373"/>
      <c r="G77" s="349"/>
      <c r="H77" s="221"/>
      <c r="I77" s="221"/>
      <c r="J77" s="221"/>
      <c r="K77" s="221"/>
      <c r="L77" s="221"/>
      <c r="M77" s="221"/>
      <c r="N77" s="221"/>
      <c r="O77" s="221"/>
      <c r="P77" s="221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3"/>
    </row>
    <row r="78">
      <c r="A78" s="5"/>
      <c r="B78" s="354" t="s">
        <v>23</v>
      </c>
      <c r="C78" s="355">
        <f t="array" ref="C78">IFERROR(INDEX(Stats!H:H,MATCH(MAXIFS(Stats!H:H,Stats!D:D,B78),Stats!H:H,0)),0)</f>
        <v>9</v>
      </c>
      <c r="D78" s="368" t="str">
        <f t="array" ref="D78">IFERROR(Concatenate(INDEX(Stats!$C$3:$I$801,MATCH(1,(Stats!$I$3:$I$801=(MAXIFS(Stats!$I$3:$I$801,Stats!$D$3:$D$801,$B78)))*(Stats!$D$3:$D$801=$B78),0),1)," - ",(MAXIFS(Stats!$I$3:$I$801,Stats!$D$3:$D$801,$B78))),"")</f>
        <v>Chandler Stephenson - 6</v>
      </c>
      <c r="E78" s="357"/>
      <c r="F78" s="395"/>
      <c r="G78" s="349"/>
      <c r="H78" s="404"/>
      <c r="I78" s="405"/>
      <c r="J78" s="405"/>
      <c r="K78" s="405"/>
      <c r="L78" s="40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  <c r="AK78" s="23"/>
    </row>
    <row r="79">
      <c r="A79" s="5"/>
      <c r="B79" s="104" t="s">
        <v>24</v>
      </c>
      <c r="C79" s="363">
        <f t="array" ref="C79">IFERROR(INDEX(Stats!H:H,MATCH(MAXIFS(Stats!H:H,Stats!D:D,B79),Stats!H:H,0)),0)</f>
        <v>5</v>
      </c>
      <c r="D79" s="364" t="str">
        <f t="array" ref="D79">IFERROR(Concatenate(INDEX(Stats!$C$3:$I$801,MATCH(1,(Stats!$I$3:$I$801=(MAXIFS(Stats!$I$3:$I$801,Stats!$D$3:$D$801,$B79)))*(Stats!$D$3:$D$801=$B79),0),1)," - ",(MAXIFS(Stats!$I$3:$I$801,Stats!$D$3:$D$801,$B79))),"")</f>
        <v>Blake Wheeler - 5</v>
      </c>
      <c r="E79" s="57"/>
      <c r="F79" s="365"/>
      <c r="G79" s="349"/>
      <c r="H79" s="406"/>
      <c r="I79" s="221"/>
      <c r="J79" s="221"/>
      <c r="K79" s="221"/>
      <c r="L79" s="221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3"/>
      <c r="AK79" s="23"/>
    </row>
    <row r="80">
      <c r="A80" s="5"/>
      <c r="B80" s="407" t="s">
        <v>25</v>
      </c>
      <c r="C80" s="408">
        <f t="array" ref="C80">IFERROR(INDEX(Stats!H:H,MATCH(MAXIFS(Stats!H:H,Stats!D:D,B80),Stats!H:H,0)),0)</f>
        <v>5</v>
      </c>
      <c r="D80" s="409" t="str">
        <f t="array" ref="D80">IFERROR(Concatenate(INDEX(Stats!$C$3:$I$801,MATCH(1,(Stats!$I$3:$I$801=(MAXIFS(Stats!$I$3:$I$801,Stats!$D$3:$D$801,$B80)))*(Stats!$D$3:$D$801=$B80),0),1)," - ",(MAXIFS(Stats!$I$3:$I$801,Stats!$D$3:$D$801,$B80))),"")</f>
        <v>Alex Ovechkin - 4</v>
      </c>
      <c r="E80" s="410"/>
      <c r="F80" s="411"/>
      <c r="G80" s="349"/>
      <c r="H80" s="406"/>
      <c r="I80" s="221"/>
      <c r="J80" s="221"/>
      <c r="K80" s="221"/>
      <c r="L80" s="221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3"/>
      <c r="AK80" s="23"/>
    </row>
    <row r="81">
      <c r="A81" s="5"/>
      <c r="B81" s="412"/>
      <c r="C81" s="413"/>
      <c r="D81" s="413"/>
      <c r="E81" s="209"/>
      <c r="F81" s="209"/>
      <c r="G81" s="208"/>
      <c r="H81" s="414"/>
      <c r="I81" s="208"/>
      <c r="J81" s="208"/>
      <c r="K81" s="209"/>
      <c r="L81" s="209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3"/>
      <c r="AK81" s="23"/>
    </row>
    <row r="82">
      <c r="A82" s="5"/>
      <c r="B82" s="343" t="s">
        <v>44</v>
      </c>
      <c r="C82" s="8"/>
      <c r="D82" s="9"/>
      <c r="E82" s="208"/>
      <c r="F82" s="208"/>
      <c r="G82" s="208"/>
      <c r="H82" s="5"/>
      <c r="I82" s="208"/>
      <c r="J82" s="208"/>
      <c r="K82" s="209"/>
      <c r="L82" s="209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3"/>
      <c r="AK82" s="23"/>
    </row>
    <row r="83">
      <c r="A83" s="5"/>
      <c r="B83" s="217" t="s">
        <v>34</v>
      </c>
      <c r="C83" s="415" t="s">
        <v>8</v>
      </c>
      <c r="D83" s="8"/>
      <c r="E83" s="8"/>
      <c r="F83" s="220" t="s">
        <v>9</v>
      </c>
      <c r="G83" s="221"/>
      <c r="H83" s="416"/>
      <c r="I83" s="417" t="s">
        <v>9</v>
      </c>
      <c r="K83" s="209"/>
      <c r="L83" s="209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3"/>
      <c r="AK83" s="23"/>
    </row>
    <row r="84">
      <c r="A84" s="5"/>
      <c r="B84" s="418">
        <f>ROUNDDOWN(SMALL(Stats!B:B,1),)</f>
        <v>1</v>
      </c>
      <c r="C84" s="58" t="str">
        <f t="array" ref="C84">INDEX(Stats!$C$3:$C$801,MATCH(SMALL(Stats!$B$3:$B$801,1),Stats!$B$3:$B$801,0),0)</f>
        <v>Nathan MacKinnon</v>
      </c>
      <c r="D84" s="419"/>
      <c r="E84" s="50"/>
      <c r="F84" s="420">
        <f>VLOOKUP($C84,Stats!$C$3:$I$801,7,false)</f>
        <v>13</v>
      </c>
      <c r="G84" s="208"/>
      <c r="H84" s="416"/>
      <c r="I84" s="208" t="str">
        <f>VLOOKUP($I84,Stats!$D$3:$F$676,3,false)</f>
        <v>#REF!</v>
      </c>
      <c r="K84" s="209"/>
      <c r="L84" s="209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3"/>
      <c r="AK84" s="23"/>
    </row>
    <row r="85">
      <c r="A85" s="5"/>
      <c r="B85" s="421">
        <f>ROUNDDOWN(SMALL(Stats!B:B,2),)</f>
        <v>2</v>
      </c>
      <c r="C85" s="422" t="str">
        <f t="array" ref="C85">INDEX(Stats!$C$3:$C$801,MATCH(SMALL(Stats!$B$3:$B$801,2),Stats!$B$3:$B$801,0),0)</f>
        <v>Nikita Kucherov</v>
      </c>
      <c r="D85" s="423"/>
      <c r="E85" s="357"/>
      <c r="F85" s="424">
        <f>VLOOKUP($C85,Stats!$C$3:$I$801,7,false)</f>
        <v>12</v>
      </c>
      <c r="G85" s="208"/>
      <c r="H85" s="416"/>
      <c r="I85" s="208" t="str">
        <f>VLOOKUP($I85,Stats!$D$3:$F$676,3,false)</f>
        <v>#REF!</v>
      </c>
      <c r="K85" s="209"/>
      <c r="L85" s="209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3"/>
      <c r="AK85" s="23"/>
    </row>
    <row r="86">
      <c r="A86" s="5"/>
      <c r="B86" s="425">
        <f>ROUNDDOWN(SMALL(Stats!B:B,3),)</f>
        <v>3</v>
      </c>
      <c r="C86" s="95" t="str">
        <f t="array" ref="C86">INDEX(Stats!$C$3:$C$801,MATCH(SMALL(Stats!$B$3:$B$801,3),Stats!$B$3:$B$801,0),0)</f>
        <v>Gabriel Landeskog</v>
      </c>
      <c r="D86" s="56"/>
      <c r="E86" s="57"/>
      <c r="F86" s="94">
        <f>VLOOKUP($C86,Stats!$C$3:$I$801,7,false)</f>
        <v>11</v>
      </c>
      <c r="G86" s="208"/>
      <c r="H86" s="416"/>
      <c r="I86" s="208" t="str">
        <f>VLOOKUP($I86,Stats!$D$3:$F$676,3,false)</f>
        <v>#REF!</v>
      </c>
      <c r="K86" s="209"/>
      <c r="L86" s="209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3"/>
      <c r="AK86" s="23"/>
    </row>
    <row r="87">
      <c r="A87" s="5"/>
      <c r="B87" s="421">
        <f>ROUNDDOWN(SMALL(Stats!B:B,4),)</f>
        <v>4</v>
      </c>
      <c r="C87" s="422" t="str">
        <f t="array" ref="C87">INDEX(Stats!$C$3:$C$801,MATCH(SMALL(Stats!$B$3:$B$801,4),Stats!$B$3:$B$801,0),0)</f>
        <v>Victor Hedman</v>
      </c>
      <c r="D87" s="423"/>
      <c r="E87" s="357"/>
      <c r="F87" s="424">
        <f>VLOOKUP($C87,Stats!$C$3:$I$801,7,false)</f>
        <v>10</v>
      </c>
      <c r="G87" s="208"/>
      <c r="H87" s="414"/>
      <c r="I87" s="208"/>
      <c r="J87" s="208"/>
      <c r="K87" s="209"/>
      <c r="L87" s="209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3"/>
      <c r="AK87" s="23"/>
    </row>
    <row r="88">
      <c r="A88" s="5"/>
      <c r="B88" s="425">
        <f>ROUNDDOWN(SMALL(Stats!B:B,5),)</f>
        <v>4</v>
      </c>
      <c r="C88" s="95" t="str">
        <f t="array" ref="C88">INDEX(Stats!$C$3:$C$801,MATCH(SMALL(Stats!$B$3:$B$801,5),Stats!$B$3:$B$801,0),0)</f>
        <v>Mikko Rantanen</v>
      </c>
      <c r="D88" s="56"/>
      <c r="E88" s="57"/>
      <c r="F88" s="94">
        <f>VLOOKUP($C88,Stats!$C$3:$I$801,7,false)</f>
        <v>10</v>
      </c>
      <c r="G88" s="208"/>
      <c r="H88" s="414"/>
      <c r="I88" s="208"/>
      <c r="J88" s="208"/>
      <c r="K88" s="209"/>
      <c r="L88" s="209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3"/>
      <c r="AK88" s="23"/>
    </row>
    <row r="89">
      <c r="A89" s="5"/>
      <c r="B89" s="421">
        <f>ROUNDDOWN(SMALL(Stats!B:B,6),)</f>
        <v>4</v>
      </c>
      <c r="C89" s="422" t="str">
        <f t="array" ref="C89">INDEX(Stats!$C$3:$C$801,MATCH(SMALL(Stats!$B$3:$B$801,6),Stats!$B$3:$B$801,0),0)</f>
        <v>Jonathan Huberdeau</v>
      </c>
      <c r="D89" s="423"/>
      <c r="E89" s="357"/>
      <c r="F89" s="424">
        <f>VLOOKUP($C89,Stats!$C$3:$I$801,7,false)</f>
        <v>10</v>
      </c>
      <c r="G89" s="208"/>
      <c r="H89" s="414"/>
      <c r="I89" s="208"/>
      <c r="J89" s="208"/>
      <c r="K89" s="209"/>
      <c r="L89" s="209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3"/>
      <c r="AK89" s="23"/>
    </row>
    <row r="90">
      <c r="A90" s="5"/>
      <c r="B90" s="425">
        <f>ROUNDDOWN(SMALL(Stats!B:B,7),)</f>
        <v>4</v>
      </c>
      <c r="C90" s="95" t="str">
        <f t="array" ref="C90">INDEX(Stats!$C$3:$C$801,MATCH(SMALL(Stats!$B$3:$B$801,7),Stats!$B$3:$B$801,0),0)</f>
        <v>David Pastrnak</v>
      </c>
      <c r="D90" s="56"/>
      <c r="E90" s="57"/>
      <c r="F90" s="94">
        <f>VLOOKUP($C90,Stats!$C$3:$I$801,7,false)</f>
        <v>10</v>
      </c>
      <c r="G90" s="208"/>
      <c r="H90" s="414"/>
      <c r="I90" s="208"/>
      <c r="J90" s="208"/>
      <c r="K90" s="209"/>
      <c r="L90" s="209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3"/>
      <c r="AK90" s="23"/>
    </row>
    <row r="91">
      <c r="A91" s="5"/>
      <c r="B91" s="421">
        <f>ROUNDDOWN(SMALL(Stats!B:B,8),)</f>
        <v>8</v>
      </c>
      <c r="C91" s="422" t="str">
        <f t="array" ref="C91">INDEX(Stats!$C$3:$C$801,MATCH(SMALL(Stats!$B$3:$B$801,8),Stats!$B$3:$B$801,0),0)</f>
        <v>Anthony Beauvillier</v>
      </c>
      <c r="D91" s="423"/>
      <c r="E91" s="357"/>
      <c r="F91" s="424">
        <f>VLOOKUP($C91,Stats!$C$3:$I$801,7,false)</f>
        <v>9</v>
      </c>
      <c r="G91" s="208"/>
      <c r="H91" s="414"/>
      <c r="I91" s="208"/>
      <c r="J91" s="208"/>
      <c r="K91" s="209"/>
      <c r="L91" s="209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3"/>
      <c r="AK91" s="23"/>
    </row>
    <row r="92">
      <c r="A92" s="5"/>
      <c r="B92" s="425">
        <f>ROUNDDOWN(SMALL(Stats!B:B,9),)</f>
        <v>8</v>
      </c>
      <c r="C92" s="95" t="str">
        <f t="array" ref="C92">INDEX(Stats!$C$3:$C$801,MATCH(SMALL(Stats!$B$3:$B$801,9),Stats!$B$3:$B$801,0),0)</f>
        <v>Jean-Gabriel Pageau</v>
      </c>
      <c r="D92" s="56"/>
      <c r="E92" s="57"/>
      <c r="F92" s="94">
        <f>VLOOKUP($C92,Stats!$C$3:$I$801,7,false)</f>
        <v>9</v>
      </c>
      <c r="G92" s="208"/>
      <c r="H92" s="414"/>
      <c r="I92" s="208"/>
      <c r="J92" s="208"/>
      <c r="K92" s="209"/>
      <c r="L92" s="209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3"/>
      <c r="AK92" s="23"/>
    </row>
    <row r="93">
      <c r="A93" s="5"/>
      <c r="B93" s="421">
        <f>ROUNDDOWN(SMALL(Stats!B:B,10),)</f>
        <v>8</v>
      </c>
      <c r="C93" s="422" t="str">
        <f t="array" ref="C93">INDEX(Stats!$C$3:$C$801,MATCH(SMALL(Stats!$B$3:$B$801,10),Stats!$B$3:$B$801,0),0)</f>
        <v>Steven Stamkos</v>
      </c>
      <c r="D93" s="423"/>
      <c r="E93" s="357"/>
      <c r="F93" s="424">
        <f>VLOOKUP($C93,Stats!$C$3:$I$801,7,false)</f>
        <v>9</v>
      </c>
      <c r="G93" s="208"/>
      <c r="H93" s="414"/>
      <c r="I93" s="208"/>
      <c r="J93" s="208"/>
      <c r="K93" s="209"/>
      <c r="L93" s="209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3"/>
      <c r="AK93" s="23"/>
    </row>
    <row r="94">
      <c r="A94" s="5"/>
      <c r="B94" s="425">
        <f>ROUNDDOWN(SMALL(Stats!B:B,11),)</f>
        <v>8</v>
      </c>
      <c r="C94" s="95" t="str">
        <f t="array" ref="C94">INDEX(Stats!$C$3:$C$801,MATCH(SMALL(Stats!$B$3:$B$801,11),Stats!$B$3:$B$801,0),0)</f>
        <v>Alex Killorn</v>
      </c>
      <c r="D94" s="56"/>
      <c r="E94" s="57"/>
      <c r="F94" s="94">
        <f>VLOOKUP($C94,Stats!$C$3:$I$801,7,false)</f>
        <v>9</v>
      </c>
      <c r="G94" s="208"/>
      <c r="H94" s="414"/>
      <c r="I94" s="208"/>
      <c r="J94" s="208"/>
      <c r="K94" s="209"/>
      <c r="L94" s="209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3"/>
      <c r="AK94" s="23"/>
    </row>
    <row r="95">
      <c r="A95" s="5"/>
      <c r="B95" s="421">
        <f>ROUNDDOWN(SMALL(Stats!B:B,12),)</f>
        <v>12</v>
      </c>
      <c r="C95" s="422" t="str">
        <f t="array" ref="C95">INDEX(Stats!$C$3:$C$801,MATCH(SMALL(Stats!$B$3:$B$801,12),Stats!$B$3:$B$801,0),0)</f>
        <v>Cale Makar</v>
      </c>
      <c r="D95" s="423"/>
      <c r="E95" s="357"/>
      <c r="F95" s="424">
        <f>VLOOKUP($C95,Stats!$C$3:$I$801,7,false)</f>
        <v>8</v>
      </c>
      <c r="G95" s="208"/>
      <c r="H95" s="414"/>
      <c r="I95" s="208"/>
      <c r="J95" s="208"/>
      <c r="K95" s="209"/>
      <c r="L95" s="209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3"/>
      <c r="AK95" s="23"/>
    </row>
    <row r="96">
      <c r="A96" s="5"/>
      <c r="B96" s="425">
        <f>ROUNDDOWN(SMALL(Stats!B:B,13),)</f>
        <v>12</v>
      </c>
      <c r="C96" s="95" t="str">
        <f t="array" ref="C96">INDEX(Stats!$C$3:$C$801,MATCH(SMALL(Stats!$B$3:$B$801,13),Stats!$B$3:$B$801,0),0)</f>
        <v>William Nylander</v>
      </c>
      <c r="D96" s="56"/>
      <c r="E96" s="57"/>
      <c r="F96" s="94">
        <f>VLOOKUP($C96,Stats!$C$3:$I$801,7,false)</f>
        <v>8</v>
      </c>
      <c r="G96" s="208"/>
      <c r="H96" s="414"/>
      <c r="I96" s="208"/>
      <c r="J96" s="208"/>
      <c r="K96" s="209"/>
      <c r="L96" s="209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3"/>
      <c r="AK96" s="23"/>
    </row>
    <row r="97">
      <c r="A97" s="5"/>
      <c r="B97" s="421">
        <f>ROUNDDOWN(SMALL(Stats!B:B,14),)</f>
        <v>14</v>
      </c>
      <c r="C97" s="422" t="str">
        <f t="array" ref="C97">INDEX(Stats!$C$3:$C$801,MATCH(SMALL(Stats!$B$3:$B$801,14),Stats!$B$3:$B$801,0),0)</f>
        <v>Brayden Point</v>
      </c>
      <c r="D97" s="423"/>
      <c r="E97" s="357"/>
      <c r="F97" s="424">
        <f>VLOOKUP($C97,Stats!$C$3:$I$801,7,false)</f>
        <v>7</v>
      </c>
      <c r="G97" s="208"/>
      <c r="H97" s="414"/>
      <c r="I97" s="208"/>
      <c r="J97" s="208"/>
      <c r="K97" s="209"/>
      <c r="L97" s="209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3"/>
      <c r="AK97" s="23"/>
    </row>
    <row r="98">
      <c r="A98" s="5"/>
      <c r="B98" s="425">
        <f>ROUNDDOWN(SMALL(Stats!B:B,15),)</f>
        <v>14</v>
      </c>
      <c r="C98" s="95" t="str">
        <f t="array" ref="C98">INDEX(Stats!$C$3:$C$801,MATCH(SMALL(Stats!$B$3:$B$801,15),Stats!$B$3:$B$801,0),0)</f>
        <v>Brock Nelson</v>
      </c>
      <c r="D98" s="56"/>
      <c r="E98" s="57"/>
      <c r="F98" s="94">
        <f>VLOOKUP($C98,Stats!$C$3:$I$801,7,false)</f>
        <v>7</v>
      </c>
      <c r="G98" s="208"/>
      <c r="H98" s="414"/>
      <c r="I98" s="208"/>
      <c r="J98" s="208"/>
      <c r="K98" s="209"/>
      <c r="L98" s="209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3"/>
      <c r="AK98" s="23"/>
    </row>
    <row r="99">
      <c r="A99" s="5"/>
      <c r="B99" s="421">
        <f>ROUNDDOWN(SMALL(Stats!B:B,16),)</f>
        <v>14</v>
      </c>
      <c r="C99" s="422" t="str">
        <f t="array" ref="C99">INDEX(Stats!$C$3:$C$801,MATCH(SMALL(Stats!$B$3:$B$801,16),Stats!$B$3:$B$801,0),0)</f>
        <v>Aleksander Barkov</v>
      </c>
      <c r="D99" s="423"/>
      <c r="E99" s="357"/>
      <c r="F99" s="424">
        <f>VLOOKUP($C99,Stats!$C$3:$I$801,7,false)</f>
        <v>7</v>
      </c>
      <c r="G99" s="208"/>
      <c r="H99" s="414"/>
      <c r="I99" s="208"/>
      <c r="J99" s="208"/>
      <c r="K99" s="209"/>
      <c r="L99" s="209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3"/>
      <c r="AK99" s="23"/>
    </row>
    <row r="100">
      <c r="A100" s="5"/>
      <c r="B100" s="425">
        <f>ROUNDDOWN(SMALL(Stats!B:B,17),)</f>
        <v>14</v>
      </c>
      <c r="C100" s="95" t="str">
        <f t="array" ref="C100">INDEX(Stats!$C$3:$C$801,MATCH(SMALL(Stats!$B$3:$B$801,17),Stats!$B$3:$B$801,0),0)</f>
        <v>Sebastian Aho</v>
      </c>
      <c r="D100" s="56"/>
      <c r="E100" s="57"/>
      <c r="F100" s="94">
        <f>VLOOKUP($C100,Stats!$C$3:$I$801,7,false)</f>
        <v>7</v>
      </c>
      <c r="G100" s="208"/>
      <c r="H100" s="414"/>
      <c r="I100" s="208"/>
      <c r="J100" s="208"/>
      <c r="K100" s="209"/>
      <c r="L100" s="209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3"/>
      <c r="AK100" s="23"/>
    </row>
    <row r="101">
      <c r="A101" s="5"/>
      <c r="B101" s="421">
        <f>ROUNDDOWN(SMALL(Stats!B:B,18),)</f>
        <v>14</v>
      </c>
      <c r="C101" s="422" t="str">
        <f t="array" ref="C101">INDEX(Stats!$C$3:$C$801,MATCH(SMALL(Stats!$B$3:$B$801,18),Stats!$B$3:$B$801,0),0)</f>
        <v>Josh Bailey</v>
      </c>
      <c r="D101" s="423"/>
      <c r="E101" s="357"/>
      <c r="F101" s="424">
        <f>VLOOKUP($C101,Stats!$C$3:$I$801,7,false)</f>
        <v>7</v>
      </c>
      <c r="G101" s="208"/>
      <c r="H101" s="414"/>
      <c r="I101" s="208"/>
      <c r="J101" s="208"/>
      <c r="K101" s="209"/>
      <c r="L101" s="209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3"/>
      <c r="AK101" s="23"/>
    </row>
    <row r="102">
      <c r="A102" s="5"/>
      <c r="B102" s="425">
        <f>ROUNDDOWN(SMALL(Stats!B:B,19),)</f>
        <v>14</v>
      </c>
      <c r="C102" s="95" t="str">
        <f t="array" ref="C102">INDEX(Stats!$C$3:$C$801,MATCH(SMALL(Stats!$B$3:$B$801,19),Stats!$B$3:$B$801,0),0)</f>
        <v>Charlie McAvoy</v>
      </c>
      <c r="D102" s="56"/>
      <c r="E102" s="57"/>
      <c r="F102" s="94">
        <f>VLOOKUP($C102,Stats!$C$3:$I$801,7,false)</f>
        <v>7</v>
      </c>
      <c r="G102" s="208"/>
      <c r="H102" s="414"/>
      <c r="I102" s="208"/>
      <c r="J102" s="208"/>
      <c r="K102" s="209"/>
      <c r="L102" s="209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3"/>
      <c r="AK102" s="23"/>
    </row>
    <row r="103">
      <c r="A103" s="5"/>
      <c r="B103" s="421">
        <f>ROUNDDOWN(SMALL(Stats!B:B,20),)</f>
        <v>14</v>
      </c>
      <c r="C103" s="422" t="str">
        <f t="array" ref="C103">INDEX(Stats!$C$3:$C$801,MATCH(SMALL(Stats!$B$3:$B$801,20),Stats!$B$3:$B$801,0),0)</f>
        <v>Patrice Bergeron</v>
      </c>
      <c r="D103" s="423"/>
      <c r="E103" s="357"/>
      <c r="F103" s="424">
        <f>VLOOKUP($C103,Stats!$C$3:$I$801,7,false)</f>
        <v>7</v>
      </c>
      <c r="G103" s="208"/>
      <c r="H103" s="414"/>
      <c r="I103" s="208"/>
      <c r="J103" s="208"/>
      <c r="K103" s="209"/>
      <c r="L103" s="209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3"/>
      <c r="AK103" s="23"/>
    </row>
    <row r="104">
      <c r="A104" s="5"/>
      <c r="B104" s="426">
        <f>ROUNDDOWN(SMALL(Stats!B:B,21),)</f>
        <v>21</v>
      </c>
      <c r="C104" s="427" t="str">
        <f t="array" ref="C104">INDEX(Stats!$C$3:$C$801,MATCH(SMALL(Stats!$B$3:$B$801,21),Stats!$B$3:$B$801,0),0)</f>
        <v>Chandler Stephenson</v>
      </c>
      <c r="D104" s="428"/>
      <c r="E104" s="429"/>
      <c r="F104" s="430">
        <f>VLOOKUP($C104,Stats!$C$3:$I$801,7,false)</f>
        <v>6</v>
      </c>
      <c r="G104" s="208"/>
      <c r="H104" s="431"/>
      <c r="I104" s="402"/>
      <c r="J104" s="402"/>
      <c r="K104" s="401"/>
      <c r="L104" s="401"/>
      <c r="M104" s="402"/>
      <c r="N104" s="402"/>
      <c r="O104" s="402"/>
      <c r="P104" s="402"/>
      <c r="Q104" s="402"/>
      <c r="R104" s="402"/>
      <c r="S104" s="402"/>
      <c r="T104" s="402"/>
      <c r="U104" s="402"/>
      <c r="V104" s="402"/>
      <c r="W104" s="402"/>
      <c r="X104" s="402"/>
      <c r="Y104" s="402"/>
      <c r="Z104" s="402"/>
      <c r="AA104" s="402"/>
      <c r="AB104" s="402"/>
      <c r="AC104" s="402"/>
      <c r="AD104" s="402"/>
      <c r="AE104" s="402"/>
      <c r="AF104" s="402"/>
      <c r="AG104" s="402"/>
      <c r="AH104" s="402"/>
      <c r="AI104" s="402"/>
      <c r="AJ104" s="403"/>
      <c r="AK104" s="23"/>
    </row>
    <row r="105">
      <c r="A105" s="432"/>
      <c r="B105" s="433"/>
      <c r="C105" s="434"/>
      <c r="D105" s="434"/>
      <c r="E105" s="401"/>
      <c r="F105" s="401"/>
      <c r="G105" s="402"/>
      <c r="H105" s="435"/>
      <c r="I105" s="402"/>
      <c r="J105" s="402"/>
      <c r="K105" s="401"/>
      <c r="L105" s="401"/>
      <c r="M105" s="402"/>
      <c r="N105" s="402"/>
      <c r="O105" s="402"/>
      <c r="P105" s="402"/>
      <c r="Q105" s="402"/>
      <c r="R105" s="402"/>
      <c r="S105" s="402"/>
      <c r="T105" s="402"/>
      <c r="U105" s="402"/>
      <c r="V105" s="402"/>
      <c r="W105" s="402"/>
      <c r="X105" s="402"/>
      <c r="Y105" s="402"/>
      <c r="Z105" s="402"/>
      <c r="AA105" s="402"/>
      <c r="AB105" s="402"/>
      <c r="AC105" s="402"/>
      <c r="AD105" s="402"/>
      <c r="AE105" s="402"/>
      <c r="AF105" s="402"/>
      <c r="AG105" s="402"/>
      <c r="AH105" s="402"/>
      <c r="AI105" s="402"/>
      <c r="AJ105" s="402"/>
      <c r="AK105" s="403"/>
    </row>
  </sheetData>
  <autoFilter ref="$B$49:$F$61">
    <sortState ref="B49:F61">
      <sortCondition ref="B49:B61"/>
      <sortCondition ref="D49:D61"/>
      <sortCondition ref="F49:F61"/>
    </sortState>
  </autoFilter>
  <mergeCells count="296">
    <mergeCell ref="C2:F2"/>
    <mergeCell ref="I2:P2"/>
    <mergeCell ref="S2:U2"/>
    <mergeCell ref="X2:Z2"/>
    <mergeCell ref="AC2:AE2"/>
    <mergeCell ref="AH2:AJ2"/>
    <mergeCell ref="C3:D3"/>
    <mergeCell ref="O3:P3"/>
    <mergeCell ref="I3:J3"/>
    <mergeCell ref="K3:N3"/>
    <mergeCell ref="C4:D4"/>
    <mergeCell ref="I4:J4"/>
    <mergeCell ref="K4:N4"/>
    <mergeCell ref="O4:P4"/>
    <mergeCell ref="O5:P5"/>
    <mergeCell ref="I5:J5"/>
    <mergeCell ref="K5:N5"/>
    <mergeCell ref="I6:J6"/>
    <mergeCell ref="K6:N6"/>
    <mergeCell ref="O6:P6"/>
    <mergeCell ref="K7:N7"/>
    <mergeCell ref="O7:P7"/>
    <mergeCell ref="K8:N8"/>
    <mergeCell ref="O8:P8"/>
    <mergeCell ref="K9:N9"/>
    <mergeCell ref="O9:P9"/>
    <mergeCell ref="K10:N10"/>
    <mergeCell ref="O10:P10"/>
    <mergeCell ref="O11:P11"/>
    <mergeCell ref="C5:D5"/>
    <mergeCell ref="C6:D6"/>
    <mergeCell ref="C7:D7"/>
    <mergeCell ref="C8:D8"/>
    <mergeCell ref="C9:D9"/>
    <mergeCell ref="C10:D10"/>
    <mergeCell ref="C11:D11"/>
    <mergeCell ref="I19:J19"/>
    <mergeCell ref="K19:N19"/>
    <mergeCell ref="O19:P19"/>
    <mergeCell ref="K11:N11"/>
    <mergeCell ref="K12:N12"/>
    <mergeCell ref="O12:P12"/>
    <mergeCell ref="K13:N13"/>
    <mergeCell ref="O13:P13"/>
    <mergeCell ref="K14:N14"/>
    <mergeCell ref="O14:P14"/>
    <mergeCell ref="K33:N33"/>
    <mergeCell ref="O33:P33"/>
    <mergeCell ref="K34:N34"/>
    <mergeCell ref="O34:P34"/>
    <mergeCell ref="K35:N35"/>
    <mergeCell ref="O35:P35"/>
    <mergeCell ref="O36:P36"/>
    <mergeCell ref="K36:N36"/>
    <mergeCell ref="K37:N37"/>
    <mergeCell ref="O37:P37"/>
    <mergeCell ref="K38:N38"/>
    <mergeCell ref="O38:P38"/>
    <mergeCell ref="K39:N39"/>
    <mergeCell ref="O39:P39"/>
    <mergeCell ref="K41:N41"/>
    <mergeCell ref="O41:P41"/>
    <mergeCell ref="K42:N42"/>
    <mergeCell ref="O42:P42"/>
    <mergeCell ref="K43:N43"/>
    <mergeCell ref="O43:P43"/>
    <mergeCell ref="O44:P44"/>
    <mergeCell ref="K44:N44"/>
    <mergeCell ref="K45:N45"/>
    <mergeCell ref="O45:P45"/>
    <mergeCell ref="K46:N46"/>
    <mergeCell ref="O46:P46"/>
    <mergeCell ref="H48:K48"/>
    <mergeCell ref="K49:L49"/>
    <mergeCell ref="M49:N49"/>
    <mergeCell ref="O49:P49"/>
    <mergeCell ref="M64:P64"/>
    <mergeCell ref="K65:L65"/>
    <mergeCell ref="M65:P65"/>
    <mergeCell ref="K66:L66"/>
    <mergeCell ref="M66:P66"/>
    <mergeCell ref="K70:L70"/>
    <mergeCell ref="K71:L71"/>
    <mergeCell ref="K72:L72"/>
    <mergeCell ref="K73:L73"/>
    <mergeCell ref="K74:L74"/>
    <mergeCell ref="K75:L75"/>
    <mergeCell ref="K76:L76"/>
    <mergeCell ref="M71:P71"/>
    <mergeCell ref="M72:P72"/>
    <mergeCell ref="M73:P73"/>
    <mergeCell ref="M74:P74"/>
    <mergeCell ref="M75:P75"/>
    <mergeCell ref="M76:P76"/>
    <mergeCell ref="K67:L67"/>
    <mergeCell ref="M67:P67"/>
    <mergeCell ref="K68:L68"/>
    <mergeCell ref="M68:P68"/>
    <mergeCell ref="K69:L69"/>
    <mergeCell ref="M69:P69"/>
    <mergeCell ref="M70:P70"/>
    <mergeCell ref="I17:J17"/>
    <mergeCell ref="I18:J18"/>
    <mergeCell ref="K15:N15"/>
    <mergeCell ref="O15:P15"/>
    <mergeCell ref="I16:J16"/>
    <mergeCell ref="K16:N16"/>
    <mergeCell ref="O16:P16"/>
    <mergeCell ref="K17:N17"/>
    <mergeCell ref="O17:P17"/>
    <mergeCell ref="K22:N22"/>
    <mergeCell ref="K23:N23"/>
    <mergeCell ref="O23:P23"/>
    <mergeCell ref="I25:P25"/>
    <mergeCell ref="S25:U25"/>
    <mergeCell ref="X25:Z25"/>
    <mergeCell ref="AC25:AE25"/>
    <mergeCell ref="AH25:AJ25"/>
    <mergeCell ref="K18:N18"/>
    <mergeCell ref="O18:P18"/>
    <mergeCell ref="K20:N20"/>
    <mergeCell ref="O20:P20"/>
    <mergeCell ref="K21:N21"/>
    <mergeCell ref="O21:P21"/>
    <mergeCell ref="O22:P22"/>
    <mergeCell ref="K26:N26"/>
    <mergeCell ref="O26:P26"/>
    <mergeCell ref="K27:N27"/>
    <mergeCell ref="O27:P27"/>
    <mergeCell ref="K28:N28"/>
    <mergeCell ref="O28:P28"/>
    <mergeCell ref="O29:P29"/>
    <mergeCell ref="K29:N29"/>
    <mergeCell ref="K30:N30"/>
    <mergeCell ref="O30:P30"/>
    <mergeCell ref="K31:N31"/>
    <mergeCell ref="O31:P31"/>
    <mergeCell ref="K32:N32"/>
    <mergeCell ref="O32:P32"/>
    <mergeCell ref="K40:N40"/>
    <mergeCell ref="O40:P40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B82:D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9:E99"/>
    <mergeCell ref="C100:E100"/>
    <mergeCell ref="C101:E101"/>
    <mergeCell ref="C102:E102"/>
    <mergeCell ref="C103:E103"/>
    <mergeCell ref="C104:E104"/>
    <mergeCell ref="C92:E92"/>
    <mergeCell ref="C93:E93"/>
    <mergeCell ref="C94:E94"/>
    <mergeCell ref="C95:E95"/>
    <mergeCell ref="C96:E96"/>
    <mergeCell ref="C97:E97"/>
    <mergeCell ref="C98:E9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F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B48:E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I65:J65"/>
    <mergeCell ref="I66:J66"/>
    <mergeCell ref="I67:J67"/>
    <mergeCell ref="I68:J68"/>
    <mergeCell ref="I69:J69"/>
    <mergeCell ref="I70:J70"/>
    <mergeCell ref="I71:J71"/>
    <mergeCell ref="I85:J85"/>
    <mergeCell ref="I86:J86"/>
    <mergeCell ref="I72:J72"/>
    <mergeCell ref="I73:J73"/>
    <mergeCell ref="I74:J74"/>
    <mergeCell ref="I75:J75"/>
    <mergeCell ref="I76:J76"/>
    <mergeCell ref="I83:J83"/>
    <mergeCell ref="I84:J84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20:J20"/>
    <mergeCell ref="I21:J21"/>
    <mergeCell ref="I22:J22"/>
    <mergeCell ref="I23:J23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H63:J63"/>
    <mergeCell ref="I64:J64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7.71"/>
    <col customWidth="1" min="3" max="3" width="23.57"/>
    <col customWidth="1" min="4" max="4" width="5.86"/>
    <col customWidth="1" min="5" max="6" width="10.43"/>
    <col customWidth="1" min="7" max="7" width="15.86"/>
    <col customWidth="1" min="8" max="8" width="13.57"/>
    <col customWidth="1" min="9" max="9" width="6.43"/>
    <col customWidth="1" min="10" max="10" width="3.71"/>
    <col customWidth="1" min="11" max="23" width="7.29"/>
    <col customWidth="1" min="24" max="24" width="3.71"/>
  </cols>
  <sheetData>
    <row r="1">
      <c r="C1" s="436"/>
      <c r="D1" s="436"/>
      <c r="E1" s="436"/>
      <c r="F1" s="436"/>
      <c r="G1" s="437"/>
      <c r="H1" s="437"/>
      <c r="I1" s="437"/>
      <c r="J1" s="437"/>
      <c r="K1" s="438"/>
      <c r="L1" s="439"/>
      <c r="M1" s="439"/>
      <c r="N1" s="439"/>
      <c r="O1" s="439"/>
      <c r="P1" s="439"/>
      <c r="Q1" s="439"/>
      <c r="R1" s="439"/>
      <c r="S1" s="439"/>
      <c r="T1" s="439"/>
      <c r="U1" s="439"/>
      <c r="V1" s="439"/>
      <c r="W1" s="439"/>
      <c r="X1" s="437"/>
    </row>
    <row r="2">
      <c r="B2" s="440" t="s">
        <v>34</v>
      </c>
      <c r="C2" s="441" t="s">
        <v>45</v>
      </c>
      <c r="D2" s="441" t="s">
        <v>6</v>
      </c>
      <c r="E2" s="441" t="s">
        <v>46</v>
      </c>
      <c r="F2" s="441" t="s">
        <v>47</v>
      </c>
      <c r="G2" s="442" t="s">
        <v>48</v>
      </c>
      <c r="H2" s="442" t="s">
        <v>49</v>
      </c>
      <c r="I2" s="443" t="s">
        <v>9</v>
      </c>
      <c r="J2" s="437"/>
      <c r="K2" s="444" t="s">
        <v>9</v>
      </c>
      <c r="L2" s="445">
        <f t="array" ref="L2">ROUND(INDEX(Teams!$B$50:$B$61,MATCH(L$3,Teams!$E$50:$E$61,0))*-1,0)</f>
        <v>-1</v>
      </c>
      <c r="M2" s="446">
        <f t="array" ref="M2">ROUND(INDEX(Teams!$B$50:$B$61,MATCH(M$3,Teams!$E$50:$E$61,0))*-1,0)</f>
        <v>-1</v>
      </c>
      <c r="N2" s="447">
        <f t="array" ref="N2">ROUND(INDEX(Teams!$B$50:$B$61,MATCH(N$3,Teams!$E$50:$E$61,0))*-1,0)</f>
        <v>-1</v>
      </c>
      <c r="O2" s="448">
        <f t="array" ref="O2">ROUND(INDEX(Teams!$B$50:$B$61,MATCH(O$3,Teams!$E$50:$E$61,0))*-1,0)</f>
        <v>-1</v>
      </c>
      <c r="P2" s="449">
        <f t="array" ref="P2">ROUND(INDEX(Teams!$B$50:$B$61,MATCH(P$3,Teams!$E$50:$E$61,0))*-1,0)</f>
        <v>-1</v>
      </c>
      <c r="Q2" s="450">
        <f t="array" ref="Q2">ROUND(INDEX(Teams!$B$50:$B$61,MATCH(Q$3,Teams!$E$50:$E$61,0))*-1,0)</f>
        <v>-1</v>
      </c>
      <c r="R2" s="451">
        <f t="array" ref="R2">ROUND(INDEX(Teams!$B$50:$B$61,MATCH(R$3,Teams!$E$50:$E$61,0))*-1,0)</f>
        <v>-1</v>
      </c>
      <c r="S2" s="452">
        <f t="array" ref="S2">ROUND(INDEX(Teams!$B$50:$B$61,MATCH(S$3,Teams!$E$50:$E$61,0))*-1,0)</f>
        <v>-1</v>
      </c>
      <c r="T2" s="453">
        <f t="array" ref="T2">ROUND(INDEX(Teams!$B$50:$B$61,MATCH(T$3,Teams!$E$50:$E$61,0))*-1,0)</f>
        <v>-1</v>
      </c>
      <c r="U2" s="454">
        <f t="array" ref="U2">ROUND(INDEX(Teams!$B$50:$B$61,MATCH(U$3,Teams!$E$50:$E$61,0))*-1,0)</f>
        <v>-1</v>
      </c>
      <c r="V2" s="455">
        <f t="array" ref="V2">ROUND(INDEX(Teams!$B$50:$B$61,MATCH(V$3,Teams!$E$50:$E$61,0))*-1,0)</f>
        <v>-1</v>
      </c>
      <c r="W2" s="456">
        <f t="array" ref="W2">ROUND(INDEX(Teams!$B$50:$B$61,MATCH(W$3,Teams!$E$50:$E$61,0))*-1,0)</f>
        <v>-1</v>
      </c>
      <c r="X2" s="437"/>
    </row>
    <row r="3">
      <c r="B3" s="457">
        <f t="shared" ref="B3:B1123" si="1">Iferror(RANK(I3,$I$3:$I$676)+RAND(),"")</f>
        <v>14.46618727</v>
      </c>
      <c r="C3" s="458" t="str">
        <f t="shared" ref="C3:C1123" si="2">CONCATENATE(F3," ",G3)</f>
        <v>Patrice Bergeron</v>
      </c>
      <c r="D3" s="459" t="s">
        <v>10</v>
      </c>
      <c r="E3" s="459">
        <v>78.0</v>
      </c>
      <c r="F3" s="459" t="s">
        <v>50</v>
      </c>
      <c r="G3" s="459" t="s">
        <v>51</v>
      </c>
      <c r="H3" s="459">
        <v>7.0</v>
      </c>
      <c r="I3" s="460">
        <v>7.0</v>
      </c>
      <c r="J3" s="436"/>
      <c r="K3" s="461" t="s">
        <v>52</v>
      </c>
      <c r="L3" s="462" t="s">
        <v>0</v>
      </c>
      <c r="M3" s="463" t="s">
        <v>1</v>
      </c>
      <c r="N3" s="463" t="s">
        <v>2</v>
      </c>
      <c r="O3" s="463" t="s">
        <v>3</v>
      </c>
      <c r="P3" s="463" t="s">
        <v>4</v>
      </c>
      <c r="Q3" s="463" t="s">
        <v>26</v>
      </c>
      <c r="R3" s="463" t="s">
        <v>27</v>
      </c>
      <c r="S3" s="463" t="s">
        <v>28</v>
      </c>
      <c r="T3" s="463" t="s">
        <v>29</v>
      </c>
      <c r="U3" s="463" t="s">
        <v>30</v>
      </c>
      <c r="V3" s="463" t="s">
        <v>5</v>
      </c>
      <c r="W3" s="464" t="s">
        <v>31</v>
      </c>
      <c r="X3" s="436"/>
    </row>
    <row r="4">
      <c r="B4" s="457">
        <f t="shared" si="1"/>
        <v>29.20366865</v>
      </c>
      <c r="C4" s="465" t="str">
        <f t="shared" si="2"/>
        <v>David Krejci</v>
      </c>
      <c r="D4" s="466" t="s">
        <v>10</v>
      </c>
      <c r="E4" s="466">
        <v>4224.0</v>
      </c>
      <c r="F4" s="466" t="s">
        <v>53</v>
      </c>
      <c r="G4" s="466" t="s">
        <v>54</v>
      </c>
      <c r="H4" s="466">
        <v>7.0</v>
      </c>
      <c r="I4" s="467">
        <v>5.0</v>
      </c>
      <c r="J4" s="436"/>
      <c r="K4" s="468" t="s">
        <v>34</v>
      </c>
      <c r="L4" s="469" t="s">
        <v>34</v>
      </c>
      <c r="M4" s="470" t="s">
        <v>34</v>
      </c>
      <c r="N4" s="470" t="s">
        <v>34</v>
      </c>
      <c r="O4" s="470" t="s">
        <v>34</v>
      </c>
      <c r="P4" s="470" t="s">
        <v>34</v>
      </c>
      <c r="Q4" s="470" t="s">
        <v>34</v>
      </c>
      <c r="R4" s="470" t="s">
        <v>34</v>
      </c>
      <c r="S4" s="470" t="s">
        <v>34</v>
      </c>
      <c r="T4" s="470" t="s">
        <v>34</v>
      </c>
      <c r="U4" s="470" t="s">
        <v>34</v>
      </c>
      <c r="V4" s="470" t="s">
        <v>34</v>
      </c>
      <c r="W4" s="471" t="s">
        <v>34</v>
      </c>
    </row>
    <row r="5">
      <c r="B5" s="457">
        <f t="shared" si="1"/>
        <v>257.3649472</v>
      </c>
      <c r="C5" s="465" t="str">
        <f t="shared" si="2"/>
        <v>Tuukka Rask</v>
      </c>
      <c r="D5" s="466" t="s">
        <v>10</v>
      </c>
      <c r="E5" s="466">
        <v>4326.0</v>
      </c>
      <c r="F5" s="466" t="s">
        <v>55</v>
      </c>
      <c r="G5" s="466" t="s">
        <v>56</v>
      </c>
      <c r="H5" s="466">
        <v>7.0</v>
      </c>
      <c r="I5" s="467">
        <v>0.0</v>
      </c>
      <c r="J5" s="436"/>
      <c r="K5" s="472">
        <v>1.0</v>
      </c>
      <c r="L5" s="473"/>
      <c r="M5" s="474"/>
      <c r="N5" s="475"/>
      <c r="O5" s="476"/>
      <c r="P5" s="477"/>
      <c r="Q5" s="478"/>
      <c r="R5" s="479"/>
      <c r="S5" s="480"/>
      <c r="T5" s="481"/>
      <c r="U5" s="482"/>
      <c r="V5" s="483"/>
      <c r="W5" s="484"/>
    </row>
    <row r="6">
      <c r="B6" s="457">
        <f t="shared" si="1"/>
        <v>21.30857341</v>
      </c>
      <c r="C6" s="465" t="str">
        <f t="shared" si="2"/>
        <v>Brad Marchand</v>
      </c>
      <c r="D6" s="466" t="s">
        <v>10</v>
      </c>
      <c r="E6" s="466">
        <v>4692.0</v>
      </c>
      <c r="F6" s="466" t="s">
        <v>57</v>
      </c>
      <c r="G6" s="466" t="s">
        <v>58</v>
      </c>
      <c r="H6" s="466">
        <v>7.0</v>
      </c>
      <c r="I6" s="467">
        <v>6.0</v>
      </c>
      <c r="J6" s="436"/>
      <c r="K6" s="485" t="str">
        <f t="shared" ref="K6:K104" si="3">IF(ISBLANK(L6),"",K5+1)</f>
        <v/>
      </c>
      <c r="L6" s="486"/>
      <c r="M6" s="487"/>
      <c r="N6" s="488"/>
      <c r="O6" s="489"/>
      <c r="P6" s="490"/>
      <c r="Q6" s="491"/>
      <c r="R6" s="492"/>
      <c r="S6" s="493"/>
      <c r="T6" s="494"/>
      <c r="U6" s="495"/>
      <c r="V6" s="496"/>
      <c r="W6" s="497"/>
    </row>
    <row r="7">
      <c r="B7" s="457">
        <f t="shared" si="1"/>
        <v>56.22654934</v>
      </c>
      <c r="C7" s="465" t="str">
        <f t="shared" si="2"/>
        <v>Taylor Hall</v>
      </c>
      <c r="D7" s="466" t="s">
        <v>10</v>
      </c>
      <c r="E7" s="466">
        <v>4846.0</v>
      </c>
      <c r="F7" s="466" t="s">
        <v>0</v>
      </c>
      <c r="G7" s="466" t="s">
        <v>59</v>
      </c>
      <c r="H7" s="466">
        <v>7.0</v>
      </c>
      <c r="I7" s="467">
        <v>4.0</v>
      </c>
      <c r="J7" s="436"/>
      <c r="K7" s="485" t="str">
        <f t="shared" si="3"/>
        <v/>
      </c>
      <c r="L7" s="486"/>
      <c r="M7" s="487"/>
      <c r="N7" s="488"/>
      <c r="O7" s="489"/>
      <c r="P7" s="490"/>
      <c r="Q7" s="491"/>
      <c r="R7" s="492"/>
      <c r="S7" s="493"/>
      <c r="T7" s="494"/>
      <c r="U7" s="495"/>
      <c r="V7" s="496"/>
      <c r="W7" s="497"/>
    </row>
    <row r="8">
      <c r="B8" s="457">
        <f t="shared" si="1"/>
        <v>83.92268399</v>
      </c>
      <c r="C8" s="465" t="str">
        <f t="shared" si="2"/>
        <v>Craig Smith</v>
      </c>
      <c r="D8" s="466" t="s">
        <v>10</v>
      </c>
      <c r="E8" s="466">
        <v>5012.0</v>
      </c>
      <c r="F8" s="466" t="s">
        <v>60</v>
      </c>
      <c r="G8" s="466" t="s">
        <v>61</v>
      </c>
      <c r="H8" s="466">
        <v>6.0</v>
      </c>
      <c r="I8" s="467">
        <v>3.0</v>
      </c>
      <c r="J8" s="436"/>
      <c r="K8" s="485" t="str">
        <f t="shared" si="3"/>
        <v/>
      </c>
      <c r="L8" s="486"/>
      <c r="M8" s="487"/>
      <c r="N8" s="488"/>
      <c r="O8" s="489"/>
      <c r="P8" s="490"/>
      <c r="Q8" s="491"/>
      <c r="R8" s="492"/>
      <c r="S8" s="493"/>
      <c r="T8" s="494"/>
      <c r="U8" s="495"/>
      <c r="V8" s="496"/>
      <c r="W8" s="497"/>
    </row>
    <row r="9">
      <c r="B9" s="457">
        <f t="shared" si="1"/>
        <v>83.49339564</v>
      </c>
      <c r="C9" s="465" t="str">
        <f t="shared" si="2"/>
        <v>Charlie Coyle</v>
      </c>
      <c r="D9" s="466" t="s">
        <v>10</v>
      </c>
      <c r="E9" s="466">
        <v>5124.0</v>
      </c>
      <c r="F9" s="466" t="s">
        <v>62</v>
      </c>
      <c r="G9" s="466" t="s">
        <v>63</v>
      </c>
      <c r="H9" s="466">
        <v>7.0</v>
      </c>
      <c r="I9" s="467">
        <v>3.0</v>
      </c>
      <c r="J9" s="436"/>
      <c r="K9" s="485" t="str">
        <f t="shared" si="3"/>
        <v/>
      </c>
      <c r="L9" s="498"/>
      <c r="M9" s="499"/>
      <c r="N9" s="500"/>
      <c r="O9" s="501"/>
      <c r="P9" s="502"/>
      <c r="Q9" s="503"/>
      <c r="R9" s="504"/>
      <c r="S9" s="505"/>
      <c r="T9" s="506"/>
      <c r="U9" s="507"/>
      <c r="V9" s="508"/>
      <c r="W9" s="509"/>
    </row>
    <row r="10">
      <c r="B10" s="457">
        <f t="shared" si="1"/>
        <v>257.2501635</v>
      </c>
      <c r="C10" s="465" t="str">
        <f t="shared" si="2"/>
        <v>Jarred Tinordi</v>
      </c>
      <c r="D10" s="466" t="s">
        <v>10</v>
      </c>
      <c r="E10" s="466">
        <v>5189.0</v>
      </c>
      <c r="F10" s="466" t="s">
        <v>64</v>
      </c>
      <c r="G10" s="466" t="s">
        <v>65</v>
      </c>
      <c r="H10" s="466">
        <v>1.0</v>
      </c>
      <c r="I10" s="467">
        <v>0.0</v>
      </c>
      <c r="J10" s="436"/>
      <c r="K10" s="485" t="str">
        <f t="shared" si="3"/>
        <v/>
      </c>
      <c r="L10" s="498"/>
      <c r="M10" s="499"/>
      <c r="N10" s="500"/>
      <c r="O10" s="501"/>
      <c r="P10" s="502"/>
      <c r="Q10" s="503"/>
      <c r="R10" s="504"/>
      <c r="S10" s="505"/>
      <c r="T10" s="506"/>
      <c r="U10" s="507"/>
      <c r="V10" s="508"/>
      <c r="W10" s="509"/>
    </row>
    <row r="11">
      <c r="B11" s="457">
        <f t="shared" si="1"/>
        <v>184.5106029</v>
      </c>
      <c r="C11" s="465" t="str">
        <f t="shared" si="2"/>
        <v>Kevan Miller</v>
      </c>
      <c r="D11" s="466" t="s">
        <v>10</v>
      </c>
      <c r="E11" s="466">
        <v>5298.0</v>
      </c>
      <c r="F11" s="466" t="s">
        <v>66</v>
      </c>
      <c r="G11" s="466" t="s">
        <v>67</v>
      </c>
      <c r="H11" s="466">
        <v>4.0</v>
      </c>
      <c r="I11" s="467">
        <v>1.0</v>
      </c>
      <c r="J11" s="436"/>
      <c r="K11" s="485" t="str">
        <f t="shared" si="3"/>
        <v/>
      </c>
      <c r="L11" s="498"/>
      <c r="M11" s="499"/>
      <c r="N11" s="500"/>
      <c r="O11" s="501"/>
      <c r="P11" s="502"/>
      <c r="Q11" s="503"/>
      <c r="R11" s="504"/>
      <c r="S11" s="505"/>
      <c r="T11" s="506"/>
      <c r="U11" s="507"/>
      <c r="V11" s="508"/>
      <c r="W11" s="509"/>
    </row>
    <row r="12">
      <c r="B12" s="457">
        <f t="shared" si="1"/>
        <v>83.63956021</v>
      </c>
      <c r="C12" s="465" t="str">
        <f t="shared" si="2"/>
        <v>Nick Ritchie</v>
      </c>
      <c r="D12" s="466" t="s">
        <v>10</v>
      </c>
      <c r="E12" s="466">
        <v>5432.0</v>
      </c>
      <c r="F12" s="466" t="s">
        <v>68</v>
      </c>
      <c r="G12" s="466" t="s">
        <v>69</v>
      </c>
      <c r="H12" s="466">
        <v>7.0</v>
      </c>
      <c r="I12" s="467">
        <v>3.0</v>
      </c>
      <c r="J12" s="436"/>
      <c r="K12" s="485" t="str">
        <f t="shared" si="3"/>
        <v/>
      </c>
      <c r="L12" s="498"/>
      <c r="M12" s="499"/>
      <c r="N12" s="500"/>
      <c r="O12" s="501"/>
      <c r="P12" s="502"/>
      <c r="Q12" s="503"/>
      <c r="R12" s="504"/>
      <c r="S12" s="505"/>
      <c r="T12" s="506"/>
      <c r="U12" s="507"/>
      <c r="V12" s="508"/>
      <c r="W12" s="509"/>
    </row>
    <row r="13">
      <c r="B13" s="457">
        <f t="shared" si="1"/>
        <v>4.849906298</v>
      </c>
      <c r="C13" s="465" t="str">
        <f t="shared" si="2"/>
        <v>David Pastrnak</v>
      </c>
      <c r="D13" s="466" t="s">
        <v>10</v>
      </c>
      <c r="E13" s="466">
        <v>5437.0</v>
      </c>
      <c r="F13" s="466" t="s">
        <v>53</v>
      </c>
      <c r="G13" s="466" t="s">
        <v>70</v>
      </c>
      <c r="H13" s="466">
        <v>7.0</v>
      </c>
      <c r="I13" s="467">
        <v>10.0</v>
      </c>
      <c r="J13" s="436"/>
      <c r="K13" s="485" t="str">
        <f t="shared" si="3"/>
        <v/>
      </c>
      <c r="L13" s="498"/>
      <c r="M13" s="499"/>
      <c r="N13" s="500"/>
      <c r="O13" s="501"/>
      <c r="P13" s="502"/>
      <c r="Q13" s="503"/>
      <c r="R13" s="504"/>
      <c r="S13" s="505"/>
      <c r="T13" s="506"/>
      <c r="U13" s="507"/>
      <c r="V13" s="508"/>
      <c r="W13" s="509"/>
    </row>
    <row r="14">
      <c r="B14" s="457">
        <f t="shared" si="1"/>
        <v>184.4955257</v>
      </c>
      <c r="C14" s="465" t="str">
        <f t="shared" si="2"/>
        <v>Curtis Lazar</v>
      </c>
      <c r="D14" s="466" t="s">
        <v>10</v>
      </c>
      <c r="E14" s="466">
        <v>5454.0</v>
      </c>
      <c r="F14" s="466" t="s">
        <v>71</v>
      </c>
      <c r="G14" s="466" t="s">
        <v>72</v>
      </c>
      <c r="H14" s="466">
        <v>7.0</v>
      </c>
      <c r="I14" s="467">
        <v>1.0</v>
      </c>
      <c r="J14" s="436"/>
      <c r="K14" s="485" t="str">
        <f t="shared" si="3"/>
        <v/>
      </c>
      <c r="L14" s="498"/>
      <c r="M14" s="499"/>
      <c r="N14" s="500"/>
      <c r="O14" s="501"/>
      <c r="P14" s="502"/>
      <c r="Q14" s="503"/>
      <c r="R14" s="504"/>
      <c r="S14" s="505"/>
      <c r="T14" s="506"/>
      <c r="U14" s="507"/>
      <c r="V14" s="508"/>
      <c r="W14" s="509"/>
    </row>
    <row r="15">
      <c r="B15" s="457">
        <f t="shared" si="1"/>
        <v>257.4810433</v>
      </c>
      <c r="C15" s="465" t="str">
        <f t="shared" si="2"/>
        <v>Chris Wagner</v>
      </c>
      <c r="D15" s="466" t="s">
        <v>10</v>
      </c>
      <c r="E15" s="466">
        <v>5469.0</v>
      </c>
      <c r="F15" s="466" t="s">
        <v>73</v>
      </c>
      <c r="G15" s="466" t="s">
        <v>74</v>
      </c>
      <c r="H15" s="466">
        <v>7.0</v>
      </c>
      <c r="I15" s="467">
        <v>0.0</v>
      </c>
      <c r="J15" s="436"/>
      <c r="K15" s="485" t="str">
        <f t="shared" si="3"/>
        <v/>
      </c>
      <c r="L15" s="498"/>
      <c r="M15" s="499"/>
      <c r="N15" s="500"/>
      <c r="O15" s="501"/>
      <c r="P15" s="502"/>
      <c r="Q15" s="503"/>
      <c r="R15" s="504"/>
      <c r="S15" s="505"/>
      <c r="T15" s="506"/>
      <c r="U15" s="507"/>
      <c r="V15" s="508"/>
      <c r="W15" s="509"/>
    </row>
    <row r="16">
      <c r="B16" s="457">
        <f t="shared" si="1"/>
        <v>257.5709023</v>
      </c>
      <c r="C16" s="465" t="str">
        <f t="shared" si="2"/>
        <v>Sean Kuraly</v>
      </c>
      <c r="D16" s="466" t="s">
        <v>10</v>
      </c>
      <c r="E16" s="466">
        <v>5568.0</v>
      </c>
      <c r="F16" s="466" t="s">
        <v>75</v>
      </c>
      <c r="G16" s="466" t="s">
        <v>76</v>
      </c>
      <c r="H16" s="466">
        <v>7.0</v>
      </c>
      <c r="I16" s="467">
        <v>0.0</v>
      </c>
      <c r="J16" s="436"/>
      <c r="K16" s="485" t="str">
        <f t="shared" si="3"/>
        <v/>
      </c>
      <c r="L16" s="498"/>
      <c r="M16" s="499"/>
      <c r="N16" s="500"/>
      <c r="O16" s="501"/>
      <c r="P16" s="502"/>
      <c r="Q16" s="503"/>
      <c r="R16" s="504"/>
      <c r="S16" s="505"/>
      <c r="T16" s="506"/>
      <c r="U16" s="507"/>
      <c r="V16" s="508"/>
      <c r="W16" s="509"/>
    </row>
    <row r="17">
      <c r="B17" s="457">
        <f t="shared" si="1"/>
        <v>83.22271622</v>
      </c>
      <c r="C17" s="465" t="str">
        <f t="shared" si="2"/>
        <v>Jake DeBrusk</v>
      </c>
      <c r="D17" s="466" t="s">
        <v>10</v>
      </c>
      <c r="E17" s="466">
        <v>5609.0</v>
      </c>
      <c r="F17" s="466" t="s">
        <v>77</v>
      </c>
      <c r="G17" s="466" t="s">
        <v>78</v>
      </c>
      <c r="H17" s="466">
        <v>7.0</v>
      </c>
      <c r="I17" s="467">
        <v>3.0</v>
      </c>
      <c r="J17" s="436"/>
      <c r="K17" s="485" t="str">
        <f t="shared" si="3"/>
        <v/>
      </c>
      <c r="L17" s="498"/>
      <c r="M17" s="499"/>
      <c r="N17" s="500"/>
      <c r="O17" s="501"/>
      <c r="P17" s="502"/>
      <c r="Q17" s="503"/>
      <c r="R17" s="504"/>
      <c r="S17" s="505"/>
      <c r="T17" s="506"/>
      <c r="U17" s="507"/>
      <c r="V17" s="508"/>
      <c r="W17" s="509"/>
      <c r="X17" s="437"/>
    </row>
    <row r="18">
      <c r="B18" s="457">
        <f t="shared" si="1"/>
        <v>257.676939</v>
      </c>
      <c r="C18" s="465" t="str">
        <f t="shared" si="2"/>
        <v>Brandon Carlo</v>
      </c>
      <c r="D18" s="466" t="s">
        <v>10</v>
      </c>
      <c r="E18" s="466">
        <v>5632.0</v>
      </c>
      <c r="F18" s="466" t="s">
        <v>79</v>
      </c>
      <c r="G18" s="466" t="s">
        <v>80</v>
      </c>
      <c r="H18" s="466">
        <v>7.0</v>
      </c>
      <c r="I18" s="467">
        <v>0.0</v>
      </c>
      <c r="J18" s="436"/>
      <c r="K18" s="485" t="str">
        <f t="shared" si="3"/>
        <v/>
      </c>
      <c r="L18" s="498"/>
      <c r="M18" s="499"/>
      <c r="N18" s="500"/>
      <c r="O18" s="501"/>
      <c r="P18" s="502"/>
      <c r="Q18" s="503"/>
      <c r="R18" s="504"/>
      <c r="S18" s="505"/>
      <c r="T18" s="506"/>
      <c r="U18" s="507"/>
      <c r="V18" s="508"/>
      <c r="W18" s="509"/>
      <c r="X18" s="436"/>
    </row>
    <row r="19">
      <c r="B19" s="457">
        <f t="shared" si="1"/>
        <v>83.59849982</v>
      </c>
      <c r="C19" s="465" t="str">
        <f t="shared" si="2"/>
        <v>Mike Reilly</v>
      </c>
      <c r="D19" s="466" t="s">
        <v>10</v>
      </c>
      <c r="E19" s="466">
        <v>5814.0</v>
      </c>
      <c r="F19" s="466" t="s">
        <v>81</v>
      </c>
      <c r="G19" s="466" t="s">
        <v>82</v>
      </c>
      <c r="H19" s="466">
        <v>7.0</v>
      </c>
      <c r="I19" s="467">
        <v>3.0</v>
      </c>
      <c r="J19" s="436"/>
      <c r="K19" s="485" t="str">
        <f t="shared" si="3"/>
        <v/>
      </c>
      <c r="L19" s="498"/>
      <c r="M19" s="499"/>
      <c r="N19" s="500"/>
      <c r="O19" s="501"/>
      <c r="P19" s="502"/>
      <c r="Q19" s="503"/>
      <c r="R19" s="504"/>
      <c r="S19" s="505"/>
      <c r="T19" s="506"/>
      <c r="U19" s="507"/>
      <c r="V19" s="508"/>
      <c r="W19" s="509"/>
    </row>
    <row r="20">
      <c r="B20" s="457">
        <f t="shared" si="1"/>
        <v>14.41830597</v>
      </c>
      <c r="C20" s="465" t="str">
        <f t="shared" si="2"/>
        <v>Charlie McAvoy</v>
      </c>
      <c r="D20" s="466" t="s">
        <v>10</v>
      </c>
      <c r="E20" s="466">
        <v>9640.0</v>
      </c>
      <c r="F20" s="466" t="s">
        <v>62</v>
      </c>
      <c r="G20" s="466" t="s">
        <v>83</v>
      </c>
      <c r="H20" s="466">
        <v>7.0</v>
      </c>
      <c r="I20" s="467">
        <v>7.0</v>
      </c>
      <c r="J20" s="436"/>
      <c r="K20" s="485" t="str">
        <f t="shared" si="3"/>
        <v/>
      </c>
      <c r="L20" s="498"/>
      <c r="M20" s="499"/>
      <c r="N20" s="500"/>
      <c r="O20" s="501"/>
      <c r="P20" s="502"/>
      <c r="Q20" s="503"/>
      <c r="R20" s="504"/>
      <c r="S20" s="505"/>
      <c r="T20" s="506"/>
      <c r="U20" s="507"/>
      <c r="V20" s="508"/>
      <c r="W20" s="509"/>
    </row>
    <row r="21">
      <c r="B21" s="457">
        <f t="shared" si="1"/>
        <v>83.37489265</v>
      </c>
      <c r="C21" s="465" t="str">
        <f t="shared" si="2"/>
        <v>Matt Grzelcyk</v>
      </c>
      <c r="D21" s="466" t="s">
        <v>10</v>
      </c>
      <c r="E21" s="466">
        <v>11572.0</v>
      </c>
      <c r="F21" s="466" t="s">
        <v>84</v>
      </c>
      <c r="G21" s="466" t="s">
        <v>85</v>
      </c>
      <c r="H21" s="466">
        <v>7.0</v>
      </c>
      <c r="I21" s="467">
        <v>3.0</v>
      </c>
      <c r="J21" s="436"/>
      <c r="K21" s="485" t="str">
        <f t="shared" si="3"/>
        <v/>
      </c>
      <c r="L21" s="498"/>
      <c r="M21" s="499"/>
      <c r="N21" s="500"/>
      <c r="O21" s="501"/>
      <c r="P21" s="502"/>
      <c r="Q21" s="503"/>
      <c r="R21" s="504"/>
      <c r="S21" s="505"/>
      <c r="T21" s="506"/>
      <c r="U21" s="507"/>
      <c r="V21" s="508"/>
      <c r="W21" s="509"/>
    </row>
    <row r="22">
      <c r="B22" s="457">
        <f t="shared" si="1"/>
        <v>257.1832391</v>
      </c>
      <c r="C22" s="465" t="str">
        <f t="shared" si="2"/>
        <v>Jeremy Lauzon</v>
      </c>
      <c r="D22" s="466" t="s">
        <v>10</v>
      </c>
      <c r="E22" s="466">
        <v>15369.0</v>
      </c>
      <c r="F22" s="466" t="s">
        <v>86</v>
      </c>
      <c r="G22" s="466" t="s">
        <v>87</v>
      </c>
      <c r="H22" s="466">
        <v>3.0</v>
      </c>
      <c r="I22" s="467">
        <v>0.0</v>
      </c>
      <c r="J22" s="436"/>
      <c r="K22" s="485" t="str">
        <f t="shared" si="3"/>
        <v/>
      </c>
      <c r="L22" s="498"/>
      <c r="M22" s="499"/>
      <c r="N22" s="500"/>
      <c r="O22" s="501"/>
      <c r="P22" s="502"/>
      <c r="Q22" s="503"/>
      <c r="R22" s="504"/>
      <c r="S22" s="505"/>
      <c r="T22" s="506"/>
      <c r="U22" s="507"/>
      <c r="V22" s="508"/>
      <c r="W22" s="509"/>
    </row>
    <row r="23">
      <c r="B23" s="457">
        <f t="shared" si="1"/>
        <v>257.1153831</v>
      </c>
      <c r="C23" s="465" t="str">
        <f t="shared" si="2"/>
        <v>Connor Clifton</v>
      </c>
      <c r="D23" s="466" t="s">
        <v>10</v>
      </c>
      <c r="E23" s="466">
        <v>15396.0</v>
      </c>
      <c r="F23" s="466" t="s">
        <v>88</v>
      </c>
      <c r="G23" s="466" t="s">
        <v>89</v>
      </c>
      <c r="H23" s="466">
        <v>6.0</v>
      </c>
      <c r="I23" s="467">
        <v>0.0</v>
      </c>
      <c r="J23" s="436"/>
      <c r="K23" s="485" t="str">
        <f t="shared" si="3"/>
        <v/>
      </c>
      <c r="L23" s="498"/>
      <c r="M23" s="499"/>
      <c r="N23" s="500"/>
      <c r="O23" s="501"/>
      <c r="P23" s="502"/>
      <c r="Q23" s="503"/>
      <c r="R23" s="504"/>
      <c r="S23" s="505"/>
      <c r="T23" s="506"/>
      <c r="U23" s="507"/>
      <c r="V23" s="508"/>
      <c r="W23" s="509"/>
    </row>
    <row r="24">
      <c r="B24" s="457">
        <f t="shared" si="1"/>
        <v>184.6579078</v>
      </c>
      <c r="C24" s="465" t="str">
        <f t="shared" si="2"/>
        <v>Karson Kuhlman</v>
      </c>
      <c r="D24" s="466" t="s">
        <v>10</v>
      </c>
      <c r="E24" s="466">
        <v>15476.0</v>
      </c>
      <c r="F24" s="466" t="s">
        <v>90</v>
      </c>
      <c r="G24" s="466" t="s">
        <v>91</v>
      </c>
      <c r="H24" s="466">
        <v>1.0</v>
      </c>
      <c r="I24" s="467">
        <v>1.0</v>
      </c>
      <c r="J24" s="436"/>
      <c r="K24" s="485" t="str">
        <f t="shared" si="3"/>
        <v/>
      </c>
      <c r="L24" s="510"/>
      <c r="M24" s="511"/>
      <c r="N24" s="512"/>
      <c r="O24" s="513"/>
      <c r="P24" s="514"/>
      <c r="Q24" s="515"/>
      <c r="R24" s="516"/>
      <c r="S24" s="517"/>
      <c r="T24" s="518"/>
      <c r="U24" s="519"/>
      <c r="V24" s="520"/>
      <c r="W24" s="521"/>
    </row>
    <row r="25">
      <c r="B25" s="457">
        <f t="shared" si="1"/>
        <v>21.38283834</v>
      </c>
      <c r="C25" s="465" t="str">
        <f t="shared" si="2"/>
        <v>Jordan Staal</v>
      </c>
      <c r="D25" s="466" t="s">
        <v>11</v>
      </c>
      <c r="E25" s="466">
        <v>4029.0</v>
      </c>
      <c r="F25" s="466" t="s">
        <v>5</v>
      </c>
      <c r="G25" s="466" t="s">
        <v>92</v>
      </c>
      <c r="H25" s="466">
        <v>8.0</v>
      </c>
      <c r="I25" s="467">
        <v>6.0</v>
      </c>
      <c r="J25" s="436"/>
      <c r="K25" s="485" t="str">
        <f t="shared" si="3"/>
        <v/>
      </c>
      <c r="L25" s="510"/>
      <c r="M25" s="511"/>
      <c r="N25" s="512"/>
      <c r="O25" s="513"/>
      <c r="P25" s="514"/>
      <c r="Q25" s="515"/>
      <c r="R25" s="516"/>
      <c r="S25" s="517"/>
      <c r="T25" s="518"/>
      <c r="U25" s="519"/>
      <c r="V25" s="520"/>
      <c r="W25" s="521"/>
    </row>
    <row r="26">
      <c r="B26" s="457">
        <f t="shared" si="1"/>
        <v>184.463937</v>
      </c>
      <c r="C26" s="465" t="str">
        <f t="shared" si="2"/>
        <v>Nino Niederreiter</v>
      </c>
      <c r="D26" s="466" t="s">
        <v>11</v>
      </c>
      <c r="E26" s="466">
        <v>4868.0</v>
      </c>
      <c r="F26" s="466" t="s">
        <v>93</v>
      </c>
      <c r="G26" s="466" t="s">
        <v>94</v>
      </c>
      <c r="H26" s="466">
        <v>6.0</v>
      </c>
      <c r="I26" s="467">
        <v>1.0</v>
      </c>
      <c r="J26" s="436"/>
      <c r="K26" s="485" t="str">
        <f t="shared" si="3"/>
        <v/>
      </c>
      <c r="L26" s="510"/>
      <c r="M26" s="511"/>
      <c r="N26" s="512"/>
      <c r="O26" s="513"/>
      <c r="P26" s="514"/>
      <c r="Q26" s="515"/>
      <c r="R26" s="516"/>
      <c r="S26" s="517"/>
      <c r="T26" s="518"/>
      <c r="U26" s="519"/>
      <c r="V26" s="520"/>
      <c r="W26" s="521"/>
    </row>
    <row r="27">
      <c r="B27" s="457">
        <f t="shared" si="1"/>
        <v>56.2402573</v>
      </c>
      <c r="C27" s="465" t="str">
        <f t="shared" si="2"/>
        <v>Dougie Hamilton</v>
      </c>
      <c r="D27" s="466" t="s">
        <v>11</v>
      </c>
      <c r="E27" s="466">
        <v>4994.0</v>
      </c>
      <c r="F27" s="466" t="s">
        <v>95</v>
      </c>
      <c r="G27" s="466" t="s">
        <v>96</v>
      </c>
      <c r="H27" s="466">
        <v>8.0</v>
      </c>
      <c r="I27" s="467">
        <v>4.0</v>
      </c>
      <c r="J27" s="436"/>
      <c r="K27" s="485" t="str">
        <f t="shared" si="3"/>
        <v/>
      </c>
      <c r="L27" s="510"/>
      <c r="M27" s="511"/>
      <c r="N27" s="512"/>
      <c r="O27" s="513"/>
      <c r="P27" s="514"/>
      <c r="Q27" s="515"/>
      <c r="R27" s="516"/>
      <c r="S27" s="517"/>
      <c r="T27" s="518"/>
      <c r="U27" s="519"/>
      <c r="V27" s="520"/>
      <c r="W27" s="521"/>
    </row>
    <row r="28">
      <c r="B28" s="457">
        <f t="shared" si="1"/>
        <v>257.7805282</v>
      </c>
      <c r="C28" s="465" t="str">
        <f t="shared" si="2"/>
        <v>Jake Gardiner</v>
      </c>
      <c r="D28" s="466" t="s">
        <v>11</v>
      </c>
      <c r="E28" s="466">
        <v>5006.0</v>
      </c>
      <c r="F28" s="466" t="s">
        <v>77</v>
      </c>
      <c r="G28" s="466" t="s">
        <v>97</v>
      </c>
      <c r="H28" s="466">
        <v>1.0</v>
      </c>
      <c r="I28" s="467">
        <v>0.0</v>
      </c>
      <c r="J28" s="436"/>
      <c r="K28" s="485" t="str">
        <f t="shared" si="3"/>
        <v/>
      </c>
      <c r="L28" s="510"/>
      <c r="M28" s="511"/>
      <c r="N28" s="512"/>
      <c r="O28" s="513"/>
      <c r="P28" s="514"/>
      <c r="Q28" s="515"/>
      <c r="R28" s="516"/>
      <c r="S28" s="517"/>
      <c r="T28" s="518"/>
      <c r="U28" s="519"/>
      <c r="V28" s="520"/>
      <c r="W28" s="521"/>
    </row>
    <row r="29">
      <c r="B29" s="457">
        <f t="shared" si="1"/>
        <v>257.3051278</v>
      </c>
      <c r="C29" s="465" t="str">
        <f t="shared" si="2"/>
        <v>Petr Mrazek</v>
      </c>
      <c r="D29" s="466" t="s">
        <v>11</v>
      </c>
      <c r="E29" s="466">
        <v>5163.0</v>
      </c>
      <c r="F29" s="466" t="s">
        <v>98</v>
      </c>
      <c r="G29" s="466" t="s">
        <v>99</v>
      </c>
      <c r="H29" s="466">
        <v>1.0</v>
      </c>
      <c r="I29" s="467">
        <v>0.0</v>
      </c>
      <c r="J29" s="436"/>
      <c r="K29" s="485" t="str">
        <f t="shared" si="3"/>
        <v/>
      </c>
      <c r="L29" s="510"/>
      <c r="M29" s="511"/>
      <c r="N29" s="512"/>
      <c r="O29" s="513"/>
      <c r="P29" s="514"/>
      <c r="Q29" s="515"/>
      <c r="R29" s="516"/>
      <c r="S29" s="517"/>
      <c r="T29" s="518"/>
      <c r="U29" s="519"/>
      <c r="V29" s="520"/>
      <c r="W29" s="521"/>
    </row>
    <row r="30">
      <c r="B30" s="457">
        <f t="shared" si="1"/>
        <v>130.66505</v>
      </c>
      <c r="C30" s="465" t="str">
        <f t="shared" si="2"/>
        <v>Jesper Fast</v>
      </c>
      <c r="D30" s="466" t="s">
        <v>11</v>
      </c>
      <c r="E30" s="466">
        <v>5257.0</v>
      </c>
      <c r="F30" s="466" t="s">
        <v>100</v>
      </c>
      <c r="G30" s="466" t="s">
        <v>101</v>
      </c>
      <c r="H30" s="466">
        <v>8.0</v>
      </c>
      <c r="I30" s="467">
        <v>2.0</v>
      </c>
      <c r="J30" s="436"/>
      <c r="K30" s="485" t="str">
        <f t="shared" si="3"/>
        <v/>
      </c>
      <c r="L30" s="510"/>
      <c r="M30" s="511"/>
      <c r="N30" s="512"/>
      <c r="O30" s="513"/>
      <c r="P30" s="514"/>
      <c r="Q30" s="515"/>
      <c r="R30" s="516"/>
      <c r="S30" s="517"/>
      <c r="T30" s="518"/>
      <c r="U30" s="519"/>
      <c r="V30" s="520"/>
      <c r="W30" s="521"/>
    </row>
    <row r="31">
      <c r="B31" s="457">
        <f t="shared" si="1"/>
        <v>83.31407748</v>
      </c>
      <c r="C31" s="465" t="str">
        <f t="shared" si="2"/>
        <v>Vincent Trocheck</v>
      </c>
      <c r="D31" s="466" t="s">
        <v>11</v>
      </c>
      <c r="E31" s="466">
        <v>5342.0</v>
      </c>
      <c r="F31" s="466" t="s">
        <v>102</v>
      </c>
      <c r="G31" s="466" t="s">
        <v>103</v>
      </c>
      <c r="H31" s="466">
        <v>8.0</v>
      </c>
      <c r="I31" s="467">
        <v>3.0</v>
      </c>
      <c r="J31" s="436"/>
      <c r="K31" s="485" t="str">
        <f t="shared" si="3"/>
        <v/>
      </c>
      <c r="L31" s="510"/>
      <c r="M31" s="511"/>
      <c r="N31" s="512"/>
      <c r="O31" s="513"/>
      <c r="P31" s="514"/>
      <c r="Q31" s="515"/>
      <c r="R31" s="516"/>
      <c r="S31" s="517"/>
      <c r="T31" s="518"/>
      <c r="U31" s="519"/>
      <c r="V31" s="520"/>
      <c r="W31" s="521"/>
    </row>
    <row r="32">
      <c r="B32" s="457">
        <f t="shared" si="1"/>
        <v>83.15113928</v>
      </c>
      <c r="C32" s="465" t="str">
        <f t="shared" si="2"/>
        <v>Teuvo Teravainen</v>
      </c>
      <c r="D32" s="466" t="s">
        <v>11</v>
      </c>
      <c r="E32" s="466">
        <v>5355.0</v>
      </c>
      <c r="F32" s="466" t="s">
        <v>104</v>
      </c>
      <c r="G32" s="466" t="s">
        <v>105</v>
      </c>
      <c r="H32" s="466">
        <v>8.0</v>
      </c>
      <c r="I32" s="467">
        <v>3.0</v>
      </c>
      <c r="J32" s="436"/>
      <c r="K32" s="485" t="str">
        <f t="shared" si="3"/>
        <v/>
      </c>
      <c r="L32" s="510"/>
      <c r="M32" s="511"/>
      <c r="N32" s="512"/>
      <c r="O32" s="513"/>
      <c r="P32" s="514"/>
      <c r="Q32" s="515"/>
      <c r="R32" s="516"/>
      <c r="S32" s="517"/>
      <c r="T32" s="518"/>
      <c r="U32" s="519"/>
      <c r="V32" s="520"/>
      <c r="W32" s="521"/>
    </row>
    <row r="33">
      <c r="B33" s="457">
        <f t="shared" si="1"/>
        <v>257.3516264</v>
      </c>
      <c r="C33" s="465" t="str">
        <f t="shared" si="2"/>
        <v>Cedric Paquette</v>
      </c>
      <c r="D33" s="466" t="s">
        <v>11</v>
      </c>
      <c r="E33" s="466">
        <v>5370.0</v>
      </c>
      <c r="F33" s="466" t="s">
        <v>106</v>
      </c>
      <c r="G33" s="466" t="s">
        <v>107</v>
      </c>
      <c r="H33" s="466">
        <v>2.0</v>
      </c>
      <c r="I33" s="467">
        <v>0.0</v>
      </c>
      <c r="J33" s="436"/>
      <c r="K33" s="485" t="str">
        <f t="shared" si="3"/>
        <v/>
      </c>
      <c r="L33" s="510"/>
      <c r="M33" s="511"/>
      <c r="N33" s="512"/>
      <c r="O33" s="513"/>
      <c r="P33" s="514"/>
      <c r="Q33" s="515"/>
      <c r="R33" s="516"/>
      <c r="S33" s="517"/>
      <c r="T33" s="518"/>
      <c r="U33" s="519"/>
      <c r="V33" s="520"/>
      <c r="W33" s="521"/>
    </row>
    <row r="34">
      <c r="B34" s="457">
        <f t="shared" si="1"/>
        <v>130.5197704</v>
      </c>
      <c r="C34" s="465" t="str">
        <f t="shared" si="2"/>
        <v>Jordan Martinook</v>
      </c>
      <c r="D34" s="466" t="s">
        <v>11</v>
      </c>
      <c r="E34" s="466">
        <v>5495.0</v>
      </c>
      <c r="F34" s="466" t="s">
        <v>5</v>
      </c>
      <c r="G34" s="466" t="s">
        <v>108</v>
      </c>
      <c r="H34" s="466">
        <v>8.0</v>
      </c>
      <c r="I34" s="467">
        <v>2.0</v>
      </c>
      <c r="J34" s="436"/>
      <c r="K34" s="485" t="str">
        <f t="shared" si="3"/>
        <v/>
      </c>
      <c r="L34" s="510"/>
      <c r="M34" s="511"/>
      <c r="N34" s="512"/>
      <c r="O34" s="513"/>
      <c r="P34" s="514"/>
      <c r="Q34" s="515"/>
      <c r="R34" s="516"/>
      <c r="S34" s="517"/>
      <c r="T34" s="518"/>
      <c r="U34" s="519"/>
      <c r="V34" s="520"/>
      <c r="W34" s="521"/>
    </row>
    <row r="35">
      <c r="B35" s="457">
        <f t="shared" si="1"/>
        <v>14.12966933</v>
      </c>
      <c r="C35" s="465" t="str">
        <f t="shared" si="2"/>
        <v>Sebastian Aho</v>
      </c>
      <c r="D35" s="466" t="s">
        <v>11</v>
      </c>
      <c r="E35" s="466">
        <v>5630.0</v>
      </c>
      <c r="F35" s="466" t="s">
        <v>109</v>
      </c>
      <c r="G35" s="466" t="s">
        <v>110</v>
      </c>
      <c r="H35" s="466">
        <v>8.0</v>
      </c>
      <c r="I35" s="467">
        <v>7.0</v>
      </c>
      <c r="J35" s="436"/>
      <c r="K35" s="485" t="str">
        <f t="shared" si="3"/>
        <v/>
      </c>
      <c r="L35" s="510"/>
      <c r="M35" s="511"/>
      <c r="N35" s="512"/>
      <c r="O35" s="513"/>
      <c r="P35" s="514"/>
      <c r="Q35" s="515"/>
      <c r="R35" s="516"/>
      <c r="S35" s="517"/>
      <c r="T35" s="518"/>
      <c r="U35" s="519"/>
      <c r="V35" s="520"/>
      <c r="W35" s="521"/>
    </row>
    <row r="36">
      <c r="B36" s="457">
        <f t="shared" si="1"/>
        <v>130.6104905</v>
      </c>
      <c r="C36" s="465" t="str">
        <f t="shared" si="2"/>
        <v>Steven Lorentz</v>
      </c>
      <c r="D36" s="466" t="s">
        <v>11</v>
      </c>
      <c r="E36" s="466">
        <v>5781.0</v>
      </c>
      <c r="F36" s="466" t="s">
        <v>29</v>
      </c>
      <c r="G36" s="466" t="s">
        <v>111</v>
      </c>
      <c r="H36" s="466">
        <v>8.0</v>
      </c>
      <c r="I36" s="467">
        <v>2.0</v>
      </c>
      <c r="J36" s="436"/>
      <c r="K36" s="485" t="str">
        <f t="shared" si="3"/>
        <v/>
      </c>
      <c r="L36" s="510"/>
      <c r="M36" s="511"/>
      <c r="N36" s="512"/>
      <c r="O36" s="513"/>
      <c r="P36" s="514"/>
      <c r="Q36" s="515"/>
      <c r="R36" s="516"/>
      <c r="S36" s="517"/>
      <c r="T36" s="518"/>
      <c r="U36" s="519"/>
      <c r="V36" s="520"/>
      <c r="W36" s="521"/>
    </row>
    <row r="37">
      <c r="B37" s="457">
        <f t="shared" si="1"/>
        <v>56.90350999</v>
      </c>
      <c r="C37" s="465" t="str">
        <f t="shared" si="2"/>
        <v>Brock McGinn</v>
      </c>
      <c r="D37" s="466" t="s">
        <v>11</v>
      </c>
      <c r="E37" s="466">
        <v>5839.0</v>
      </c>
      <c r="F37" s="466" t="s">
        <v>112</v>
      </c>
      <c r="G37" s="466" t="s">
        <v>113</v>
      </c>
      <c r="H37" s="466">
        <v>8.0</v>
      </c>
      <c r="I37" s="467">
        <v>4.0</v>
      </c>
      <c r="J37" s="436"/>
      <c r="K37" s="485" t="str">
        <f t="shared" si="3"/>
        <v/>
      </c>
      <c r="L37" s="510"/>
      <c r="M37" s="511"/>
      <c r="N37" s="512"/>
      <c r="O37" s="513"/>
      <c r="P37" s="514"/>
      <c r="Q37" s="515"/>
      <c r="R37" s="516"/>
      <c r="S37" s="517"/>
      <c r="T37" s="518"/>
      <c r="U37" s="519"/>
      <c r="V37" s="520"/>
      <c r="W37" s="521"/>
    </row>
    <row r="38">
      <c r="B38" s="457">
        <f t="shared" si="1"/>
        <v>56.88682472</v>
      </c>
      <c r="C38" s="465" t="str">
        <f t="shared" si="2"/>
        <v>Brett Pesce</v>
      </c>
      <c r="D38" s="466" t="s">
        <v>11</v>
      </c>
      <c r="E38" s="466">
        <v>5845.0</v>
      </c>
      <c r="F38" s="466" t="s">
        <v>114</v>
      </c>
      <c r="G38" s="466" t="s">
        <v>115</v>
      </c>
      <c r="H38" s="466">
        <v>8.0</v>
      </c>
      <c r="I38" s="467">
        <v>4.0</v>
      </c>
      <c r="J38" s="436"/>
      <c r="K38" s="485" t="str">
        <f t="shared" si="3"/>
        <v/>
      </c>
      <c r="L38" s="510"/>
      <c r="M38" s="511"/>
      <c r="N38" s="512"/>
      <c r="O38" s="513"/>
      <c r="P38" s="514"/>
      <c r="Q38" s="515"/>
      <c r="R38" s="516"/>
      <c r="S38" s="517"/>
      <c r="T38" s="518"/>
      <c r="U38" s="519"/>
      <c r="V38" s="520"/>
      <c r="W38" s="521"/>
    </row>
    <row r="39">
      <c r="B39" s="457">
        <f t="shared" si="1"/>
        <v>83.34711942</v>
      </c>
      <c r="C39" s="465" t="str">
        <f t="shared" si="2"/>
        <v>Jaccob Slavin</v>
      </c>
      <c r="D39" s="466" t="s">
        <v>11</v>
      </c>
      <c r="E39" s="466">
        <v>5866.0</v>
      </c>
      <c r="F39" s="466" t="s">
        <v>116</v>
      </c>
      <c r="G39" s="466" t="s">
        <v>117</v>
      </c>
      <c r="H39" s="466">
        <v>5.0</v>
      </c>
      <c r="I39" s="467">
        <v>3.0</v>
      </c>
      <c r="J39" s="436"/>
      <c r="K39" s="485" t="str">
        <f t="shared" si="3"/>
        <v/>
      </c>
      <c r="L39" s="510"/>
      <c r="M39" s="511"/>
      <c r="N39" s="512"/>
      <c r="O39" s="513"/>
      <c r="P39" s="514"/>
      <c r="Q39" s="515"/>
      <c r="R39" s="516"/>
      <c r="S39" s="517"/>
      <c r="T39" s="518"/>
      <c r="U39" s="519"/>
      <c r="V39" s="520"/>
      <c r="W39" s="521"/>
    </row>
    <row r="40">
      <c r="B40" s="457">
        <f t="shared" si="1"/>
        <v>257.677077</v>
      </c>
      <c r="C40" s="465" t="str">
        <f t="shared" si="2"/>
        <v>Brady Skjei</v>
      </c>
      <c r="D40" s="466" t="s">
        <v>11</v>
      </c>
      <c r="E40" s="466">
        <v>5891.0</v>
      </c>
      <c r="F40" s="466" t="s">
        <v>118</v>
      </c>
      <c r="G40" s="466" t="s">
        <v>119</v>
      </c>
      <c r="H40" s="466">
        <v>8.0</v>
      </c>
      <c r="I40" s="467">
        <v>0.0</v>
      </c>
      <c r="J40" s="436"/>
      <c r="K40" s="485" t="str">
        <f t="shared" si="3"/>
        <v/>
      </c>
      <c r="L40" s="510"/>
      <c r="M40" s="511"/>
      <c r="N40" s="512"/>
      <c r="O40" s="513"/>
      <c r="P40" s="514"/>
      <c r="Q40" s="515"/>
      <c r="R40" s="516"/>
      <c r="S40" s="517"/>
      <c r="T40" s="518"/>
      <c r="U40" s="519"/>
      <c r="V40" s="520"/>
      <c r="W40" s="521"/>
    </row>
    <row r="41">
      <c r="B41" s="457">
        <f t="shared" si="1"/>
        <v>184.4467136</v>
      </c>
      <c r="C41" s="465" t="str">
        <f t="shared" si="2"/>
        <v>Jake Bean</v>
      </c>
      <c r="D41" s="466" t="s">
        <v>11</v>
      </c>
      <c r="E41" s="466">
        <v>9639.0</v>
      </c>
      <c r="F41" s="466" t="s">
        <v>77</v>
      </c>
      <c r="G41" s="466" t="s">
        <v>120</v>
      </c>
      <c r="H41" s="466">
        <v>8.0</v>
      </c>
      <c r="I41" s="467">
        <v>1.0</v>
      </c>
      <c r="J41" s="436"/>
      <c r="K41" s="485" t="str">
        <f t="shared" si="3"/>
        <v/>
      </c>
      <c r="L41" s="510"/>
      <c r="M41" s="511"/>
      <c r="N41" s="512"/>
      <c r="O41" s="513"/>
      <c r="P41" s="514"/>
      <c r="Q41" s="515"/>
      <c r="R41" s="516"/>
      <c r="S41" s="517"/>
      <c r="T41" s="518"/>
      <c r="U41" s="519"/>
      <c r="V41" s="520"/>
      <c r="W41" s="521"/>
    </row>
    <row r="42">
      <c r="B42" s="457">
        <f t="shared" si="1"/>
        <v>257.5803532</v>
      </c>
      <c r="C42" s="465" t="str">
        <f t="shared" si="2"/>
        <v>Alex Nedeljkovic</v>
      </c>
      <c r="D42" s="466" t="s">
        <v>11</v>
      </c>
      <c r="E42" s="466">
        <v>11703.0</v>
      </c>
      <c r="F42" s="466" t="s">
        <v>121</v>
      </c>
      <c r="G42" s="466" t="s">
        <v>122</v>
      </c>
      <c r="H42" s="466">
        <v>8.0</v>
      </c>
      <c r="I42" s="467">
        <v>0.0</v>
      </c>
      <c r="J42" s="436"/>
      <c r="K42" s="485" t="str">
        <f t="shared" si="3"/>
        <v/>
      </c>
      <c r="L42" s="510"/>
      <c r="M42" s="511"/>
      <c r="N42" s="512"/>
      <c r="O42" s="513"/>
      <c r="P42" s="514"/>
      <c r="Q42" s="515"/>
      <c r="R42" s="516"/>
      <c r="S42" s="517"/>
      <c r="T42" s="518"/>
      <c r="U42" s="519"/>
      <c r="V42" s="520"/>
      <c r="W42" s="521"/>
    </row>
    <row r="43">
      <c r="B43" s="457">
        <f t="shared" si="1"/>
        <v>29.81028149</v>
      </c>
      <c r="C43" s="465" t="str">
        <f t="shared" si="2"/>
        <v>Martin Necas</v>
      </c>
      <c r="D43" s="466" t="s">
        <v>11</v>
      </c>
      <c r="E43" s="466">
        <v>13627.0</v>
      </c>
      <c r="F43" s="466" t="s">
        <v>123</v>
      </c>
      <c r="G43" s="466" t="s">
        <v>124</v>
      </c>
      <c r="H43" s="466">
        <v>8.0</v>
      </c>
      <c r="I43" s="467">
        <v>5.0</v>
      </c>
      <c r="J43" s="436"/>
      <c r="K43" s="485" t="str">
        <f t="shared" si="3"/>
        <v/>
      </c>
      <c r="L43" s="510"/>
      <c r="M43" s="511"/>
      <c r="N43" s="512"/>
      <c r="O43" s="513"/>
      <c r="P43" s="514"/>
      <c r="Q43" s="515"/>
      <c r="R43" s="516"/>
      <c r="S43" s="517"/>
      <c r="T43" s="518"/>
      <c r="U43" s="519"/>
      <c r="V43" s="520"/>
      <c r="W43" s="521"/>
    </row>
    <row r="44">
      <c r="B44" s="457">
        <f t="shared" si="1"/>
        <v>130.2242377</v>
      </c>
      <c r="C44" s="465" t="str">
        <f t="shared" si="2"/>
        <v>Warren Foegele</v>
      </c>
      <c r="D44" s="466" t="s">
        <v>11</v>
      </c>
      <c r="E44" s="466">
        <v>14151.0</v>
      </c>
      <c r="F44" s="466" t="s">
        <v>125</v>
      </c>
      <c r="G44" s="466" t="s">
        <v>126</v>
      </c>
      <c r="H44" s="466">
        <v>8.0</v>
      </c>
      <c r="I44" s="467">
        <v>2.0</v>
      </c>
      <c r="J44" s="436"/>
      <c r="K44" s="485" t="str">
        <f t="shared" si="3"/>
        <v/>
      </c>
      <c r="L44" s="510"/>
      <c r="M44" s="511"/>
      <c r="N44" s="512"/>
      <c r="O44" s="513"/>
      <c r="P44" s="514"/>
      <c r="Q44" s="515"/>
      <c r="R44" s="516"/>
      <c r="S44" s="517"/>
      <c r="T44" s="518"/>
      <c r="U44" s="519"/>
      <c r="V44" s="520"/>
      <c r="W44" s="521"/>
    </row>
    <row r="45">
      <c r="B45" s="457">
        <f t="shared" si="1"/>
        <v>29.72450587</v>
      </c>
      <c r="C45" s="465" t="str">
        <f t="shared" si="2"/>
        <v>Andrei Svechnikov</v>
      </c>
      <c r="D45" s="466" t="s">
        <v>11</v>
      </c>
      <c r="E45" s="466">
        <v>14525.0</v>
      </c>
      <c r="F45" s="466" t="s">
        <v>127</v>
      </c>
      <c r="G45" s="466" t="s">
        <v>128</v>
      </c>
      <c r="H45" s="466">
        <v>8.0</v>
      </c>
      <c r="I45" s="467">
        <v>5.0</v>
      </c>
      <c r="J45" s="436"/>
      <c r="K45" s="485" t="str">
        <f t="shared" si="3"/>
        <v/>
      </c>
      <c r="L45" s="510"/>
      <c r="M45" s="511"/>
      <c r="N45" s="512"/>
      <c r="O45" s="513"/>
      <c r="P45" s="514"/>
      <c r="Q45" s="515"/>
      <c r="R45" s="516"/>
      <c r="S45" s="517"/>
      <c r="T45" s="518"/>
      <c r="U45" s="519"/>
      <c r="V45" s="520"/>
      <c r="W45" s="521"/>
    </row>
    <row r="46">
      <c r="B46" s="457">
        <f t="shared" si="1"/>
        <v>257.1673656</v>
      </c>
      <c r="C46" s="465" t="str">
        <f t="shared" si="2"/>
        <v>Maxime Lajoie</v>
      </c>
      <c r="D46" s="466" t="s">
        <v>11</v>
      </c>
      <c r="E46" s="466">
        <v>15160.0</v>
      </c>
      <c r="F46" s="466" t="s">
        <v>129</v>
      </c>
      <c r="G46" s="466" t="s">
        <v>130</v>
      </c>
      <c r="H46" s="466">
        <v>2.0</v>
      </c>
      <c r="I46" s="467">
        <v>0.0</v>
      </c>
      <c r="J46" s="436"/>
      <c r="K46" s="485" t="str">
        <f t="shared" si="3"/>
        <v/>
      </c>
      <c r="L46" s="510"/>
      <c r="M46" s="511"/>
      <c r="N46" s="512"/>
      <c r="O46" s="513"/>
      <c r="P46" s="514"/>
      <c r="Q46" s="515"/>
      <c r="R46" s="516"/>
      <c r="S46" s="517"/>
      <c r="T46" s="518"/>
      <c r="U46" s="519"/>
      <c r="V46" s="520"/>
      <c r="W46" s="521"/>
    </row>
    <row r="47">
      <c r="B47" s="457">
        <f t="shared" si="1"/>
        <v>257.4533946</v>
      </c>
      <c r="C47" s="465" t="str">
        <f t="shared" si="2"/>
        <v>Jani Hakanpaa</v>
      </c>
      <c r="D47" s="466" t="s">
        <v>11</v>
      </c>
      <c r="E47" s="466">
        <v>17932.0</v>
      </c>
      <c r="F47" s="466" t="s">
        <v>131</v>
      </c>
      <c r="G47" s="466" t="s">
        <v>132</v>
      </c>
      <c r="H47" s="466">
        <v>8.0</v>
      </c>
      <c r="I47" s="467">
        <v>0.0</v>
      </c>
      <c r="J47" s="436"/>
      <c r="K47" s="485" t="str">
        <f t="shared" si="3"/>
        <v/>
      </c>
      <c r="L47" s="510"/>
      <c r="M47" s="511"/>
      <c r="N47" s="512"/>
      <c r="O47" s="513"/>
      <c r="P47" s="514"/>
      <c r="Q47" s="515"/>
      <c r="R47" s="516"/>
      <c r="S47" s="517"/>
      <c r="T47" s="518"/>
      <c r="U47" s="519"/>
      <c r="V47" s="520"/>
      <c r="W47" s="521"/>
    </row>
    <row r="48">
      <c r="B48" s="457">
        <f t="shared" si="1"/>
        <v>257.8050192</v>
      </c>
      <c r="C48" s="465" t="str">
        <f t="shared" si="2"/>
        <v>Devan Dubnyk</v>
      </c>
      <c r="D48" s="466" t="s">
        <v>12</v>
      </c>
      <c r="E48" s="466">
        <v>4666.0</v>
      </c>
      <c r="F48" s="466" t="s">
        <v>133</v>
      </c>
      <c r="G48" s="466" t="s">
        <v>134</v>
      </c>
      <c r="H48" s="466">
        <v>1.0</v>
      </c>
      <c r="I48" s="467">
        <v>0.0</v>
      </c>
      <c r="J48" s="436"/>
      <c r="K48" s="485" t="str">
        <f t="shared" si="3"/>
        <v/>
      </c>
      <c r="L48" s="510"/>
      <c r="M48" s="511"/>
      <c r="N48" s="512"/>
      <c r="O48" s="513"/>
      <c r="P48" s="514"/>
      <c r="Q48" s="515"/>
      <c r="R48" s="516"/>
      <c r="S48" s="517"/>
      <c r="T48" s="518"/>
      <c r="U48" s="519"/>
      <c r="V48" s="520"/>
      <c r="W48" s="521"/>
    </row>
    <row r="49">
      <c r="B49" s="457">
        <f t="shared" si="1"/>
        <v>184.1892965</v>
      </c>
      <c r="C49" s="465" t="str">
        <f t="shared" si="2"/>
        <v>Nazem Kadri</v>
      </c>
      <c r="D49" s="466" t="s">
        <v>12</v>
      </c>
      <c r="E49" s="466">
        <v>4766.0</v>
      </c>
      <c r="F49" s="466" t="s">
        <v>135</v>
      </c>
      <c r="G49" s="466" t="s">
        <v>136</v>
      </c>
      <c r="H49" s="466">
        <v>2.0</v>
      </c>
      <c r="I49" s="467">
        <v>1.0</v>
      </c>
      <c r="J49" s="436"/>
      <c r="K49" s="485" t="str">
        <f t="shared" si="3"/>
        <v/>
      </c>
      <c r="L49" s="510"/>
      <c r="M49" s="511"/>
      <c r="N49" s="512"/>
      <c r="O49" s="513"/>
      <c r="P49" s="514"/>
      <c r="Q49" s="515"/>
      <c r="R49" s="516"/>
      <c r="S49" s="517"/>
      <c r="T49" s="518"/>
      <c r="U49" s="519"/>
      <c r="V49" s="520"/>
      <c r="W49" s="521"/>
    </row>
    <row r="50">
      <c r="B50" s="457">
        <f t="shared" si="1"/>
        <v>3.222305276</v>
      </c>
      <c r="C50" s="465" t="str">
        <f t="shared" si="2"/>
        <v>Gabriel Landeskog</v>
      </c>
      <c r="D50" s="466" t="s">
        <v>12</v>
      </c>
      <c r="E50" s="466">
        <v>4986.0</v>
      </c>
      <c r="F50" s="466" t="s">
        <v>137</v>
      </c>
      <c r="G50" s="466" t="s">
        <v>138</v>
      </c>
      <c r="H50" s="466">
        <v>6.0</v>
      </c>
      <c r="I50" s="467">
        <v>11.0</v>
      </c>
      <c r="J50" s="436"/>
      <c r="K50" s="485" t="str">
        <f t="shared" si="3"/>
        <v/>
      </c>
      <c r="L50" s="510"/>
      <c r="M50" s="511"/>
      <c r="N50" s="512"/>
      <c r="O50" s="513"/>
      <c r="P50" s="514"/>
      <c r="Q50" s="515"/>
      <c r="R50" s="516"/>
      <c r="S50" s="517"/>
      <c r="T50" s="518"/>
      <c r="U50" s="519"/>
      <c r="V50" s="520"/>
      <c r="W50" s="521"/>
    </row>
    <row r="51">
      <c r="B51" s="457">
        <f t="shared" si="1"/>
        <v>29.40184761</v>
      </c>
      <c r="C51" s="465" t="str">
        <f t="shared" si="2"/>
        <v>Brandon Saad</v>
      </c>
      <c r="D51" s="466" t="s">
        <v>12</v>
      </c>
      <c r="E51" s="466">
        <v>5014.0</v>
      </c>
      <c r="F51" s="466" t="s">
        <v>79</v>
      </c>
      <c r="G51" s="466" t="s">
        <v>139</v>
      </c>
      <c r="H51" s="466">
        <v>6.0</v>
      </c>
      <c r="I51" s="467">
        <v>5.0</v>
      </c>
      <c r="J51" s="436"/>
      <c r="K51" s="485" t="str">
        <f t="shared" si="3"/>
        <v/>
      </c>
      <c r="L51" s="510"/>
      <c r="M51" s="511"/>
      <c r="N51" s="512"/>
      <c r="O51" s="513"/>
      <c r="P51" s="514"/>
      <c r="Q51" s="515"/>
      <c r="R51" s="516"/>
      <c r="S51" s="517"/>
      <c r="T51" s="518"/>
      <c r="U51" s="519"/>
      <c r="V51" s="520"/>
      <c r="W51" s="521"/>
    </row>
    <row r="52">
      <c r="B52" s="457">
        <f t="shared" si="1"/>
        <v>184.3765478</v>
      </c>
      <c r="C52" s="465" t="str">
        <f t="shared" si="2"/>
        <v>Philipp Grubauer</v>
      </c>
      <c r="D52" s="466" t="s">
        <v>12</v>
      </c>
      <c r="E52" s="466">
        <v>5176.0</v>
      </c>
      <c r="F52" s="466" t="s">
        <v>140</v>
      </c>
      <c r="G52" s="466" t="s">
        <v>141</v>
      </c>
      <c r="H52" s="466">
        <v>6.0</v>
      </c>
      <c r="I52" s="467">
        <v>1.0</v>
      </c>
      <c r="J52" s="436"/>
      <c r="K52" s="485" t="str">
        <f t="shared" si="3"/>
        <v/>
      </c>
      <c r="L52" s="510"/>
      <c r="M52" s="511"/>
      <c r="N52" s="512"/>
      <c r="O52" s="513"/>
      <c r="P52" s="514"/>
      <c r="Q52" s="515"/>
      <c r="R52" s="516"/>
      <c r="S52" s="517"/>
      <c r="T52" s="518"/>
      <c r="U52" s="519"/>
      <c r="V52" s="520"/>
      <c r="W52" s="521"/>
    </row>
    <row r="53">
      <c r="B53" s="457">
        <f t="shared" si="1"/>
        <v>184.1394501</v>
      </c>
      <c r="C53" s="465" t="str">
        <f t="shared" si="2"/>
        <v>Carl Soderberg</v>
      </c>
      <c r="D53" s="466" t="s">
        <v>12</v>
      </c>
      <c r="E53" s="466">
        <v>5215.0</v>
      </c>
      <c r="F53" s="466" t="s">
        <v>142</v>
      </c>
      <c r="G53" s="466" t="s">
        <v>143</v>
      </c>
      <c r="H53" s="466">
        <v>2.0</v>
      </c>
      <c r="I53" s="467">
        <v>1.0</v>
      </c>
      <c r="J53" s="436"/>
      <c r="K53" s="485" t="str">
        <f t="shared" si="3"/>
        <v/>
      </c>
      <c r="L53" s="510"/>
      <c r="M53" s="511"/>
      <c r="N53" s="512"/>
      <c r="O53" s="513"/>
      <c r="P53" s="514"/>
      <c r="Q53" s="515"/>
      <c r="R53" s="516"/>
      <c r="S53" s="517"/>
      <c r="T53" s="518"/>
      <c r="U53" s="519"/>
      <c r="V53" s="520"/>
      <c r="W53" s="521"/>
    </row>
    <row r="54">
      <c r="B54" s="457">
        <f t="shared" si="1"/>
        <v>1.122980535</v>
      </c>
      <c r="C54" s="465" t="str">
        <f t="shared" si="2"/>
        <v>Nathan MacKinnon</v>
      </c>
      <c r="D54" s="466" t="s">
        <v>12</v>
      </c>
      <c r="E54" s="466">
        <v>5231.0</v>
      </c>
      <c r="F54" s="466" t="s">
        <v>144</v>
      </c>
      <c r="G54" s="466" t="s">
        <v>145</v>
      </c>
      <c r="H54" s="466">
        <v>6.0</v>
      </c>
      <c r="I54" s="467">
        <v>13.0</v>
      </c>
      <c r="J54" s="436"/>
      <c r="K54" s="485" t="str">
        <f t="shared" si="3"/>
        <v/>
      </c>
      <c r="L54" s="510"/>
      <c r="M54" s="511"/>
      <c r="N54" s="512"/>
      <c r="O54" s="513"/>
      <c r="P54" s="514"/>
      <c r="Q54" s="515"/>
      <c r="R54" s="516"/>
      <c r="S54" s="517"/>
      <c r="T54" s="518"/>
      <c r="U54" s="519"/>
      <c r="V54" s="520"/>
      <c r="W54" s="521"/>
    </row>
    <row r="55">
      <c r="B55" s="457">
        <f t="shared" si="1"/>
        <v>83.81741278</v>
      </c>
      <c r="C55" s="465" t="str">
        <f t="shared" si="2"/>
        <v>Valeri Nichushkin</v>
      </c>
      <c r="D55" s="466" t="s">
        <v>12</v>
      </c>
      <c r="E55" s="466">
        <v>5247.0</v>
      </c>
      <c r="F55" s="466" t="s">
        <v>146</v>
      </c>
      <c r="G55" s="466" t="s">
        <v>147</v>
      </c>
      <c r="H55" s="466">
        <v>6.0</v>
      </c>
      <c r="I55" s="467">
        <v>3.0</v>
      </c>
      <c r="J55" s="436"/>
      <c r="K55" s="485" t="str">
        <f t="shared" si="3"/>
        <v/>
      </c>
      <c r="L55" s="510"/>
      <c r="M55" s="511"/>
      <c r="N55" s="512"/>
      <c r="O55" s="513"/>
      <c r="P55" s="514"/>
      <c r="Q55" s="515"/>
      <c r="R55" s="516"/>
      <c r="S55" s="517"/>
      <c r="T55" s="518"/>
      <c r="U55" s="519"/>
      <c r="V55" s="520"/>
      <c r="W55" s="521"/>
    </row>
    <row r="56">
      <c r="B56" s="457">
        <f t="shared" si="1"/>
        <v>257.0359977</v>
      </c>
      <c r="C56" s="465" t="str">
        <f t="shared" si="2"/>
        <v>Patrik Nemeth</v>
      </c>
      <c r="D56" s="466" t="s">
        <v>12</v>
      </c>
      <c r="E56" s="466">
        <v>5361.0</v>
      </c>
      <c r="F56" s="466" t="s">
        <v>148</v>
      </c>
      <c r="G56" s="466" t="s">
        <v>149</v>
      </c>
      <c r="H56" s="466">
        <v>6.0</v>
      </c>
      <c r="I56" s="467">
        <v>0.0</v>
      </c>
      <c r="J56" s="436"/>
      <c r="K56" s="485" t="str">
        <f t="shared" si="3"/>
        <v/>
      </c>
      <c r="L56" s="510"/>
      <c r="M56" s="511"/>
      <c r="N56" s="512"/>
      <c r="O56" s="513"/>
      <c r="P56" s="514"/>
      <c r="Q56" s="515"/>
      <c r="R56" s="516"/>
      <c r="S56" s="517"/>
      <c r="T56" s="518"/>
      <c r="U56" s="519"/>
      <c r="V56" s="520"/>
      <c r="W56" s="521"/>
    </row>
    <row r="57">
      <c r="B57" s="457">
        <f t="shared" si="1"/>
        <v>184.7637923</v>
      </c>
      <c r="C57" s="465" t="str">
        <f t="shared" si="2"/>
        <v>Pierre-Edouard Bellemare</v>
      </c>
      <c r="D57" s="466" t="s">
        <v>12</v>
      </c>
      <c r="E57" s="466">
        <v>5444.0</v>
      </c>
      <c r="F57" s="466" t="s">
        <v>150</v>
      </c>
      <c r="G57" s="466" t="s">
        <v>151</v>
      </c>
      <c r="H57" s="466">
        <v>6.0</v>
      </c>
      <c r="I57" s="467">
        <v>1.0</v>
      </c>
      <c r="J57" s="436"/>
      <c r="K57" s="485" t="str">
        <f t="shared" si="3"/>
        <v/>
      </c>
      <c r="L57" s="510"/>
      <c r="M57" s="511"/>
      <c r="N57" s="512"/>
      <c r="O57" s="513"/>
      <c r="P57" s="514"/>
      <c r="Q57" s="515"/>
      <c r="R57" s="516"/>
      <c r="S57" s="517"/>
      <c r="T57" s="518"/>
      <c r="U57" s="519"/>
      <c r="V57" s="520"/>
      <c r="W57" s="521"/>
    </row>
    <row r="58">
      <c r="B58" s="457">
        <f t="shared" si="1"/>
        <v>130.8480997</v>
      </c>
      <c r="C58" s="465" t="str">
        <f t="shared" si="2"/>
        <v>Andre Burakovsky</v>
      </c>
      <c r="D58" s="466" t="s">
        <v>12</v>
      </c>
      <c r="E58" s="466">
        <v>5451.0</v>
      </c>
      <c r="F58" s="466" t="s">
        <v>152</v>
      </c>
      <c r="G58" s="466" t="s">
        <v>153</v>
      </c>
      <c r="H58" s="466">
        <v>6.0</v>
      </c>
      <c r="I58" s="467">
        <v>2.0</v>
      </c>
      <c r="J58" s="436"/>
      <c r="K58" s="485" t="str">
        <f t="shared" si="3"/>
        <v/>
      </c>
      <c r="L58" s="510"/>
      <c r="M58" s="511"/>
      <c r="N58" s="512"/>
      <c r="O58" s="513"/>
      <c r="P58" s="514"/>
      <c r="Q58" s="515"/>
      <c r="R58" s="516"/>
      <c r="S58" s="517"/>
      <c r="T58" s="518"/>
      <c r="U58" s="519"/>
      <c r="V58" s="520"/>
      <c r="W58" s="521"/>
    </row>
    <row r="59">
      <c r="B59" s="457">
        <f t="shared" si="1"/>
        <v>184.0158123</v>
      </c>
      <c r="C59" s="465" t="str">
        <f t="shared" si="2"/>
        <v>J.T. Compher</v>
      </c>
      <c r="D59" s="466" t="s">
        <v>12</v>
      </c>
      <c r="E59" s="466">
        <v>5564.0</v>
      </c>
      <c r="F59" s="466" t="s">
        <v>154</v>
      </c>
      <c r="G59" s="466" t="s">
        <v>155</v>
      </c>
      <c r="H59" s="466">
        <v>6.0</v>
      </c>
      <c r="I59" s="467">
        <v>1.0</v>
      </c>
      <c r="J59" s="436"/>
      <c r="K59" s="485" t="str">
        <f t="shared" si="3"/>
        <v/>
      </c>
      <c r="L59" s="510"/>
      <c r="M59" s="511"/>
      <c r="N59" s="512"/>
      <c r="O59" s="513"/>
      <c r="P59" s="514"/>
      <c r="Q59" s="515"/>
      <c r="R59" s="516"/>
      <c r="S59" s="517"/>
      <c r="T59" s="518"/>
      <c r="U59" s="519"/>
      <c r="V59" s="520"/>
      <c r="W59" s="521"/>
    </row>
    <row r="60">
      <c r="B60" s="457">
        <f t="shared" si="1"/>
        <v>4.521850317</v>
      </c>
      <c r="C60" s="465" t="str">
        <f t="shared" si="2"/>
        <v>Mikko Rantanen</v>
      </c>
      <c r="D60" s="466" t="s">
        <v>12</v>
      </c>
      <c r="E60" s="466">
        <v>5605.0</v>
      </c>
      <c r="F60" s="466" t="s">
        <v>156</v>
      </c>
      <c r="G60" s="466" t="s">
        <v>157</v>
      </c>
      <c r="H60" s="466">
        <v>6.0</v>
      </c>
      <c r="I60" s="467">
        <v>10.0</v>
      </c>
      <c r="J60" s="436"/>
      <c r="K60" s="485" t="str">
        <f t="shared" si="3"/>
        <v/>
      </c>
      <c r="L60" s="510"/>
      <c r="M60" s="511"/>
      <c r="N60" s="512"/>
      <c r="O60" s="513"/>
      <c r="P60" s="514"/>
      <c r="Q60" s="515"/>
      <c r="R60" s="516"/>
      <c r="S60" s="517"/>
      <c r="T60" s="518"/>
      <c r="U60" s="519"/>
      <c r="V60" s="520"/>
      <c r="W60" s="521"/>
    </row>
    <row r="61">
      <c r="B61" s="457">
        <f t="shared" si="1"/>
        <v>56.68466059</v>
      </c>
      <c r="C61" s="465" t="str">
        <f t="shared" si="2"/>
        <v>Joonas Donskoi</v>
      </c>
      <c r="D61" s="466" t="s">
        <v>12</v>
      </c>
      <c r="E61" s="466">
        <v>5821.0</v>
      </c>
      <c r="F61" s="466" t="s">
        <v>158</v>
      </c>
      <c r="G61" s="466" t="s">
        <v>159</v>
      </c>
      <c r="H61" s="466">
        <v>6.0</v>
      </c>
      <c r="I61" s="467">
        <v>4.0</v>
      </c>
      <c r="J61" s="436"/>
      <c r="K61" s="485" t="str">
        <f t="shared" si="3"/>
        <v/>
      </c>
      <c r="L61" s="510"/>
      <c r="M61" s="511"/>
      <c r="N61" s="512"/>
      <c r="O61" s="513"/>
      <c r="P61" s="514"/>
      <c r="Q61" s="515"/>
      <c r="R61" s="516"/>
      <c r="S61" s="517"/>
      <c r="T61" s="518"/>
      <c r="U61" s="519"/>
      <c r="V61" s="520"/>
      <c r="W61" s="521"/>
    </row>
    <row r="62">
      <c r="B62" s="457">
        <f t="shared" si="1"/>
        <v>56.39387071</v>
      </c>
      <c r="C62" s="465" t="str">
        <f t="shared" si="2"/>
        <v>Tyson Jost</v>
      </c>
      <c r="D62" s="466" t="s">
        <v>12</v>
      </c>
      <c r="E62" s="466">
        <v>9636.0</v>
      </c>
      <c r="F62" s="466" t="s">
        <v>160</v>
      </c>
      <c r="G62" s="466" t="s">
        <v>161</v>
      </c>
      <c r="H62" s="466">
        <v>6.0</v>
      </c>
      <c r="I62" s="467">
        <v>4.0</v>
      </c>
      <c r="J62" s="436"/>
      <c r="K62" s="485" t="str">
        <f t="shared" si="3"/>
        <v/>
      </c>
      <c r="L62" s="510"/>
      <c r="M62" s="511"/>
      <c r="N62" s="512"/>
      <c r="O62" s="513"/>
      <c r="P62" s="514"/>
      <c r="Q62" s="515"/>
      <c r="R62" s="516"/>
      <c r="S62" s="517"/>
      <c r="T62" s="518"/>
      <c r="U62" s="519"/>
      <c r="V62" s="520"/>
      <c r="W62" s="521"/>
    </row>
    <row r="63">
      <c r="B63" s="457">
        <f t="shared" si="1"/>
        <v>12.39326788</v>
      </c>
      <c r="C63" s="465" t="str">
        <f t="shared" si="2"/>
        <v>Cale Makar</v>
      </c>
      <c r="D63" s="466" t="s">
        <v>12</v>
      </c>
      <c r="E63" s="466">
        <v>13619.0</v>
      </c>
      <c r="F63" s="466" t="s">
        <v>162</v>
      </c>
      <c r="G63" s="466" t="s">
        <v>163</v>
      </c>
      <c r="H63" s="466">
        <v>6.0</v>
      </c>
      <c r="I63" s="467">
        <v>8.0</v>
      </c>
      <c r="J63" s="436"/>
      <c r="K63" s="485" t="str">
        <f t="shared" si="3"/>
        <v/>
      </c>
      <c r="L63" s="510"/>
      <c r="M63" s="511"/>
      <c r="N63" s="512"/>
      <c r="O63" s="513"/>
      <c r="P63" s="514"/>
      <c r="Q63" s="515"/>
      <c r="R63" s="516"/>
      <c r="S63" s="517"/>
      <c r="T63" s="518"/>
      <c r="U63" s="519"/>
      <c r="V63" s="520"/>
      <c r="W63" s="521"/>
    </row>
    <row r="64">
      <c r="B64" s="457">
        <f t="shared" si="1"/>
        <v>29.65698813</v>
      </c>
      <c r="C64" s="465" t="str">
        <f t="shared" si="2"/>
        <v>Samuel Girard</v>
      </c>
      <c r="D64" s="466" t="s">
        <v>12</v>
      </c>
      <c r="E64" s="466">
        <v>13692.0</v>
      </c>
      <c r="F64" s="466" t="s">
        <v>164</v>
      </c>
      <c r="G64" s="466" t="s">
        <v>165</v>
      </c>
      <c r="H64" s="466">
        <v>6.0</v>
      </c>
      <c r="I64" s="467">
        <v>5.0</v>
      </c>
      <c r="J64" s="436"/>
      <c r="K64" s="485" t="str">
        <f t="shared" si="3"/>
        <v/>
      </c>
      <c r="L64" s="510"/>
      <c r="M64" s="511"/>
      <c r="N64" s="512"/>
      <c r="O64" s="513"/>
      <c r="P64" s="514"/>
      <c r="Q64" s="515"/>
      <c r="R64" s="516"/>
      <c r="S64" s="517"/>
      <c r="T64" s="518"/>
      <c r="U64" s="519"/>
      <c r="V64" s="520"/>
      <c r="W64" s="521"/>
    </row>
    <row r="65">
      <c r="B65" s="457">
        <f t="shared" si="1"/>
        <v>83.48976294</v>
      </c>
      <c r="C65" s="465" t="str">
        <f t="shared" si="2"/>
        <v>Devon Toews</v>
      </c>
      <c r="D65" s="466" t="s">
        <v>12</v>
      </c>
      <c r="E65" s="466">
        <v>13917.0</v>
      </c>
      <c r="F65" s="466" t="s">
        <v>166</v>
      </c>
      <c r="G65" s="466" t="s">
        <v>167</v>
      </c>
      <c r="H65" s="466">
        <v>6.0</v>
      </c>
      <c r="I65" s="467">
        <v>3.0</v>
      </c>
      <c r="J65" s="436"/>
      <c r="K65" s="485" t="str">
        <f t="shared" si="3"/>
        <v/>
      </c>
      <c r="L65" s="510"/>
      <c r="M65" s="511"/>
      <c r="N65" s="512"/>
      <c r="O65" s="513"/>
      <c r="P65" s="514"/>
      <c r="Q65" s="515"/>
      <c r="R65" s="516"/>
      <c r="S65" s="517"/>
      <c r="T65" s="518"/>
      <c r="U65" s="519"/>
      <c r="V65" s="520"/>
      <c r="W65" s="521"/>
    </row>
    <row r="66">
      <c r="B66" s="457">
        <f t="shared" si="1"/>
        <v>257.3656057</v>
      </c>
      <c r="C66" s="465" t="str">
        <f t="shared" si="2"/>
        <v>Conor Timmins</v>
      </c>
      <c r="D66" s="466" t="s">
        <v>12</v>
      </c>
      <c r="E66" s="466">
        <v>15181.0</v>
      </c>
      <c r="F66" s="466" t="s">
        <v>168</v>
      </c>
      <c r="G66" s="466" t="s">
        <v>169</v>
      </c>
      <c r="H66" s="466">
        <v>6.0</v>
      </c>
      <c r="I66" s="467">
        <v>0.0</v>
      </c>
      <c r="J66" s="436"/>
      <c r="K66" s="485" t="str">
        <f t="shared" si="3"/>
        <v/>
      </c>
      <c r="L66" s="510"/>
      <c r="M66" s="511"/>
      <c r="N66" s="512"/>
      <c r="O66" s="513"/>
      <c r="P66" s="514"/>
      <c r="Q66" s="515"/>
      <c r="R66" s="516"/>
      <c r="S66" s="517"/>
      <c r="T66" s="518"/>
      <c r="U66" s="519"/>
      <c r="V66" s="520"/>
      <c r="W66" s="521"/>
    </row>
    <row r="67">
      <c r="B67" s="457">
        <f t="shared" si="1"/>
        <v>21.7387255</v>
      </c>
      <c r="C67" s="465" t="str">
        <f t="shared" si="2"/>
        <v>Ryan Graves</v>
      </c>
      <c r="D67" s="466" t="s">
        <v>12</v>
      </c>
      <c r="E67" s="466">
        <v>15450.0</v>
      </c>
      <c r="F67" s="466" t="s">
        <v>170</v>
      </c>
      <c r="G67" s="466" t="s">
        <v>171</v>
      </c>
      <c r="H67" s="466">
        <v>6.0</v>
      </c>
      <c r="I67" s="467">
        <v>6.0</v>
      </c>
      <c r="J67" s="436"/>
      <c r="K67" s="485" t="str">
        <f t="shared" si="3"/>
        <v/>
      </c>
      <c r="L67" s="510"/>
      <c r="M67" s="511"/>
      <c r="N67" s="512"/>
      <c r="O67" s="513"/>
      <c r="P67" s="514"/>
      <c r="Q67" s="515"/>
      <c r="R67" s="516"/>
      <c r="S67" s="517"/>
      <c r="T67" s="518"/>
      <c r="U67" s="519"/>
      <c r="V67" s="520"/>
      <c r="W67" s="521"/>
    </row>
    <row r="68">
      <c r="B68" s="457">
        <f t="shared" si="1"/>
        <v>184.6142682</v>
      </c>
      <c r="C68" s="465" t="str">
        <f t="shared" si="2"/>
        <v>Alex Newhook</v>
      </c>
      <c r="D68" s="466" t="s">
        <v>12</v>
      </c>
      <c r="E68" s="466">
        <v>30019.0</v>
      </c>
      <c r="F68" s="466" t="s">
        <v>121</v>
      </c>
      <c r="G68" s="466" t="s">
        <v>172</v>
      </c>
      <c r="H68" s="466">
        <v>6.0</v>
      </c>
      <c r="I68" s="467">
        <v>1.0</v>
      </c>
      <c r="J68" s="436"/>
      <c r="K68" s="485" t="str">
        <f t="shared" si="3"/>
        <v/>
      </c>
      <c r="L68" s="510"/>
      <c r="M68" s="511"/>
      <c r="N68" s="512"/>
      <c r="O68" s="513"/>
      <c r="P68" s="514"/>
      <c r="Q68" s="515"/>
      <c r="R68" s="516"/>
      <c r="S68" s="517"/>
      <c r="T68" s="518"/>
      <c r="U68" s="519"/>
      <c r="V68" s="520"/>
      <c r="W68" s="521"/>
    </row>
    <row r="69">
      <c r="B69" s="457">
        <f t="shared" si="1"/>
        <v>257.1737745</v>
      </c>
      <c r="C69" s="465" t="str">
        <f t="shared" si="2"/>
        <v>Sampo Ranta</v>
      </c>
      <c r="D69" s="466" t="s">
        <v>12</v>
      </c>
      <c r="E69" s="466">
        <v>30030.0</v>
      </c>
      <c r="F69" s="466" t="s">
        <v>173</v>
      </c>
      <c r="G69" s="466" t="s">
        <v>174</v>
      </c>
      <c r="H69" s="466">
        <v>2.0</v>
      </c>
      <c r="I69" s="467">
        <v>0.0</v>
      </c>
      <c r="J69" s="436"/>
      <c r="K69" s="485" t="str">
        <f t="shared" si="3"/>
        <v/>
      </c>
      <c r="L69" s="510"/>
      <c r="M69" s="511"/>
      <c r="N69" s="512"/>
      <c r="O69" s="513"/>
      <c r="P69" s="514"/>
      <c r="Q69" s="515"/>
      <c r="R69" s="516"/>
      <c r="S69" s="517"/>
      <c r="T69" s="518"/>
      <c r="U69" s="519"/>
      <c r="V69" s="520"/>
      <c r="W69" s="521"/>
    </row>
    <row r="70">
      <c r="B70" s="457">
        <f t="shared" si="1"/>
        <v>257.0199938</v>
      </c>
      <c r="C70" s="465" t="str">
        <f t="shared" si="2"/>
        <v>Mike Smith</v>
      </c>
      <c r="D70" s="466" t="s">
        <v>13</v>
      </c>
      <c r="E70" s="466">
        <v>3486.0</v>
      </c>
      <c r="F70" s="466" t="s">
        <v>81</v>
      </c>
      <c r="G70" s="466" t="s">
        <v>61</v>
      </c>
      <c r="H70" s="466">
        <v>4.0</v>
      </c>
      <c r="I70" s="467">
        <v>0.0</v>
      </c>
      <c r="J70" s="436"/>
      <c r="K70" s="485" t="str">
        <f t="shared" si="3"/>
        <v/>
      </c>
      <c r="L70" s="510"/>
      <c r="M70" s="511"/>
      <c r="N70" s="512"/>
      <c r="O70" s="513"/>
      <c r="P70" s="514"/>
      <c r="Q70" s="515"/>
      <c r="R70" s="516"/>
      <c r="S70" s="517"/>
      <c r="T70" s="518"/>
      <c r="U70" s="519"/>
      <c r="V70" s="520"/>
      <c r="W70" s="521"/>
    </row>
    <row r="71">
      <c r="B71" s="457">
        <f t="shared" si="1"/>
        <v>257.5797338</v>
      </c>
      <c r="C71" s="465" t="str">
        <f t="shared" si="2"/>
        <v>Kris Russell</v>
      </c>
      <c r="D71" s="466" t="s">
        <v>13</v>
      </c>
      <c r="E71" s="466">
        <v>4295.0</v>
      </c>
      <c r="F71" s="466" t="s">
        <v>175</v>
      </c>
      <c r="G71" s="466" t="s">
        <v>176</v>
      </c>
      <c r="H71" s="466">
        <v>1.0</v>
      </c>
      <c r="I71" s="467">
        <v>0.0</v>
      </c>
      <c r="J71" s="436"/>
      <c r="K71" s="485" t="str">
        <f t="shared" si="3"/>
        <v/>
      </c>
      <c r="L71" s="510"/>
      <c r="M71" s="511"/>
      <c r="N71" s="512"/>
      <c r="O71" s="513"/>
      <c r="P71" s="514"/>
      <c r="Q71" s="515"/>
      <c r="R71" s="516"/>
      <c r="S71" s="517"/>
      <c r="T71" s="518"/>
      <c r="U71" s="519"/>
      <c r="V71" s="520"/>
      <c r="W71" s="521"/>
    </row>
    <row r="72">
      <c r="B72" s="457">
        <f t="shared" si="1"/>
        <v>257.8705734</v>
      </c>
      <c r="C72" s="465" t="str">
        <f t="shared" si="2"/>
        <v>James Neal</v>
      </c>
      <c r="D72" s="466" t="s">
        <v>13</v>
      </c>
      <c r="E72" s="466">
        <v>4501.0</v>
      </c>
      <c r="F72" s="466" t="s">
        <v>177</v>
      </c>
      <c r="G72" s="466" t="s">
        <v>178</v>
      </c>
      <c r="H72" s="466">
        <v>2.0</v>
      </c>
      <c r="I72" s="467">
        <v>0.0</v>
      </c>
      <c r="J72" s="436"/>
      <c r="K72" s="485" t="str">
        <f t="shared" si="3"/>
        <v/>
      </c>
      <c r="L72" s="510"/>
      <c r="M72" s="511"/>
      <c r="N72" s="512"/>
      <c r="O72" s="513"/>
      <c r="P72" s="514"/>
      <c r="Q72" s="515"/>
      <c r="R72" s="516"/>
      <c r="S72" s="517"/>
      <c r="T72" s="518"/>
      <c r="U72" s="519"/>
      <c r="V72" s="520"/>
      <c r="W72" s="521"/>
    </row>
    <row r="73">
      <c r="B73" s="457">
        <f t="shared" si="1"/>
        <v>257.3725147</v>
      </c>
      <c r="C73" s="465" t="str">
        <f t="shared" si="2"/>
        <v>Dmitry Kulikov</v>
      </c>
      <c r="D73" s="466" t="s">
        <v>13</v>
      </c>
      <c r="E73" s="466">
        <v>4706.0</v>
      </c>
      <c r="F73" s="466" t="s">
        <v>179</v>
      </c>
      <c r="G73" s="466" t="s">
        <v>180</v>
      </c>
      <c r="H73" s="466">
        <v>3.0</v>
      </c>
      <c r="I73" s="467">
        <v>0.0</v>
      </c>
      <c r="J73" s="436"/>
      <c r="K73" s="485" t="str">
        <f t="shared" si="3"/>
        <v/>
      </c>
      <c r="L73" s="510"/>
      <c r="M73" s="511"/>
      <c r="N73" s="512"/>
      <c r="O73" s="513"/>
      <c r="P73" s="514"/>
      <c r="Q73" s="515"/>
      <c r="R73" s="516"/>
      <c r="S73" s="517"/>
      <c r="T73" s="518"/>
      <c r="U73" s="519"/>
      <c r="V73" s="520"/>
      <c r="W73" s="521"/>
    </row>
    <row r="74">
      <c r="B74" s="457">
        <f t="shared" si="1"/>
        <v>257.5346858</v>
      </c>
      <c r="C74" s="465" t="str">
        <f t="shared" si="2"/>
        <v>Tyler Ennis</v>
      </c>
      <c r="D74" s="466" t="s">
        <v>13</v>
      </c>
      <c r="E74" s="466">
        <v>4728.0</v>
      </c>
      <c r="F74" s="466" t="s">
        <v>181</v>
      </c>
      <c r="G74" s="466" t="s">
        <v>182</v>
      </c>
      <c r="H74" s="466">
        <v>2.0</v>
      </c>
      <c r="I74" s="467">
        <v>0.0</v>
      </c>
      <c r="J74" s="436"/>
      <c r="K74" s="485" t="str">
        <f t="shared" si="3"/>
        <v/>
      </c>
      <c r="L74" s="510"/>
      <c r="M74" s="511"/>
      <c r="N74" s="512"/>
      <c r="O74" s="513"/>
      <c r="P74" s="514"/>
      <c r="Q74" s="515"/>
      <c r="R74" s="516"/>
      <c r="S74" s="517"/>
      <c r="T74" s="518"/>
      <c r="U74" s="519"/>
      <c r="V74" s="520"/>
      <c r="W74" s="521"/>
    </row>
    <row r="75">
      <c r="B75" s="457">
        <f t="shared" si="1"/>
        <v>130.3124957</v>
      </c>
      <c r="C75" s="465" t="str">
        <f t="shared" si="2"/>
        <v>Adam Larsson</v>
      </c>
      <c r="D75" s="466" t="s">
        <v>13</v>
      </c>
      <c r="E75" s="466">
        <v>4989.0</v>
      </c>
      <c r="F75" s="466" t="s">
        <v>183</v>
      </c>
      <c r="G75" s="466" t="s">
        <v>184</v>
      </c>
      <c r="H75" s="466">
        <v>4.0</v>
      </c>
      <c r="I75" s="467">
        <v>2.0</v>
      </c>
      <c r="J75" s="436"/>
      <c r="K75" s="485" t="str">
        <f t="shared" si="3"/>
        <v/>
      </c>
      <c r="L75" s="510"/>
      <c r="M75" s="511"/>
      <c r="N75" s="512"/>
      <c r="O75" s="513"/>
      <c r="P75" s="514"/>
      <c r="Q75" s="515"/>
      <c r="R75" s="516"/>
      <c r="S75" s="517"/>
      <c r="T75" s="518"/>
      <c r="U75" s="519"/>
      <c r="V75" s="520"/>
      <c r="W75" s="521"/>
    </row>
    <row r="76">
      <c r="B76" s="457">
        <f t="shared" si="1"/>
        <v>130.9819401</v>
      </c>
      <c r="C76" s="465" t="str">
        <f t="shared" si="2"/>
        <v>Ryan Nugent-Hopkins</v>
      </c>
      <c r="D76" s="466" t="s">
        <v>13</v>
      </c>
      <c r="E76" s="466">
        <v>4993.0</v>
      </c>
      <c r="F76" s="466" t="s">
        <v>170</v>
      </c>
      <c r="G76" s="466" t="s">
        <v>185</v>
      </c>
      <c r="H76" s="466">
        <v>4.0</v>
      </c>
      <c r="I76" s="467">
        <v>2.0</v>
      </c>
      <c r="J76" s="436"/>
      <c r="K76" s="485" t="str">
        <f t="shared" si="3"/>
        <v/>
      </c>
      <c r="L76" s="510"/>
      <c r="M76" s="511"/>
      <c r="N76" s="512"/>
      <c r="O76" s="513"/>
      <c r="P76" s="514"/>
      <c r="Q76" s="515"/>
      <c r="R76" s="516"/>
      <c r="S76" s="517"/>
      <c r="T76" s="518"/>
      <c r="U76" s="519"/>
      <c r="V76" s="520"/>
      <c r="W76" s="521"/>
    </row>
    <row r="77">
      <c r="B77" s="457">
        <f t="shared" si="1"/>
        <v>130.7657121</v>
      </c>
      <c r="C77" s="465" t="str">
        <f t="shared" si="2"/>
        <v>Zack Kassian</v>
      </c>
      <c r="D77" s="466" t="s">
        <v>13</v>
      </c>
      <c r="E77" s="466">
        <v>5039.0</v>
      </c>
      <c r="F77" s="466" t="s">
        <v>186</v>
      </c>
      <c r="G77" s="466" t="s">
        <v>187</v>
      </c>
      <c r="H77" s="466">
        <v>4.0</v>
      </c>
      <c r="I77" s="467">
        <v>2.0</v>
      </c>
      <c r="J77" s="436"/>
      <c r="K77" s="485" t="str">
        <f t="shared" si="3"/>
        <v/>
      </c>
      <c r="L77" s="510"/>
      <c r="M77" s="511"/>
      <c r="N77" s="512"/>
      <c r="O77" s="513"/>
      <c r="P77" s="514"/>
      <c r="Q77" s="515"/>
      <c r="R77" s="516"/>
      <c r="S77" s="517"/>
      <c r="T77" s="518"/>
      <c r="U77" s="519"/>
      <c r="V77" s="520"/>
      <c r="W77" s="521"/>
    </row>
    <row r="78">
      <c r="B78" s="457">
        <f t="shared" si="1"/>
        <v>184.5640583</v>
      </c>
      <c r="C78" s="465" t="str">
        <f t="shared" si="2"/>
        <v>Tyson Barrie</v>
      </c>
      <c r="D78" s="466" t="s">
        <v>13</v>
      </c>
      <c r="E78" s="466">
        <v>5075.0</v>
      </c>
      <c r="F78" s="466" t="s">
        <v>160</v>
      </c>
      <c r="G78" s="466" t="s">
        <v>188</v>
      </c>
      <c r="H78" s="466">
        <v>4.0</v>
      </c>
      <c r="I78" s="467">
        <v>1.0</v>
      </c>
      <c r="J78" s="436"/>
      <c r="K78" s="485" t="str">
        <f t="shared" si="3"/>
        <v/>
      </c>
      <c r="L78" s="510"/>
      <c r="M78" s="511"/>
      <c r="N78" s="512"/>
      <c r="O78" s="513"/>
      <c r="P78" s="514"/>
      <c r="Q78" s="515"/>
      <c r="R78" s="516"/>
      <c r="S78" s="517"/>
      <c r="T78" s="518"/>
      <c r="U78" s="519"/>
      <c r="V78" s="520"/>
      <c r="W78" s="521"/>
    </row>
    <row r="79">
      <c r="B79" s="457">
        <f t="shared" si="1"/>
        <v>184.0004013</v>
      </c>
      <c r="C79" s="465" t="str">
        <f t="shared" si="2"/>
        <v>Alex Chiasson</v>
      </c>
      <c r="D79" s="466" t="s">
        <v>13</v>
      </c>
      <c r="E79" s="466">
        <v>5200.0</v>
      </c>
      <c r="F79" s="466" t="s">
        <v>121</v>
      </c>
      <c r="G79" s="466" t="s">
        <v>189</v>
      </c>
      <c r="H79" s="466">
        <v>3.0</v>
      </c>
      <c r="I79" s="467">
        <v>1.0</v>
      </c>
      <c r="J79" s="436"/>
      <c r="K79" s="485" t="str">
        <f t="shared" si="3"/>
        <v/>
      </c>
      <c r="L79" s="510"/>
      <c r="M79" s="511"/>
      <c r="N79" s="512"/>
      <c r="O79" s="513"/>
      <c r="P79" s="514"/>
      <c r="Q79" s="515"/>
      <c r="R79" s="516"/>
      <c r="S79" s="517"/>
      <c r="T79" s="518"/>
      <c r="U79" s="519"/>
      <c r="V79" s="520"/>
      <c r="W79" s="521"/>
    </row>
    <row r="80">
      <c r="B80" s="457">
        <f t="shared" si="1"/>
        <v>29.86021308</v>
      </c>
      <c r="C80" s="465" t="str">
        <f t="shared" si="2"/>
        <v>Leon Draisaitl</v>
      </c>
      <c r="D80" s="466" t="s">
        <v>13</v>
      </c>
      <c r="E80" s="466">
        <v>5417.0</v>
      </c>
      <c r="F80" s="466" t="s">
        <v>190</v>
      </c>
      <c r="G80" s="466" t="s">
        <v>191</v>
      </c>
      <c r="H80" s="466">
        <v>4.0</v>
      </c>
      <c r="I80" s="467">
        <v>5.0</v>
      </c>
      <c r="J80" s="436"/>
      <c r="K80" s="485" t="str">
        <f t="shared" si="3"/>
        <v/>
      </c>
      <c r="L80" s="510"/>
      <c r="M80" s="511"/>
      <c r="N80" s="512"/>
      <c r="O80" s="513"/>
      <c r="P80" s="514"/>
      <c r="Q80" s="515"/>
      <c r="R80" s="516"/>
      <c r="S80" s="517"/>
      <c r="T80" s="518"/>
      <c r="U80" s="519"/>
      <c r="V80" s="520"/>
      <c r="W80" s="521"/>
    </row>
    <row r="81">
      <c r="B81" s="457">
        <f t="shared" si="1"/>
        <v>184.0487778</v>
      </c>
      <c r="C81" s="465" t="str">
        <f t="shared" si="2"/>
        <v>Darnell Nurse</v>
      </c>
      <c r="D81" s="466" t="s">
        <v>13</v>
      </c>
      <c r="E81" s="466">
        <v>5464.0</v>
      </c>
      <c r="F81" s="466" t="s">
        <v>192</v>
      </c>
      <c r="G81" s="466" t="s">
        <v>193</v>
      </c>
      <c r="H81" s="466">
        <v>4.0</v>
      </c>
      <c r="I81" s="467">
        <v>1.0</v>
      </c>
      <c r="J81" s="436"/>
      <c r="K81" s="485" t="str">
        <f t="shared" si="3"/>
        <v/>
      </c>
      <c r="L81" s="510"/>
      <c r="M81" s="511"/>
      <c r="N81" s="512"/>
      <c r="O81" s="513"/>
      <c r="P81" s="514"/>
      <c r="Q81" s="515"/>
      <c r="R81" s="516"/>
      <c r="S81" s="517"/>
      <c r="T81" s="518"/>
      <c r="U81" s="519"/>
      <c r="V81" s="520"/>
      <c r="W81" s="521"/>
    </row>
    <row r="82">
      <c r="B82" s="457">
        <f t="shared" si="1"/>
        <v>184.2035018</v>
      </c>
      <c r="C82" s="465" t="str">
        <f t="shared" si="2"/>
        <v>Slater Koekkoek</v>
      </c>
      <c r="D82" s="466" t="s">
        <v>13</v>
      </c>
      <c r="E82" s="466">
        <v>5542.0</v>
      </c>
      <c r="F82" s="466" t="s">
        <v>194</v>
      </c>
      <c r="G82" s="466" t="s">
        <v>195</v>
      </c>
      <c r="H82" s="466">
        <v>4.0</v>
      </c>
      <c r="I82" s="467">
        <v>1.0</v>
      </c>
      <c r="J82" s="436"/>
      <c r="K82" s="485" t="str">
        <f t="shared" si="3"/>
        <v/>
      </c>
      <c r="L82" s="510"/>
      <c r="M82" s="511"/>
      <c r="N82" s="512"/>
      <c r="O82" s="513"/>
      <c r="P82" s="514"/>
      <c r="Q82" s="515"/>
      <c r="R82" s="516"/>
      <c r="S82" s="517"/>
      <c r="T82" s="518"/>
      <c r="U82" s="519"/>
      <c r="V82" s="520"/>
      <c r="W82" s="521"/>
    </row>
    <row r="83">
      <c r="B83" s="457">
        <f t="shared" si="1"/>
        <v>56.89038756</v>
      </c>
      <c r="C83" s="465" t="str">
        <f t="shared" si="2"/>
        <v>Connor McDavid</v>
      </c>
      <c r="D83" s="466" t="s">
        <v>13</v>
      </c>
      <c r="E83" s="466">
        <v>5576.0</v>
      </c>
      <c r="F83" s="466" t="s">
        <v>88</v>
      </c>
      <c r="G83" s="466" t="s">
        <v>196</v>
      </c>
      <c r="H83" s="466">
        <v>4.0</v>
      </c>
      <c r="I83" s="467">
        <v>4.0</v>
      </c>
      <c r="J83" s="436"/>
      <c r="K83" s="485" t="str">
        <f t="shared" si="3"/>
        <v/>
      </c>
      <c r="L83" s="510"/>
      <c r="M83" s="511"/>
      <c r="N83" s="512"/>
      <c r="O83" s="513"/>
      <c r="P83" s="514"/>
      <c r="Q83" s="515"/>
      <c r="R83" s="516"/>
      <c r="S83" s="517"/>
      <c r="T83" s="518"/>
      <c r="U83" s="519"/>
      <c r="V83" s="520"/>
      <c r="W83" s="521"/>
    </row>
    <row r="84">
      <c r="B84" s="457">
        <f t="shared" si="1"/>
        <v>257.0607783</v>
      </c>
      <c r="C84" s="465" t="str">
        <f t="shared" si="2"/>
        <v>Ethan Bear</v>
      </c>
      <c r="D84" s="466" t="s">
        <v>13</v>
      </c>
      <c r="E84" s="466">
        <v>5719.0</v>
      </c>
      <c r="F84" s="466" t="s">
        <v>197</v>
      </c>
      <c r="G84" s="466" t="s">
        <v>198</v>
      </c>
      <c r="H84" s="466">
        <v>4.0</v>
      </c>
      <c r="I84" s="467">
        <v>0.0</v>
      </c>
      <c r="J84" s="436"/>
      <c r="K84" s="485" t="str">
        <f t="shared" si="3"/>
        <v/>
      </c>
      <c r="L84" s="510"/>
      <c r="M84" s="511"/>
      <c r="N84" s="512"/>
      <c r="O84" s="513"/>
      <c r="P84" s="514"/>
      <c r="Q84" s="515"/>
      <c r="R84" s="516"/>
      <c r="S84" s="517"/>
      <c r="T84" s="518"/>
      <c r="U84" s="519"/>
      <c r="V84" s="520"/>
      <c r="W84" s="521"/>
    </row>
    <row r="85">
      <c r="B85" s="457">
        <f t="shared" si="1"/>
        <v>184.4296736</v>
      </c>
      <c r="C85" s="465" t="str">
        <f t="shared" si="2"/>
        <v>Devin Shore</v>
      </c>
      <c r="D85" s="466" t="s">
        <v>13</v>
      </c>
      <c r="E85" s="466">
        <v>5850.0</v>
      </c>
      <c r="F85" s="466" t="s">
        <v>199</v>
      </c>
      <c r="G85" s="466" t="s">
        <v>200</v>
      </c>
      <c r="H85" s="466">
        <v>2.0</v>
      </c>
      <c r="I85" s="467">
        <v>1.0</v>
      </c>
      <c r="J85" s="436"/>
      <c r="K85" s="485" t="str">
        <f t="shared" si="3"/>
        <v/>
      </c>
      <c r="L85" s="510"/>
      <c r="M85" s="511"/>
      <c r="N85" s="512"/>
      <c r="O85" s="513"/>
      <c r="P85" s="514"/>
      <c r="Q85" s="515"/>
      <c r="R85" s="516"/>
      <c r="S85" s="517"/>
      <c r="T85" s="518"/>
      <c r="U85" s="519"/>
      <c r="V85" s="520"/>
      <c r="W85" s="521"/>
    </row>
    <row r="86">
      <c r="B86" s="457">
        <f t="shared" si="1"/>
        <v>184.3293056</v>
      </c>
      <c r="C86" s="465" t="str">
        <f t="shared" si="2"/>
        <v>Jujhar Khaira</v>
      </c>
      <c r="D86" s="466" t="s">
        <v>13</v>
      </c>
      <c r="E86" s="466">
        <v>5875.0</v>
      </c>
      <c r="F86" s="466" t="s">
        <v>201</v>
      </c>
      <c r="G86" s="466" t="s">
        <v>202</v>
      </c>
      <c r="H86" s="466">
        <v>4.0</v>
      </c>
      <c r="I86" s="467">
        <v>1.0</v>
      </c>
      <c r="J86" s="436"/>
      <c r="K86" s="485" t="str">
        <f t="shared" si="3"/>
        <v/>
      </c>
      <c r="L86" s="510"/>
      <c r="M86" s="511"/>
      <c r="N86" s="512"/>
      <c r="O86" s="513"/>
      <c r="P86" s="514"/>
      <c r="Q86" s="515"/>
      <c r="R86" s="516"/>
      <c r="S86" s="517"/>
      <c r="T86" s="518"/>
      <c r="U86" s="519"/>
      <c r="V86" s="520"/>
      <c r="W86" s="521"/>
    </row>
    <row r="87">
      <c r="B87" s="457">
        <f t="shared" si="1"/>
        <v>257.892763</v>
      </c>
      <c r="C87" s="465" t="str">
        <f t="shared" si="2"/>
        <v>Josh Archibald</v>
      </c>
      <c r="D87" s="466" t="s">
        <v>13</v>
      </c>
      <c r="E87" s="466">
        <v>5929.0</v>
      </c>
      <c r="F87" s="466" t="s">
        <v>203</v>
      </c>
      <c r="G87" s="466" t="s">
        <v>204</v>
      </c>
      <c r="H87" s="466">
        <v>3.0</v>
      </c>
      <c r="I87" s="467">
        <v>0.0</v>
      </c>
      <c r="J87" s="436"/>
      <c r="K87" s="485" t="str">
        <f t="shared" si="3"/>
        <v/>
      </c>
      <c r="L87" s="510"/>
      <c r="M87" s="511"/>
      <c r="N87" s="512"/>
      <c r="O87" s="513"/>
      <c r="P87" s="514"/>
      <c r="Q87" s="515"/>
      <c r="R87" s="516"/>
      <c r="S87" s="517"/>
      <c r="T87" s="518"/>
      <c r="U87" s="519"/>
      <c r="V87" s="520"/>
      <c r="W87" s="521"/>
    </row>
    <row r="88">
      <c r="B88" s="457">
        <f t="shared" si="1"/>
        <v>130.7012789</v>
      </c>
      <c r="C88" s="465" t="str">
        <f t="shared" si="2"/>
        <v>Jesse Puljujarvi</v>
      </c>
      <c r="D88" s="466" t="s">
        <v>13</v>
      </c>
      <c r="E88" s="466">
        <v>9630.0</v>
      </c>
      <c r="F88" s="466" t="s">
        <v>205</v>
      </c>
      <c r="G88" s="466" t="s">
        <v>206</v>
      </c>
      <c r="H88" s="466">
        <v>4.0</v>
      </c>
      <c r="I88" s="467">
        <v>2.0</v>
      </c>
      <c r="J88" s="436"/>
      <c r="K88" s="485" t="str">
        <f t="shared" si="3"/>
        <v/>
      </c>
      <c r="L88" s="510"/>
      <c r="M88" s="511"/>
      <c r="N88" s="512"/>
      <c r="O88" s="513"/>
      <c r="P88" s="514"/>
      <c r="Q88" s="515"/>
      <c r="R88" s="516"/>
      <c r="S88" s="517"/>
      <c r="T88" s="518"/>
      <c r="U88" s="519"/>
      <c r="V88" s="520"/>
      <c r="W88" s="521"/>
    </row>
    <row r="89">
      <c r="B89" s="457">
        <f t="shared" si="1"/>
        <v>184.6938726</v>
      </c>
      <c r="C89" s="465" t="str">
        <f t="shared" si="2"/>
        <v>Kailer Yamamoto</v>
      </c>
      <c r="D89" s="466" t="s">
        <v>13</v>
      </c>
      <c r="E89" s="466">
        <v>13637.0</v>
      </c>
      <c r="F89" s="466" t="s">
        <v>207</v>
      </c>
      <c r="G89" s="466" t="s">
        <v>208</v>
      </c>
      <c r="H89" s="466">
        <v>4.0</v>
      </c>
      <c r="I89" s="467">
        <v>1.0</v>
      </c>
      <c r="J89" s="436"/>
      <c r="K89" s="485" t="str">
        <f t="shared" si="3"/>
        <v/>
      </c>
      <c r="L89" s="510"/>
      <c r="M89" s="511"/>
      <c r="N89" s="512"/>
      <c r="O89" s="513"/>
      <c r="P89" s="514"/>
      <c r="Q89" s="515"/>
      <c r="R89" s="516"/>
      <c r="S89" s="517"/>
      <c r="T89" s="518"/>
      <c r="U89" s="519"/>
      <c r="V89" s="520"/>
      <c r="W89" s="521"/>
    </row>
    <row r="90">
      <c r="B90" s="457">
        <f t="shared" si="1"/>
        <v>257.9071865</v>
      </c>
      <c r="C90" s="465" t="str">
        <f t="shared" si="2"/>
        <v>Ryan McLeod</v>
      </c>
      <c r="D90" s="466" t="s">
        <v>13</v>
      </c>
      <c r="E90" s="466">
        <v>14563.0</v>
      </c>
      <c r="F90" s="466" t="s">
        <v>170</v>
      </c>
      <c r="G90" s="466" t="s">
        <v>209</v>
      </c>
      <c r="H90" s="466">
        <v>4.0</v>
      </c>
      <c r="I90" s="467">
        <v>0.0</v>
      </c>
      <c r="J90" s="436"/>
      <c r="K90" s="485" t="str">
        <f t="shared" si="3"/>
        <v/>
      </c>
      <c r="L90" s="510"/>
      <c r="M90" s="511"/>
      <c r="N90" s="512"/>
      <c r="O90" s="513"/>
      <c r="P90" s="514"/>
      <c r="Q90" s="515"/>
      <c r="R90" s="516"/>
      <c r="S90" s="517"/>
      <c r="T90" s="518"/>
      <c r="U90" s="519"/>
      <c r="V90" s="520"/>
      <c r="W90" s="521"/>
    </row>
    <row r="91">
      <c r="B91" s="457">
        <f t="shared" si="1"/>
        <v>257.4976702</v>
      </c>
      <c r="C91" s="465" t="str">
        <f t="shared" si="2"/>
        <v>Dominik Kahun</v>
      </c>
      <c r="D91" s="466" t="s">
        <v>13</v>
      </c>
      <c r="E91" s="466">
        <v>15155.0</v>
      </c>
      <c r="F91" s="466" t="s">
        <v>210</v>
      </c>
      <c r="G91" s="466" t="s">
        <v>211</v>
      </c>
      <c r="H91" s="466">
        <v>2.0</v>
      </c>
      <c r="I91" s="467">
        <v>0.0</v>
      </c>
      <c r="J91" s="436"/>
      <c r="K91" s="485" t="str">
        <f t="shared" si="3"/>
        <v/>
      </c>
      <c r="L91" s="510"/>
      <c r="M91" s="511"/>
      <c r="N91" s="512"/>
      <c r="O91" s="513"/>
      <c r="P91" s="514"/>
      <c r="Q91" s="515"/>
      <c r="R91" s="516"/>
      <c r="S91" s="517"/>
      <c r="T91" s="518"/>
      <c r="U91" s="519"/>
      <c r="V91" s="520"/>
      <c r="W91" s="521"/>
    </row>
    <row r="92">
      <c r="B92" s="457">
        <f t="shared" si="1"/>
        <v>257.0228187</v>
      </c>
      <c r="C92" s="465" t="str">
        <f t="shared" si="2"/>
        <v>Gaetan Haas</v>
      </c>
      <c r="D92" s="466" t="s">
        <v>13</v>
      </c>
      <c r="E92" s="466">
        <v>17157.0</v>
      </c>
      <c r="F92" s="466" t="s">
        <v>212</v>
      </c>
      <c r="G92" s="466" t="s">
        <v>213</v>
      </c>
      <c r="H92" s="466">
        <v>2.0</v>
      </c>
      <c r="I92" s="467">
        <v>0.0</v>
      </c>
      <c r="J92" s="436"/>
      <c r="K92" s="485" t="str">
        <f t="shared" si="3"/>
        <v/>
      </c>
      <c r="L92" s="510"/>
      <c r="M92" s="511"/>
      <c r="N92" s="512"/>
      <c r="O92" s="513"/>
      <c r="P92" s="514"/>
      <c r="Q92" s="515"/>
      <c r="R92" s="516"/>
      <c r="S92" s="517"/>
      <c r="T92" s="518"/>
      <c r="U92" s="519"/>
      <c r="V92" s="520"/>
      <c r="W92" s="521"/>
    </row>
    <row r="93">
      <c r="B93" s="457">
        <f t="shared" si="1"/>
        <v>130.4985769</v>
      </c>
      <c r="C93" s="465" t="str">
        <f t="shared" si="2"/>
        <v>Keith Yandle</v>
      </c>
      <c r="D93" s="466" t="s">
        <v>14</v>
      </c>
      <c r="E93" s="466">
        <v>4051.0</v>
      </c>
      <c r="F93" s="466" t="s">
        <v>214</v>
      </c>
      <c r="G93" s="466" t="s">
        <v>215</v>
      </c>
      <c r="H93" s="466">
        <v>3.0</v>
      </c>
      <c r="I93" s="467">
        <v>2.0</v>
      </c>
      <c r="J93" s="436"/>
      <c r="K93" s="485" t="str">
        <f t="shared" si="3"/>
        <v/>
      </c>
      <c r="L93" s="510"/>
      <c r="M93" s="511"/>
      <c r="N93" s="512"/>
      <c r="O93" s="513"/>
      <c r="P93" s="514"/>
      <c r="Q93" s="515"/>
      <c r="R93" s="516"/>
      <c r="S93" s="517"/>
      <c r="T93" s="518"/>
      <c r="U93" s="519"/>
      <c r="V93" s="520"/>
      <c r="W93" s="521"/>
    </row>
    <row r="94">
      <c r="B94" s="457">
        <f t="shared" si="1"/>
        <v>257.2697359</v>
      </c>
      <c r="C94" s="465" t="str">
        <f t="shared" si="2"/>
        <v>Anton Stralman</v>
      </c>
      <c r="D94" s="466" t="s">
        <v>14</v>
      </c>
      <c r="E94" s="466">
        <v>4311.0</v>
      </c>
      <c r="F94" s="466" t="s">
        <v>216</v>
      </c>
      <c r="G94" s="466" t="s">
        <v>217</v>
      </c>
      <c r="H94" s="466">
        <v>5.0</v>
      </c>
      <c r="I94" s="467">
        <v>0.0</v>
      </c>
      <c r="J94" s="436"/>
      <c r="K94" s="485" t="str">
        <f t="shared" si="3"/>
        <v/>
      </c>
      <c r="L94" s="510"/>
      <c r="M94" s="511"/>
      <c r="N94" s="512"/>
      <c r="O94" s="513"/>
      <c r="P94" s="514"/>
      <c r="Q94" s="515"/>
      <c r="R94" s="516"/>
      <c r="S94" s="517"/>
      <c r="T94" s="518"/>
      <c r="U94" s="519"/>
      <c r="V94" s="520"/>
      <c r="W94" s="521"/>
    </row>
    <row r="95">
      <c r="B95" s="457">
        <f t="shared" si="1"/>
        <v>29.86015195</v>
      </c>
      <c r="C95" s="465" t="str">
        <f t="shared" si="2"/>
        <v>Patric Hornqvist</v>
      </c>
      <c r="D95" s="466" t="s">
        <v>14</v>
      </c>
      <c r="E95" s="466">
        <v>4523.0</v>
      </c>
      <c r="F95" s="466" t="s">
        <v>218</v>
      </c>
      <c r="G95" s="466" t="s">
        <v>219</v>
      </c>
      <c r="H95" s="466">
        <v>6.0</v>
      </c>
      <c r="I95" s="467">
        <v>5.0</v>
      </c>
      <c r="J95" s="436"/>
      <c r="K95" s="485" t="str">
        <f t="shared" si="3"/>
        <v/>
      </c>
      <c r="L95" s="510"/>
      <c r="M95" s="511"/>
      <c r="N95" s="512"/>
      <c r="O95" s="513"/>
      <c r="P95" s="514"/>
      <c r="Q95" s="515"/>
      <c r="R95" s="516"/>
      <c r="S95" s="517"/>
      <c r="T95" s="518"/>
      <c r="U95" s="519"/>
      <c r="V95" s="520"/>
      <c r="W95" s="521"/>
    </row>
    <row r="96">
      <c r="B96" s="457">
        <f t="shared" si="1"/>
        <v>257.2780092</v>
      </c>
      <c r="C96" s="465" t="str">
        <f t="shared" si="2"/>
        <v>Sergei Bobrovsky</v>
      </c>
      <c r="D96" s="466" t="s">
        <v>14</v>
      </c>
      <c r="E96" s="466">
        <v>4890.0</v>
      </c>
      <c r="F96" s="466" t="s">
        <v>220</v>
      </c>
      <c r="G96" s="466" t="s">
        <v>221</v>
      </c>
      <c r="H96" s="466">
        <v>3.0</v>
      </c>
      <c r="I96" s="467">
        <v>0.0</v>
      </c>
      <c r="J96" s="436"/>
      <c r="K96" s="485" t="str">
        <f t="shared" si="3"/>
        <v/>
      </c>
      <c r="L96" s="510"/>
      <c r="M96" s="511"/>
      <c r="N96" s="512"/>
      <c r="O96" s="513"/>
      <c r="P96" s="514"/>
      <c r="Q96" s="515"/>
      <c r="R96" s="516"/>
      <c r="S96" s="517"/>
      <c r="T96" s="518"/>
      <c r="U96" s="519"/>
      <c r="V96" s="520"/>
      <c r="W96" s="521"/>
    </row>
    <row r="97">
      <c r="B97" s="457">
        <f t="shared" si="1"/>
        <v>4.706769397</v>
      </c>
      <c r="C97" s="465" t="str">
        <f t="shared" si="2"/>
        <v>Jonathan Huberdeau</v>
      </c>
      <c r="D97" s="466" t="s">
        <v>14</v>
      </c>
      <c r="E97" s="466">
        <v>4987.0</v>
      </c>
      <c r="F97" s="466" t="s">
        <v>222</v>
      </c>
      <c r="G97" s="466" t="s">
        <v>223</v>
      </c>
      <c r="H97" s="466">
        <v>6.0</v>
      </c>
      <c r="I97" s="467">
        <v>10.0</v>
      </c>
      <c r="J97" s="436"/>
      <c r="K97" s="485" t="str">
        <f t="shared" si="3"/>
        <v/>
      </c>
      <c r="L97" s="510"/>
      <c r="M97" s="511"/>
      <c r="N97" s="512"/>
      <c r="O97" s="513"/>
      <c r="P97" s="514"/>
      <c r="Q97" s="515"/>
      <c r="R97" s="516"/>
      <c r="S97" s="517"/>
      <c r="T97" s="518"/>
      <c r="U97" s="519"/>
      <c r="V97" s="520"/>
      <c r="W97" s="521"/>
    </row>
    <row r="98">
      <c r="B98" s="457">
        <f t="shared" si="1"/>
        <v>130.551538</v>
      </c>
      <c r="C98" s="465" t="str">
        <f t="shared" si="2"/>
        <v>Radko Gudas</v>
      </c>
      <c r="D98" s="466" t="s">
        <v>14</v>
      </c>
      <c r="E98" s="466">
        <v>5185.0</v>
      </c>
      <c r="F98" s="466" t="s">
        <v>224</v>
      </c>
      <c r="G98" s="466" t="s">
        <v>225</v>
      </c>
      <c r="H98" s="466">
        <v>6.0</v>
      </c>
      <c r="I98" s="467">
        <v>2.0</v>
      </c>
      <c r="J98" s="436"/>
      <c r="K98" s="485" t="str">
        <f t="shared" si="3"/>
        <v/>
      </c>
      <c r="L98" s="510"/>
      <c r="M98" s="511"/>
      <c r="N98" s="512"/>
      <c r="O98" s="513"/>
      <c r="P98" s="514"/>
      <c r="Q98" s="515"/>
      <c r="R98" s="516"/>
      <c r="S98" s="517"/>
      <c r="T98" s="518"/>
      <c r="U98" s="519"/>
      <c r="V98" s="520"/>
      <c r="W98" s="521"/>
    </row>
    <row r="99">
      <c r="B99" s="457">
        <f t="shared" si="1"/>
        <v>14.07582314</v>
      </c>
      <c r="C99" s="465" t="str">
        <f t="shared" si="2"/>
        <v>Aleksander Barkov</v>
      </c>
      <c r="D99" s="466" t="s">
        <v>14</v>
      </c>
      <c r="E99" s="466">
        <v>5241.0</v>
      </c>
      <c r="F99" s="466" t="s">
        <v>226</v>
      </c>
      <c r="G99" s="466" t="s">
        <v>227</v>
      </c>
      <c r="H99" s="466">
        <v>6.0</v>
      </c>
      <c r="I99" s="467">
        <v>7.0</v>
      </c>
      <c r="J99" s="436"/>
      <c r="K99" s="485" t="str">
        <f t="shared" si="3"/>
        <v/>
      </c>
      <c r="L99" s="510"/>
      <c r="M99" s="511"/>
      <c r="N99" s="512"/>
      <c r="O99" s="513"/>
      <c r="P99" s="514"/>
      <c r="Q99" s="515"/>
      <c r="R99" s="516"/>
      <c r="S99" s="517"/>
      <c r="T99" s="518"/>
      <c r="U99" s="519"/>
      <c r="V99" s="520"/>
      <c r="W99" s="521"/>
    </row>
    <row r="100">
      <c r="B100" s="457">
        <f t="shared" si="1"/>
        <v>29.58432002</v>
      </c>
      <c r="C100" s="465" t="str">
        <f t="shared" si="2"/>
        <v>Sam Bennett</v>
      </c>
      <c r="D100" s="466" t="s">
        <v>14</v>
      </c>
      <c r="E100" s="466">
        <v>5415.0</v>
      </c>
      <c r="F100" s="466" t="s">
        <v>228</v>
      </c>
      <c r="G100" s="466" t="s">
        <v>229</v>
      </c>
      <c r="H100" s="466">
        <v>5.0</v>
      </c>
      <c r="I100" s="467">
        <v>5.0</v>
      </c>
      <c r="J100" s="436"/>
      <c r="K100" s="485" t="str">
        <f t="shared" si="3"/>
        <v/>
      </c>
      <c r="L100" s="510"/>
      <c r="M100" s="511"/>
      <c r="N100" s="512"/>
      <c r="O100" s="513"/>
      <c r="P100" s="514"/>
      <c r="Q100" s="515"/>
      <c r="R100" s="516"/>
      <c r="S100" s="517"/>
      <c r="T100" s="518"/>
      <c r="U100" s="519"/>
      <c r="V100" s="520"/>
      <c r="W100" s="521"/>
    </row>
    <row r="101">
      <c r="B101" s="457">
        <f t="shared" si="1"/>
        <v>257.2523407</v>
      </c>
      <c r="C101" s="465" t="str">
        <f t="shared" si="2"/>
        <v>Anthony Duclair</v>
      </c>
      <c r="D101" s="466" t="s">
        <v>14</v>
      </c>
      <c r="E101" s="466">
        <v>5441.0</v>
      </c>
      <c r="F101" s="466" t="s">
        <v>230</v>
      </c>
      <c r="G101" s="466" t="s">
        <v>231</v>
      </c>
      <c r="H101" s="466">
        <v>6.0</v>
      </c>
      <c r="I101" s="467">
        <v>0.0</v>
      </c>
      <c r="J101" s="436"/>
      <c r="K101" s="485" t="str">
        <f t="shared" si="3"/>
        <v/>
      </c>
      <c r="L101" s="510"/>
      <c r="M101" s="511"/>
      <c r="N101" s="512"/>
      <c r="O101" s="513"/>
      <c r="P101" s="514"/>
      <c r="Q101" s="515"/>
      <c r="R101" s="516"/>
      <c r="S101" s="517"/>
      <c r="T101" s="518"/>
      <c r="U101" s="519"/>
      <c r="V101" s="520"/>
      <c r="W101" s="521"/>
    </row>
    <row r="102">
      <c r="B102" s="457">
        <f t="shared" si="1"/>
        <v>130.4404342</v>
      </c>
      <c r="C102" s="465" t="str">
        <f t="shared" si="2"/>
        <v>Alexander Wennberg</v>
      </c>
      <c r="D102" s="466" t="s">
        <v>14</v>
      </c>
      <c r="E102" s="466">
        <v>5449.0</v>
      </c>
      <c r="F102" s="466" t="s">
        <v>232</v>
      </c>
      <c r="G102" s="466" t="s">
        <v>233</v>
      </c>
      <c r="H102" s="466">
        <v>6.0</v>
      </c>
      <c r="I102" s="467">
        <v>2.0</v>
      </c>
      <c r="J102" s="436"/>
      <c r="K102" s="485" t="str">
        <f t="shared" si="3"/>
        <v/>
      </c>
      <c r="L102" s="510"/>
      <c r="M102" s="511"/>
      <c r="N102" s="512"/>
      <c r="O102" s="513"/>
      <c r="P102" s="514"/>
      <c r="Q102" s="515"/>
      <c r="R102" s="516"/>
      <c r="S102" s="517"/>
      <c r="T102" s="518"/>
      <c r="U102" s="519"/>
      <c r="V102" s="520"/>
      <c r="W102" s="521"/>
    </row>
    <row r="103">
      <c r="B103" s="457">
        <f t="shared" si="1"/>
        <v>257.990441</v>
      </c>
      <c r="C103" s="465" t="str">
        <f t="shared" si="2"/>
        <v>Chris Driedger</v>
      </c>
      <c r="D103" s="466" t="s">
        <v>14</v>
      </c>
      <c r="E103" s="466">
        <v>5540.0</v>
      </c>
      <c r="F103" s="466" t="s">
        <v>73</v>
      </c>
      <c r="G103" s="466" t="s">
        <v>234</v>
      </c>
      <c r="H103" s="466">
        <v>3.0</v>
      </c>
      <c r="I103" s="467">
        <v>0.0</v>
      </c>
      <c r="J103" s="436"/>
      <c r="K103" s="485" t="str">
        <f t="shared" si="3"/>
        <v/>
      </c>
      <c r="L103" s="510"/>
      <c r="M103" s="511"/>
      <c r="N103" s="512"/>
      <c r="O103" s="513"/>
      <c r="P103" s="514"/>
      <c r="Q103" s="515"/>
      <c r="R103" s="516"/>
      <c r="S103" s="517"/>
      <c r="T103" s="518"/>
      <c r="U103" s="519"/>
      <c r="V103" s="520"/>
      <c r="W103" s="521"/>
    </row>
    <row r="104">
      <c r="B104" s="457">
        <f t="shared" si="1"/>
        <v>257.6165407</v>
      </c>
      <c r="C104" s="465" t="str">
        <f t="shared" si="2"/>
        <v>Markus Nutivaara</v>
      </c>
      <c r="D104" s="466" t="s">
        <v>14</v>
      </c>
      <c r="E104" s="466">
        <v>5784.0</v>
      </c>
      <c r="F104" s="466" t="s">
        <v>235</v>
      </c>
      <c r="G104" s="466" t="s">
        <v>236</v>
      </c>
      <c r="H104" s="466">
        <v>5.0</v>
      </c>
      <c r="I104" s="467">
        <v>0.0</v>
      </c>
      <c r="J104" s="436"/>
      <c r="K104" s="522" t="str">
        <f t="shared" si="3"/>
        <v/>
      </c>
      <c r="L104" s="523"/>
      <c r="M104" s="524"/>
      <c r="N104" s="525"/>
      <c r="O104" s="526"/>
      <c r="P104" s="527"/>
      <c r="Q104" s="528"/>
      <c r="R104" s="529"/>
      <c r="S104" s="530"/>
      <c r="T104" s="531"/>
      <c r="U104" s="532"/>
      <c r="V104" s="533"/>
      <c r="W104" s="534"/>
    </row>
    <row r="105">
      <c r="B105" s="457">
        <f t="shared" si="1"/>
        <v>130.2394473</v>
      </c>
      <c r="C105" s="465" t="str">
        <f t="shared" si="2"/>
        <v>Frank Vatrano</v>
      </c>
      <c r="D105" s="466" t="s">
        <v>14</v>
      </c>
      <c r="E105" s="466">
        <v>5851.0</v>
      </c>
      <c r="F105" s="466" t="s">
        <v>237</v>
      </c>
      <c r="G105" s="466" t="s">
        <v>238</v>
      </c>
      <c r="H105" s="466">
        <v>6.0</v>
      </c>
      <c r="I105" s="467">
        <v>2.0</v>
      </c>
      <c r="J105" s="436"/>
      <c r="K105" s="535"/>
      <c r="L105" s="536"/>
      <c r="M105" s="536"/>
      <c r="N105" s="536"/>
      <c r="O105" s="536"/>
      <c r="P105" s="536"/>
      <c r="Q105" s="536"/>
      <c r="R105" s="536"/>
      <c r="S105" s="536"/>
      <c r="T105" s="536"/>
      <c r="U105" s="536"/>
      <c r="V105" s="536"/>
      <c r="W105" s="536"/>
    </row>
    <row r="106">
      <c r="B106" s="457">
        <f t="shared" si="1"/>
        <v>257.1543914</v>
      </c>
      <c r="C106" s="465" t="str">
        <f t="shared" si="2"/>
        <v>Noel Acciari</v>
      </c>
      <c r="D106" s="466" t="s">
        <v>14</v>
      </c>
      <c r="E106" s="466">
        <v>5927.0</v>
      </c>
      <c r="F106" s="466" t="s">
        <v>239</v>
      </c>
      <c r="G106" s="466" t="s">
        <v>240</v>
      </c>
      <c r="H106" s="466">
        <v>6.0</v>
      </c>
      <c r="I106" s="467">
        <v>0.0</v>
      </c>
      <c r="J106" s="436"/>
      <c r="K106" s="535"/>
      <c r="L106" s="536"/>
      <c r="M106" s="536"/>
      <c r="N106" s="536"/>
      <c r="O106" s="536"/>
      <c r="P106" s="536"/>
      <c r="Q106" s="536"/>
      <c r="R106" s="536"/>
      <c r="S106" s="536"/>
      <c r="T106" s="536"/>
      <c r="U106" s="536"/>
      <c r="V106" s="536"/>
      <c r="W106" s="536"/>
    </row>
    <row r="107">
      <c r="B107" s="457">
        <f t="shared" si="1"/>
        <v>130.2392053</v>
      </c>
      <c r="C107" s="465" t="str">
        <f t="shared" si="2"/>
        <v>Gustav Forsling</v>
      </c>
      <c r="D107" s="466" t="s">
        <v>14</v>
      </c>
      <c r="E107" s="466">
        <v>10072.0</v>
      </c>
      <c r="F107" s="466" t="s">
        <v>241</v>
      </c>
      <c r="G107" s="466" t="s">
        <v>242</v>
      </c>
      <c r="H107" s="466">
        <v>6.0</v>
      </c>
      <c r="I107" s="467">
        <v>2.0</v>
      </c>
      <c r="J107" s="436"/>
      <c r="K107" s="535"/>
      <c r="L107" s="536"/>
      <c r="M107" s="536"/>
      <c r="N107" s="536"/>
      <c r="O107" s="536"/>
      <c r="P107" s="536"/>
      <c r="Q107" s="536"/>
      <c r="R107" s="536"/>
      <c r="S107" s="536"/>
      <c r="T107" s="536"/>
      <c r="U107" s="536"/>
      <c r="V107" s="536"/>
      <c r="W107" s="536"/>
    </row>
    <row r="108">
      <c r="B108" s="457">
        <f t="shared" si="1"/>
        <v>257.528767</v>
      </c>
      <c r="C108" s="465" t="str">
        <f t="shared" si="2"/>
        <v>Brandon Montour</v>
      </c>
      <c r="D108" s="466" t="s">
        <v>14</v>
      </c>
      <c r="E108" s="466">
        <v>11648.0</v>
      </c>
      <c r="F108" s="466" t="s">
        <v>79</v>
      </c>
      <c r="G108" s="466" t="s">
        <v>243</v>
      </c>
      <c r="H108" s="466">
        <v>6.0</v>
      </c>
      <c r="I108" s="467">
        <v>0.0</v>
      </c>
      <c r="J108" s="436"/>
      <c r="K108" s="535"/>
      <c r="L108" s="536"/>
      <c r="M108" s="536"/>
      <c r="N108" s="536"/>
      <c r="O108" s="536"/>
      <c r="P108" s="536"/>
      <c r="Q108" s="536"/>
      <c r="R108" s="536"/>
      <c r="S108" s="536"/>
      <c r="T108" s="536"/>
      <c r="U108" s="536"/>
      <c r="V108" s="536"/>
      <c r="W108" s="536"/>
    </row>
    <row r="109">
      <c r="B109" s="457">
        <f t="shared" si="1"/>
        <v>83.72242038</v>
      </c>
      <c r="C109" s="465" t="str">
        <f t="shared" si="2"/>
        <v>MacKenzie Weegar</v>
      </c>
      <c r="D109" s="466" t="s">
        <v>14</v>
      </c>
      <c r="E109" s="466">
        <v>12274.0</v>
      </c>
      <c r="F109" s="466" t="s">
        <v>244</v>
      </c>
      <c r="G109" s="466" t="s">
        <v>245</v>
      </c>
      <c r="H109" s="466">
        <v>6.0</v>
      </c>
      <c r="I109" s="467">
        <v>3.0</v>
      </c>
      <c r="J109" s="436"/>
      <c r="K109" s="535"/>
      <c r="L109" s="536"/>
      <c r="M109" s="437"/>
      <c r="N109" s="437"/>
      <c r="O109" s="536"/>
      <c r="P109" s="536"/>
      <c r="Q109" s="536"/>
      <c r="R109" s="536"/>
      <c r="S109" s="536"/>
      <c r="T109" s="536"/>
      <c r="U109" s="536"/>
      <c r="V109" s="536"/>
      <c r="W109" s="536"/>
    </row>
    <row r="110">
      <c r="B110" s="457">
        <f t="shared" si="1"/>
        <v>56.08565227</v>
      </c>
      <c r="C110" s="465" t="str">
        <f t="shared" si="2"/>
        <v>Owen Tippett</v>
      </c>
      <c r="D110" s="466" t="s">
        <v>14</v>
      </c>
      <c r="E110" s="466">
        <v>13625.0</v>
      </c>
      <c r="F110" s="466" t="s">
        <v>246</v>
      </c>
      <c r="G110" s="466" t="s">
        <v>247</v>
      </c>
      <c r="H110" s="466">
        <v>6.0</v>
      </c>
      <c r="I110" s="467">
        <v>4.0</v>
      </c>
      <c r="J110" s="436"/>
      <c r="K110" s="535"/>
      <c r="L110" s="536"/>
      <c r="M110" s="536"/>
      <c r="N110" s="536"/>
      <c r="O110" s="536"/>
      <c r="P110" s="536"/>
      <c r="Q110" s="536"/>
      <c r="R110" s="536"/>
      <c r="S110" s="536"/>
      <c r="T110" s="536"/>
      <c r="U110" s="536"/>
      <c r="V110" s="536"/>
      <c r="W110" s="536"/>
    </row>
    <row r="111">
      <c r="B111" s="457">
        <f t="shared" si="1"/>
        <v>184.5954081</v>
      </c>
      <c r="C111" s="465" t="str">
        <f t="shared" si="2"/>
        <v>Ryan Lomberg</v>
      </c>
      <c r="D111" s="466" t="s">
        <v>14</v>
      </c>
      <c r="E111" s="466">
        <v>13954.0</v>
      </c>
      <c r="F111" s="466" t="s">
        <v>170</v>
      </c>
      <c r="G111" s="466" t="s">
        <v>248</v>
      </c>
      <c r="H111" s="466">
        <v>6.0</v>
      </c>
      <c r="I111" s="467">
        <v>1.0</v>
      </c>
      <c r="J111" s="436"/>
      <c r="K111" s="535"/>
      <c r="L111" s="536"/>
      <c r="M111" s="536"/>
      <c r="N111" s="536"/>
      <c r="O111" s="536"/>
      <c r="P111" s="536"/>
      <c r="Q111" s="536"/>
      <c r="R111" s="536"/>
      <c r="S111" s="536"/>
      <c r="T111" s="536"/>
      <c r="U111" s="536"/>
      <c r="V111" s="536"/>
      <c r="W111" s="536"/>
    </row>
    <row r="112">
      <c r="B112" s="457">
        <f t="shared" si="1"/>
        <v>130.2941731</v>
      </c>
      <c r="C112" s="465" t="str">
        <f t="shared" si="2"/>
        <v>Mason Marchment</v>
      </c>
      <c r="D112" s="466" t="s">
        <v>14</v>
      </c>
      <c r="E112" s="466">
        <v>17165.0</v>
      </c>
      <c r="F112" s="466" t="s">
        <v>249</v>
      </c>
      <c r="G112" s="466" t="s">
        <v>250</v>
      </c>
      <c r="H112" s="466">
        <v>6.0</v>
      </c>
      <c r="I112" s="467">
        <v>2.0</v>
      </c>
      <c r="J112" s="436"/>
      <c r="K112" s="535"/>
      <c r="L112" s="536"/>
      <c r="M112" s="536"/>
      <c r="N112" s="536"/>
      <c r="O112" s="536"/>
      <c r="P112" s="536"/>
      <c r="Q112" s="536"/>
      <c r="R112" s="536"/>
      <c r="S112" s="536"/>
      <c r="T112" s="536"/>
      <c r="U112" s="536"/>
      <c r="V112" s="536"/>
      <c r="W112" s="536"/>
    </row>
    <row r="113">
      <c r="B113" s="457">
        <f t="shared" si="1"/>
        <v>83.88695851</v>
      </c>
      <c r="C113" s="465" t="str">
        <f t="shared" si="2"/>
        <v>Carter Verhaeghe</v>
      </c>
      <c r="D113" s="466" t="s">
        <v>14</v>
      </c>
      <c r="E113" s="466">
        <v>17177.0</v>
      </c>
      <c r="F113" s="466" t="s">
        <v>251</v>
      </c>
      <c r="G113" s="466" t="s">
        <v>252</v>
      </c>
      <c r="H113" s="466">
        <v>6.0</v>
      </c>
      <c r="I113" s="467">
        <v>3.0</v>
      </c>
      <c r="J113" s="436"/>
      <c r="K113" s="535"/>
      <c r="L113" s="536"/>
      <c r="M113" s="536"/>
      <c r="N113" s="536"/>
      <c r="O113" s="536"/>
      <c r="P113" s="536"/>
      <c r="Q113" s="536"/>
      <c r="R113" s="536"/>
      <c r="S113" s="536"/>
      <c r="T113" s="536"/>
      <c r="U113" s="536"/>
      <c r="V113" s="536"/>
      <c r="W113" s="536"/>
    </row>
    <row r="114">
      <c r="B114" s="457">
        <f t="shared" si="1"/>
        <v>257.8673259</v>
      </c>
      <c r="C114" s="465" t="str">
        <f t="shared" si="2"/>
        <v>Spencer Knight</v>
      </c>
      <c r="D114" s="466" t="s">
        <v>14</v>
      </c>
      <c r="E114" s="466">
        <v>30021.0</v>
      </c>
      <c r="F114" s="466" t="s">
        <v>253</v>
      </c>
      <c r="G114" s="466" t="s">
        <v>254</v>
      </c>
      <c r="H114" s="466">
        <v>2.0</v>
      </c>
      <c r="I114" s="467">
        <v>0.0</v>
      </c>
      <c r="J114" s="436"/>
      <c r="K114" s="535"/>
      <c r="L114" s="536"/>
      <c r="M114" s="536"/>
      <c r="N114" s="536"/>
      <c r="O114" s="536"/>
      <c r="P114" s="536"/>
      <c r="Q114" s="536"/>
      <c r="R114" s="536"/>
      <c r="S114" s="536"/>
      <c r="T114" s="536"/>
      <c r="U114" s="536"/>
      <c r="V114" s="536"/>
      <c r="W114" s="536"/>
    </row>
    <row r="115">
      <c r="B115" s="457">
        <f t="shared" si="1"/>
        <v>83.12309349</v>
      </c>
      <c r="C115" s="465" t="str">
        <f t="shared" si="2"/>
        <v>Zach Parise</v>
      </c>
      <c r="D115" s="466" t="s">
        <v>15</v>
      </c>
      <c r="E115" s="466">
        <v>3502.0</v>
      </c>
      <c r="F115" s="466" t="s">
        <v>255</v>
      </c>
      <c r="G115" s="466" t="s">
        <v>256</v>
      </c>
      <c r="H115" s="466">
        <v>4.0</v>
      </c>
      <c r="I115" s="467">
        <v>3.0</v>
      </c>
      <c r="J115" s="436"/>
      <c r="K115" s="535"/>
      <c r="L115" s="437"/>
      <c r="M115" s="536"/>
      <c r="N115" s="536"/>
      <c r="O115" s="536"/>
      <c r="P115" s="536"/>
      <c r="Q115" s="536"/>
      <c r="R115" s="536"/>
      <c r="S115" s="536"/>
      <c r="T115" s="536"/>
      <c r="U115" s="536"/>
      <c r="V115" s="536"/>
      <c r="W115" s="536"/>
    </row>
    <row r="116">
      <c r="B116" s="457">
        <f t="shared" si="1"/>
        <v>184.7299353</v>
      </c>
      <c r="C116" s="465" t="str">
        <f t="shared" si="2"/>
        <v>Ryan Suter</v>
      </c>
      <c r="D116" s="466" t="s">
        <v>15</v>
      </c>
      <c r="E116" s="466">
        <v>3714.0</v>
      </c>
      <c r="F116" s="466" t="s">
        <v>170</v>
      </c>
      <c r="G116" s="466" t="s">
        <v>257</v>
      </c>
      <c r="H116" s="466">
        <v>7.0</v>
      </c>
      <c r="I116" s="467">
        <v>1.0</v>
      </c>
      <c r="J116" s="436"/>
      <c r="K116" s="535"/>
      <c r="L116" s="536"/>
      <c r="M116" s="536"/>
      <c r="N116" s="536"/>
      <c r="O116" s="536"/>
      <c r="P116" s="536"/>
      <c r="Q116" s="536"/>
      <c r="R116" s="536"/>
      <c r="S116" s="536"/>
      <c r="T116" s="536"/>
      <c r="U116" s="536"/>
      <c r="V116" s="536"/>
      <c r="W116" s="536"/>
    </row>
    <row r="117">
      <c r="B117" s="457">
        <f t="shared" si="1"/>
        <v>257.1590027</v>
      </c>
      <c r="C117" s="465" t="str">
        <f t="shared" si="2"/>
        <v>Nick Bonino</v>
      </c>
      <c r="D117" s="466" t="s">
        <v>15</v>
      </c>
      <c r="E117" s="466">
        <v>4775.0</v>
      </c>
      <c r="F117" s="466" t="s">
        <v>68</v>
      </c>
      <c r="G117" s="466" t="s">
        <v>258</v>
      </c>
      <c r="H117" s="466">
        <v>7.0</v>
      </c>
      <c r="I117" s="467">
        <v>0.0</v>
      </c>
      <c r="J117" s="436"/>
      <c r="K117" s="535"/>
      <c r="L117" s="536"/>
      <c r="M117" s="536"/>
      <c r="N117" s="536"/>
      <c r="O117" s="536"/>
      <c r="P117" s="536"/>
      <c r="Q117" s="536"/>
      <c r="R117" s="536"/>
      <c r="S117" s="536"/>
      <c r="T117" s="536"/>
      <c r="U117" s="536"/>
      <c r="V117" s="536"/>
      <c r="W117" s="536"/>
    </row>
    <row r="118">
      <c r="B118" s="457">
        <f t="shared" si="1"/>
        <v>257.7123041</v>
      </c>
      <c r="C118" s="465" t="str">
        <f t="shared" si="2"/>
        <v>Marcus Johansson</v>
      </c>
      <c r="D118" s="466" t="s">
        <v>15</v>
      </c>
      <c r="E118" s="466">
        <v>4882.0</v>
      </c>
      <c r="F118" s="466" t="s">
        <v>259</v>
      </c>
      <c r="G118" s="466" t="s">
        <v>260</v>
      </c>
      <c r="H118" s="466">
        <v>3.0</v>
      </c>
      <c r="I118" s="467">
        <v>0.0</v>
      </c>
      <c r="J118" s="436"/>
      <c r="K118" s="535"/>
      <c r="L118" s="536"/>
      <c r="M118" s="536"/>
      <c r="N118" s="536"/>
      <c r="O118" s="536"/>
      <c r="P118" s="536"/>
      <c r="Q118" s="536"/>
      <c r="R118" s="536"/>
      <c r="S118" s="536"/>
      <c r="T118" s="536"/>
      <c r="U118" s="536"/>
      <c r="V118" s="536"/>
      <c r="W118" s="536"/>
    </row>
    <row r="119">
      <c r="B119" s="457">
        <f t="shared" si="1"/>
        <v>257.0746748</v>
      </c>
      <c r="C119" s="465" t="str">
        <f t="shared" si="2"/>
        <v>Ian Cole</v>
      </c>
      <c r="D119" s="466" t="s">
        <v>15</v>
      </c>
      <c r="E119" s="466">
        <v>4905.0</v>
      </c>
      <c r="F119" s="466" t="s">
        <v>261</v>
      </c>
      <c r="G119" s="466" t="s">
        <v>262</v>
      </c>
      <c r="H119" s="466">
        <v>7.0</v>
      </c>
      <c r="I119" s="467">
        <v>0.0</v>
      </c>
      <c r="J119" s="436"/>
      <c r="K119" s="535"/>
      <c r="L119" s="536"/>
      <c r="M119" s="536"/>
      <c r="N119" s="536"/>
      <c r="O119" s="536"/>
      <c r="P119" s="536"/>
      <c r="Q119" s="536"/>
      <c r="R119" s="536"/>
      <c r="S119" s="536"/>
      <c r="T119" s="536"/>
      <c r="U119" s="536"/>
      <c r="V119" s="536"/>
      <c r="W119" s="536"/>
    </row>
    <row r="120">
      <c r="B120" s="457">
        <f t="shared" si="1"/>
        <v>83.83502285</v>
      </c>
      <c r="C120" s="465" t="str">
        <f t="shared" si="2"/>
        <v>Jared Spurgeon</v>
      </c>
      <c r="D120" s="466" t="s">
        <v>15</v>
      </c>
      <c r="E120" s="466">
        <v>4918.0</v>
      </c>
      <c r="F120" s="466" t="s">
        <v>263</v>
      </c>
      <c r="G120" s="466" t="s">
        <v>264</v>
      </c>
      <c r="H120" s="466">
        <v>7.0</v>
      </c>
      <c r="I120" s="467">
        <v>3.0</v>
      </c>
      <c r="J120" s="436"/>
      <c r="K120" s="535"/>
      <c r="L120" s="536"/>
      <c r="M120" s="536"/>
      <c r="N120" s="536"/>
      <c r="O120" s="536"/>
      <c r="P120" s="536"/>
      <c r="Q120" s="536"/>
      <c r="R120" s="536"/>
      <c r="S120" s="536"/>
      <c r="T120" s="536"/>
      <c r="U120" s="536"/>
      <c r="V120" s="536"/>
      <c r="W120" s="536"/>
    </row>
    <row r="121">
      <c r="B121" s="457">
        <f t="shared" si="1"/>
        <v>83.10460467</v>
      </c>
      <c r="C121" s="465" t="str">
        <f t="shared" si="2"/>
        <v>Mats Zuccarello</v>
      </c>
      <c r="D121" s="466" t="s">
        <v>15</v>
      </c>
      <c r="E121" s="466">
        <v>4927.0</v>
      </c>
      <c r="F121" s="466" t="s">
        <v>265</v>
      </c>
      <c r="G121" s="466" t="s">
        <v>266</v>
      </c>
      <c r="H121" s="466">
        <v>7.0</v>
      </c>
      <c r="I121" s="467">
        <v>3.0</v>
      </c>
      <c r="J121" s="436"/>
      <c r="K121" s="535"/>
      <c r="L121" s="536"/>
      <c r="M121" s="536"/>
      <c r="N121" s="536"/>
      <c r="O121" s="536"/>
      <c r="P121" s="536"/>
      <c r="Q121" s="536"/>
      <c r="R121" s="536"/>
      <c r="S121" s="536"/>
      <c r="T121" s="536"/>
      <c r="U121" s="536"/>
      <c r="V121" s="536"/>
      <c r="W121" s="536"/>
    </row>
    <row r="122">
      <c r="B122" s="457">
        <f t="shared" si="1"/>
        <v>130.7503615</v>
      </c>
      <c r="C122" s="465" t="str">
        <f t="shared" si="2"/>
        <v>Marcus Foligno</v>
      </c>
      <c r="D122" s="466" t="s">
        <v>15</v>
      </c>
      <c r="E122" s="466">
        <v>5055.0</v>
      </c>
      <c r="F122" s="466" t="s">
        <v>259</v>
      </c>
      <c r="G122" s="466" t="s">
        <v>267</v>
      </c>
      <c r="H122" s="466">
        <v>7.0</v>
      </c>
      <c r="I122" s="467">
        <v>2.0</v>
      </c>
      <c r="J122" s="436"/>
      <c r="K122" s="535"/>
      <c r="L122" s="536"/>
      <c r="M122" s="536"/>
      <c r="N122" s="536"/>
      <c r="O122" s="536"/>
      <c r="P122" s="536"/>
      <c r="Q122" s="536"/>
      <c r="R122" s="536"/>
      <c r="S122" s="536"/>
      <c r="T122" s="536"/>
      <c r="U122" s="536"/>
      <c r="V122" s="536"/>
      <c r="W122" s="536"/>
    </row>
    <row r="123">
      <c r="B123" s="457">
        <f t="shared" si="1"/>
        <v>83.95199729</v>
      </c>
      <c r="C123" s="465" t="str">
        <f t="shared" si="2"/>
        <v>Jonas Brodin</v>
      </c>
      <c r="D123" s="466" t="s">
        <v>15</v>
      </c>
      <c r="E123" s="466">
        <v>5123.0</v>
      </c>
      <c r="F123" s="466" t="s">
        <v>268</v>
      </c>
      <c r="G123" s="466" t="s">
        <v>269</v>
      </c>
      <c r="H123" s="466">
        <v>7.0</v>
      </c>
      <c r="I123" s="467">
        <v>3.0</v>
      </c>
      <c r="J123" s="436"/>
      <c r="K123" s="535"/>
      <c r="L123" s="536"/>
      <c r="M123" s="536"/>
      <c r="N123" s="536"/>
      <c r="O123" s="536"/>
      <c r="P123" s="536"/>
      <c r="Q123" s="536"/>
      <c r="R123" s="536"/>
      <c r="S123" s="536"/>
      <c r="T123" s="536"/>
      <c r="U123" s="536"/>
      <c r="V123" s="536"/>
      <c r="W123" s="536"/>
    </row>
    <row r="124">
      <c r="B124" s="457">
        <f t="shared" si="1"/>
        <v>83.71017326</v>
      </c>
      <c r="C124" s="465" t="str">
        <f t="shared" si="2"/>
        <v>Matt Dumba</v>
      </c>
      <c r="D124" s="466" t="s">
        <v>15</v>
      </c>
      <c r="E124" s="466">
        <v>5125.0</v>
      </c>
      <c r="F124" s="466" t="s">
        <v>84</v>
      </c>
      <c r="G124" s="466" t="s">
        <v>270</v>
      </c>
      <c r="H124" s="466">
        <v>7.0</v>
      </c>
      <c r="I124" s="467">
        <v>3.0</v>
      </c>
      <c r="J124" s="436"/>
      <c r="K124" s="535"/>
      <c r="L124" s="536"/>
      <c r="M124" s="536"/>
      <c r="N124" s="536"/>
      <c r="O124" s="536"/>
      <c r="P124" s="536"/>
      <c r="Q124" s="536"/>
      <c r="R124" s="536"/>
      <c r="S124" s="536"/>
      <c r="T124" s="536"/>
      <c r="U124" s="536"/>
      <c r="V124" s="536"/>
      <c r="W124" s="536"/>
    </row>
    <row r="125">
      <c r="B125" s="457">
        <f t="shared" si="1"/>
        <v>184.8522651</v>
      </c>
      <c r="C125" s="465" t="str">
        <f t="shared" si="2"/>
        <v>Nick Bjugstad</v>
      </c>
      <c r="D125" s="466" t="s">
        <v>15</v>
      </c>
      <c r="E125" s="466">
        <v>5201.0</v>
      </c>
      <c r="F125" s="466" t="s">
        <v>68</v>
      </c>
      <c r="G125" s="466" t="s">
        <v>271</v>
      </c>
      <c r="H125" s="466">
        <v>6.0</v>
      </c>
      <c r="I125" s="467">
        <v>1.0</v>
      </c>
      <c r="J125" s="436"/>
      <c r="K125" s="535"/>
      <c r="L125" s="536"/>
      <c r="M125" s="536"/>
      <c r="N125" s="536"/>
      <c r="O125" s="536"/>
      <c r="P125" s="536"/>
      <c r="Q125" s="536"/>
      <c r="R125" s="536"/>
      <c r="S125" s="536"/>
      <c r="T125" s="536"/>
      <c r="U125" s="536"/>
      <c r="V125" s="536"/>
      <c r="W125" s="536"/>
    </row>
    <row r="126">
      <c r="B126" s="457">
        <f t="shared" si="1"/>
        <v>257.7465292</v>
      </c>
      <c r="C126" s="465" t="str">
        <f t="shared" si="2"/>
        <v>Cam Talbot</v>
      </c>
      <c r="D126" s="466" t="s">
        <v>15</v>
      </c>
      <c r="E126" s="466">
        <v>5277.0</v>
      </c>
      <c r="F126" s="466" t="s">
        <v>272</v>
      </c>
      <c r="G126" s="466" t="s">
        <v>273</v>
      </c>
      <c r="H126" s="466">
        <v>7.0</v>
      </c>
      <c r="I126" s="467">
        <v>0.0</v>
      </c>
      <c r="J126" s="436"/>
      <c r="K126" s="535"/>
      <c r="L126" s="536"/>
      <c r="M126" s="536"/>
      <c r="N126" s="536"/>
      <c r="O126" s="536"/>
      <c r="P126" s="536"/>
      <c r="Q126" s="536"/>
      <c r="R126" s="536"/>
      <c r="S126" s="536"/>
      <c r="T126" s="536"/>
      <c r="U126" s="536"/>
      <c r="V126" s="536"/>
      <c r="W126" s="536"/>
    </row>
    <row r="127">
      <c r="B127" s="457">
        <f t="shared" si="1"/>
        <v>130.6581235</v>
      </c>
      <c r="C127" s="465" t="str">
        <f t="shared" si="2"/>
        <v>Kevin Fiala</v>
      </c>
      <c r="D127" s="466" t="s">
        <v>15</v>
      </c>
      <c r="E127" s="466">
        <v>5438.0</v>
      </c>
      <c r="F127" s="466" t="s">
        <v>274</v>
      </c>
      <c r="G127" s="466" t="s">
        <v>275</v>
      </c>
      <c r="H127" s="466">
        <v>7.0</v>
      </c>
      <c r="I127" s="467">
        <v>2.0</v>
      </c>
      <c r="J127" s="436"/>
      <c r="K127" s="535"/>
      <c r="L127" s="536"/>
      <c r="M127" s="536"/>
      <c r="N127" s="536"/>
      <c r="O127" s="536"/>
      <c r="P127" s="536"/>
      <c r="Q127" s="536"/>
      <c r="R127" s="536"/>
      <c r="S127" s="536"/>
      <c r="T127" s="536"/>
      <c r="U127" s="536"/>
      <c r="V127" s="536"/>
      <c r="W127" s="536"/>
    </row>
    <row r="128">
      <c r="B128" s="457">
        <f t="shared" si="1"/>
        <v>257.2522221</v>
      </c>
      <c r="C128" s="465" t="str">
        <f t="shared" si="2"/>
        <v>Victor Rask</v>
      </c>
      <c r="D128" s="466" t="s">
        <v>15</v>
      </c>
      <c r="E128" s="466">
        <v>5458.0</v>
      </c>
      <c r="F128" s="466" t="s">
        <v>276</v>
      </c>
      <c r="G128" s="466" t="s">
        <v>56</v>
      </c>
      <c r="H128" s="466">
        <v>7.0</v>
      </c>
      <c r="I128" s="467">
        <v>0.0</v>
      </c>
      <c r="J128" s="436"/>
      <c r="K128" s="535"/>
      <c r="L128" s="536"/>
      <c r="M128" s="536"/>
      <c r="N128" s="536"/>
      <c r="O128" s="536"/>
      <c r="P128" s="536"/>
      <c r="Q128" s="536"/>
      <c r="R128" s="536"/>
      <c r="S128" s="536"/>
      <c r="T128" s="536"/>
      <c r="U128" s="536"/>
      <c r="V128" s="536"/>
      <c r="W128" s="536"/>
    </row>
    <row r="129">
      <c r="B129" s="457">
        <f t="shared" si="1"/>
        <v>130.1686311</v>
      </c>
      <c r="C129" s="465" t="str">
        <f t="shared" si="2"/>
        <v>Ryan Hartman</v>
      </c>
      <c r="D129" s="466" t="s">
        <v>15</v>
      </c>
      <c r="E129" s="466">
        <v>5522.0</v>
      </c>
      <c r="F129" s="466" t="s">
        <v>170</v>
      </c>
      <c r="G129" s="466" t="s">
        <v>277</v>
      </c>
      <c r="H129" s="466">
        <v>7.0</v>
      </c>
      <c r="I129" s="467">
        <v>2.0</v>
      </c>
      <c r="J129" s="436"/>
      <c r="K129" s="535"/>
      <c r="L129" s="536"/>
      <c r="M129" s="536"/>
      <c r="N129" s="536"/>
      <c r="O129" s="536"/>
      <c r="P129" s="536"/>
      <c r="Q129" s="536"/>
      <c r="R129" s="536"/>
      <c r="S129" s="536"/>
      <c r="T129" s="536"/>
      <c r="U129" s="536"/>
      <c r="V129" s="536"/>
      <c r="W129" s="536"/>
    </row>
    <row r="130">
      <c r="B130" s="457">
        <f t="shared" si="1"/>
        <v>83.02230361</v>
      </c>
      <c r="C130" s="465" t="str">
        <f t="shared" si="2"/>
        <v>Joel Eriksson Ek</v>
      </c>
      <c r="D130" s="466" t="s">
        <v>15</v>
      </c>
      <c r="E130" s="466">
        <v>5615.0</v>
      </c>
      <c r="F130" s="466" t="s">
        <v>278</v>
      </c>
      <c r="G130" s="466" t="s">
        <v>279</v>
      </c>
      <c r="H130" s="466">
        <v>7.0</v>
      </c>
      <c r="I130" s="467">
        <v>3.0</v>
      </c>
      <c r="J130" s="436"/>
      <c r="K130" s="535"/>
      <c r="L130" s="536"/>
      <c r="M130" s="536"/>
      <c r="N130" s="536"/>
      <c r="O130" s="536"/>
      <c r="P130" s="536"/>
      <c r="Q130" s="536"/>
      <c r="R130" s="536"/>
      <c r="S130" s="536"/>
      <c r="T130" s="536"/>
      <c r="U130" s="536"/>
      <c r="V130" s="536"/>
      <c r="W130" s="536"/>
    </row>
    <row r="131">
      <c r="B131" s="457">
        <f t="shared" si="1"/>
        <v>83.20715537</v>
      </c>
      <c r="C131" s="465" t="str">
        <f t="shared" si="2"/>
        <v>Kirill Kaprizov</v>
      </c>
      <c r="D131" s="466" t="s">
        <v>15</v>
      </c>
      <c r="E131" s="466">
        <v>5730.0</v>
      </c>
      <c r="F131" s="466" t="s">
        <v>280</v>
      </c>
      <c r="G131" s="466" t="s">
        <v>281</v>
      </c>
      <c r="H131" s="466">
        <v>7.0</v>
      </c>
      <c r="I131" s="467">
        <v>3.0</v>
      </c>
      <c r="J131" s="436"/>
      <c r="K131" s="535"/>
      <c r="L131" s="536"/>
      <c r="M131" s="536"/>
      <c r="N131" s="536"/>
      <c r="O131" s="536"/>
      <c r="P131" s="536"/>
      <c r="Q131" s="536"/>
      <c r="R131" s="536"/>
      <c r="S131" s="536"/>
      <c r="T131" s="536"/>
      <c r="U131" s="536"/>
      <c r="V131" s="536"/>
      <c r="W131" s="536"/>
    </row>
    <row r="132">
      <c r="B132" s="457">
        <f t="shared" si="1"/>
        <v>257.0190572</v>
      </c>
      <c r="C132" s="465" t="str">
        <f t="shared" si="2"/>
        <v>Kyle Rau</v>
      </c>
      <c r="D132" s="466" t="s">
        <v>15</v>
      </c>
      <c r="E132" s="466">
        <v>5923.0</v>
      </c>
      <c r="F132" s="466" t="s">
        <v>282</v>
      </c>
      <c r="G132" s="466" t="s">
        <v>283</v>
      </c>
      <c r="H132" s="466">
        <v>1.0</v>
      </c>
      <c r="I132" s="467">
        <v>0.0</v>
      </c>
      <c r="J132" s="436"/>
      <c r="K132" s="535"/>
      <c r="L132" s="536"/>
      <c r="M132" s="536"/>
      <c r="N132" s="437"/>
      <c r="O132" s="536"/>
      <c r="P132" s="536"/>
      <c r="Q132" s="536"/>
      <c r="R132" s="536"/>
      <c r="S132" s="536"/>
      <c r="T132" s="536"/>
      <c r="U132" s="536"/>
      <c r="V132" s="536"/>
      <c r="W132" s="536"/>
    </row>
    <row r="133">
      <c r="B133" s="457">
        <f t="shared" si="1"/>
        <v>83.24910682</v>
      </c>
      <c r="C133" s="465" t="str">
        <f t="shared" si="2"/>
        <v>Jordan Greenway</v>
      </c>
      <c r="D133" s="466" t="s">
        <v>15</v>
      </c>
      <c r="E133" s="466">
        <v>14152.0</v>
      </c>
      <c r="F133" s="466" t="s">
        <v>5</v>
      </c>
      <c r="G133" s="466" t="s">
        <v>284</v>
      </c>
      <c r="H133" s="466">
        <v>7.0</v>
      </c>
      <c r="I133" s="467">
        <v>3.0</v>
      </c>
      <c r="J133" s="436"/>
      <c r="K133" s="535"/>
      <c r="L133" s="536"/>
      <c r="M133" s="536"/>
      <c r="N133" s="536"/>
      <c r="O133" s="536"/>
      <c r="P133" s="536"/>
      <c r="Q133" s="536"/>
      <c r="R133" s="536"/>
      <c r="S133" s="536"/>
      <c r="T133" s="536"/>
      <c r="U133" s="536"/>
      <c r="V133" s="536"/>
      <c r="W133" s="536"/>
    </row>
    <row r="134">
      <c r="B134" s="457">
        <f t="shared" si="1"/>
        <v>257.6209818</v>
      </c>
      <c r="C134" s="465" t="str">
        <f t="shared" si="2"/>
        <v>Carson Soucy</v>
      </c>
      <c r="D134" s="466" t="s">
        <v>15</v>
      </c>
      <c r="E134" s="466">
        <v>14381.0</v>
      </c>
      <c r="F134" s="466" t="s">
        <v>285</v>
      </c>
      <c r="G134" s="466" t="s">
        <v>286</v>
      </c>
      <c r="H134" s="466">
        <v>4.0</v>
      </c>
      <c r="I134" s="467">
        <v>0.0</v>
      </c>
      <c r="J134" s="436"/>
      <c r="K134" s="535"/>
      <c r="L134" s="536"/>
      <c r="M134" s="536"/>
      <c r="N134" s="536"/>
      <c r="O134" s="536"/>
      <c r="P134" s="536"/>
      <c r="Q134" s="536"/>
      <c r="R134" s="536"/>
      <c r="S134" s="536"/>
      <c r="T134" s="536"/>
      <c r="U134" s="536"/>
      <c r="V134" s="536"/>
      <c r="W134" s="536"/>
    </row>
    <row r="135">
      <c r="B135" s="457">
        <f t="shared" si="1"/>
        <v>184.0307001</v>
      </c>
      <c r="C135" s="465" t="str">
        <f t="shared" si="2"/>
        <v>Calen Addison</v>
      </c>
      <c r="D135" s="466" t="s">
        <v>15</v>
      </c>
      <c r="E135" s="466">
        <v>14576.0</v>
      </c>
      <c r="F135" s="466" t="s">
        <v>287</v>
      </c>
      <c r="G135" s="466" t="s">
        <v>288</v>
      </c>
      <c r="H135" s="466">
        <v>3.0</v>
      </c>
      <c r="I135" s="467">
        <v>1.0</v>
      </c>
      <c r="J135" s="436"/>
      <c r="K135" s="535"/>
      <c r="L135" s="536"/>
      <c r="M135" s="536"/>
      <c r="N135" s="536"/>
      <c r="O135" s="536"/>
      <c r="P135" s="536"/>
      <c r="Q135" s="536"/>
      <c r="R135" s="536"/>
      <c r="S135" s="536"/>
      <c r="T135" s="536"/>
      <c r="U135" s="536"/>
      <c r="V135" s="536"/>
      <c r="W135" s="536"/>
    </row>
    <row r="136">
      <c r="B136" s="457">
        <f t="shared" si="1"/>
        <v>130.1468199</v>
      </c>
      <c r="C136" s="465" t="str">
        <f t="shared" si="2"/>
        <v>Nico Sturm</v>
      </c>
      <c r="D136" s="466" t="s">
        <v>15</v>
      </c>
      <c r="E136" s="466">
        <v>15974.0</v>
      </c>
      <c r="F136" s="466" t="s">
        <v>289</v>
      </c>
      <c r="G136" s="466" t="s">
        <v>290</v>
      </c>
      <c r="H136" s="466">
        <v>7.0</v>
      </c>
      <c r="I136" s="467">
        <v>2.0</v>
      </c>
      <c r="J136" s="436"/>
      <c r="K136" s="535"/>
      <c r="L136" s="536"/>
      <c r="M136" s="536"/>
      <c r="N136" s="536"/>
      <c r="O136" s="536"/>
      <c r="P136" s="536"/>
      <c r="Q136" s="536"/>
      <c r="R136" s="536"/>
      <c r="S136" s="536"/>
      <c r="T136" s="536"/>
      <c r="U136" s="536"/>
      <c r="V136" s="536"/>
      <c r="W136" s="536"/>
    </row>
    <row r="137">
      <c r="B137" s="457">
        <f t="shared" si="1"/>
        <v>21.74684567</v>
      </c>
      <c r="C137" s="465" t="str">
        <f t="shared" si="2"/>
        <v>Eric Staal</v>
      </c>
      <c r="D137" s="466" t="s">
        <v>16</v>
      </c>
      <c r="E137" s="466">
        <v>247.0</v>
      </c>
      <c r="F137" s="466" t="s">
        <v>291</v>
      </c>
      <c r="G137" s="466" t="s">
        <v>92</v>
      </c>
      <c r="H137" s="466">
        <v>7.0</v>
      </c>
      <c r="I137" s="467">
        <v>6.0</v>
      </c>
      <c r="J137" s="436"/>
      <c r="K137" s="535"/>
      <c r="L137" s="536"/>
      <c r="M137" s="536"/>
      <c r="N137" s="536"/>
      <c r="O137" s="536"/>
      <c r="P137" s="536"/>
      <c r="Q137" s="536"/>
      <c r="R137" s="536"/>
      <c r="S137" s="536"/>
      <c r="T137" s="536"/>
      <c r="U137" s="536"/>
      <c r="V137" s="536"/>
      <c r="W137" s="536"/>
    </row>
    <row r="138">
      <c r="B138" s="457">
        <f t="shared" si="1"/>
        <v>29.75939051</v>
      </c>
      <c r="C138" s="465" t="str">
        <f t="shared" si="2"/>
        <v>Corey Perry</v>
      </c>
      <c r="D138" s="466" t="s">
        <v>16</v>
      </c>
      <c r="E138" s="466">
        <v>3626.0</v>
      </c>
      <c r="F138" s="466" t="s">
        <v>292</v>
      </c>
      <c r="G138" s="466" t="s">
        <v>293</v>
      </c>
      <c r="H138" s="466">
        <v>8.0</v>
      </c>
      <c r="I138" s="467">
        <v>5.0</v>
      </c>
      <c r="J138" s="436"/>
      <c r="K138" s="535"/>
      <c r="L138" s="536"/>
      <c r="M138" s="536"/>
      <c r="N138" s="536"/>
      <c r="O138" s="536"/>
      <c r="P138" s="536"/>
      <c r="Q138" s="536"/>
      <c r="R138" s="536"/>
      <c r="S138" s="536"/>
      <c r="T138" s="536"/>
      <c r="U138" s="536"/>
      <c r="V138" s="536"/>
      <c r="W138" s="536"/>
    </row>
    <row r="139">
      <c r="B139" s="457">
        <f t="shared" si="1"/>
        <v>184.5221208</v>
      </c>
      <c r="C139" s="465" t="str">
        <f t="shared" si="2"/>
        <v>Shea Weber</v>
      </c>
      <c r="D139" s="466" t="s">
        <v>16</v>
      </c>
      <c r="E139" s="466">
        <v>3846.0</v>
      </c>
      <c r="F139" s="466" t="s">
        <v>294</v>
      </c>
      <c r="G139" s="466" t="s">
        <v>295</v>
      </c>
      <c r="H139" s="466">
        <v>8.0</v>
      </c>
      <c r="I139" s="467">
        <v>1.0</v>
      </c>
      <c r="J139" s="436"/>
      <c r="K139" s="535"/>
      <c r="L139" s="536"/>
      <c r="M139" s="536"/>
      <c r="N139" s="536"/>
      <c r="O139" s="536"/>
      <c r="P139" s="536"/>
      <c r="Q139" s="536"/>
      <c r="R139" s="536"/>
      <c r="S139" s="536"/>
      <c r="T139" s="536"/>
      <c r="U139" s="536"/>
      <c r="V139" s="536"/>
      <c r="W139" s="536"/>
    </row>
    <row r="140">
      <c r="B140" s="457">
        <f t="shared" si="1"/>
        <v>257.9675771</v>
      </c>
      <c r="C140" s="465" t="str">
        <f t="shared" si="2"/>
        <v>Carey Price</v>
      </c>
      <c r="D140" s="466" t="s">
        <v>16</v>
      </c>
      <c r="E140" s="466">
        <v>4294.0</v>
      </c>
      <c r="F140" s="466" t="s">
        <v>296</v>
      </c>
      <c r="G140" s="466" t="s">
        <v>297</v>
      </c>
      <c r="H140" s="466">
        <v>8.0</v>
      </c>
      <c r="I140" s="467">
        <v>0.0</v>
      </c>
      <c r="J140" s="436"/>
      <c r="K140" s="535"/>
      <c r="L140" s="536"/>
      <c r="M140" s="536"/>
      <c r="N140" s="536"/>
      <c r="O140" s="536"/>
      <c r="P140" s="536"/>
      <c r="Q140" s="536"/>
      <c r="R140" s="536"/>
      <c r="S140" s="536"/>
      <c r="T140" s="536"/>
      <c r="U140" s="536"/>
      <c r="V140" s="536"/>
      <c r="W140" s="536"/>
    </row>
    <row r="141">
      <c r="B141" s="457">
        <f t="shared" si="1"/>
        <v>184.5567563</v>
      </c>
      <c r="C141" s="465" t="str">
        <f t="shared" si="2"/>
        <v>Tomas Tatar</v>
      </c>
      <c r="D141" s="466" t="s">
        <v>16</v>
      </c>
      <c r="E141" s="466">
        <v>4864.0</v>
      </c>
      <c r="F141" s="466" t="s">
        <v>298</v>
      </c>
      <c r="G141" s="466" t="s">
        <v>299</v>
      </c>
      <c r="H141" s="466">
        <v>5.0</v>
      </c>
      <c r="I141" s="467">
        <v>1.0</v>
      </c>
      <c r="J141" s="436"/>
      <c r="K141" s="535"/>
      <c r="L141" s="536"/>
      <c r="M141" s="536"/>
      <c r="N141" s="536"/>
      <c r="O141" s="536"/>
      <c r="P141" s="536"/>
      <c r="Q141" s="536"/>
      <c r="R141" s="536"/>
      <c r="S141" s="536"/>
      <c r="T141" s="536"/>
      <c r="U141" s="536"/>
      <c r="V141" s="536"/>
      <c r="W141" s="536"/>
    </row>
    <row r="142">
      <c r="B142" s="457">
        <f t="shared" si="1"/>
        <v>83.39050085</v>
      </c>
      <c r="C142" s="465" t="str">
        <f t="shared" si="2"/>
        <v>Jeff Petry</v>
      </c>
      <c r="D142" s="466" t="s">
        <v>16</v>
      </c>
      <c r="E142" s="466">
        <v>4929.0</v>
      </c>
      <c r="F142" s="466" t="s">
        <v>3</v>
      </c>
      <c r="G142" s="466" t="s">
        <v>300</v>
      </c>
      <c r="H142" s="466">
        <v>8.0</v>
      </c>
      <c r="I142" s="467">
        <v>3.0</v>
      </c>
      <c r="J142" s="436"/>
      <c r="K142" s="535"/>
      <c r="L142" s="536"/>
      <c r="M142" s="536"/>
      <c r="N142" s="536"/>
      <c r="O142" s="536"/>
      <c r="P142" s="536"/>
      <c r="Q142" s="536"/>
      <c r="R142" s="536"/>
      <c r="S142" s="536"/>
      <c r="T142" s="536"/>
      <c r="U142" s="536"/>
      <c r="V142" s="536"/>
      <c r="W142" s="536"/>
    </row>
    <row r="143">
      <c r="B143" s="457">
        <f t="shared" si="1"/>
        <v>130.0935081</v>
      </c>
      <c r="C143" s="465" t="str">
        <f t="shared" si="2"/>
        <v>Paul Byron</v>
      </c>
      <c r="D143" s="466" t="s">
        <v>16</v>
      </c>
      <c r="E143" s="466">
        <v>4943.0</v>
      </c>
      <c r="F143" s="466" t="s">
        <v>301</v>
      </c>
      <c r="G143" s="466" t="s">
        <v>302</v>
      </c>
      <c r="H143" s="466">
        <v>8.0</v>
      </c>
      <c r="I143" s="467">
        <v>2.0</v>
      </c>
      <c r="J143" s="436"/>
      <c r="K143" s="535"/>
      <c r="L143" s="536"/>
      <c r="M143" s="536"/>
      <c r="N143" s="536"/>
      <c r="O143" s="536"/>
      <c r="P143" s="536"/>
      <c r="Q143" s="536"/>
      <c r="R143" s="536"/>
      <c r="S143" s="536"/>
      <c r="T143" s="536"/>
      <c r="U143" s="536"/>
      <c r="V143" s="536"/>
      <c r="W143" s="536"/>
    </row>
    <row r="144">
      <c r="B144" s="457">
        <f t="shared" si="1"/>
        <v>130.0235402</v>
      </c>
      <c r="C144" s="465" t="str">
        <f t="shared" si="2"/>
        <v>Erik Gustafsson</v>
      </c>
      <c r="D144" s="466" t="s">
        <v>16</v>
      </c>
      <c r="E144" s="466">
        <v>4963.0</v>
      </c>
      <c r="F144" s="466" t="s">
        <v>303</v>
      </c>
      <c r="G144" s="466" t="s">
        <v>304</v>
      </c>
      <c r="H144" s="466">
        <v>4.0</v>
      </c>
      <c r="I144" s="467">
        <v>2.0</v>
      </c>
      <c r="J144" s="436"/>
      <c r="K144" s="535"/>
      <c r="L144" s="536"/>
      <c r="M144" s="536"/>
      <c r="N144" s="536"/>
      <c r="O144" s="536"/>
      <c r="P144" s="536"/>
      <c r="Q144" s="536"/>
      <c r="R144" s="536"/>
      <c r="S144" s="536"/>
      <c r="T144" s="536"/>
      <c r="U144" s="536"/>
      <c r="V144" s="536"/>
      <c r="W144" s="536"/>
    </row>
    <row r="145">
      <c r="B145" s="457">
        <f t="shared" si="1"/>
        <v>130.3955675</v>
      </c>
      <c r="C145" s="465" t="str">
        <f t="shared" si="2"/>
        <v>Brendan Gallagher</v>
      </c>
      <c r="D145" s="466" t="s">
        <v>16</v>
      </c>
      <c r="E145" s="466">
        <v>5149.0</v>
      </c>
      <c r="F145" s="466" t="s">
        <v>305</v>
      </c>
      <c r="G145" s="466" t="s">
        <v>306</v>
      </c>
      <c r="H145" s="466">
        <v>8.0</v>
      </c>
      <c r="I145" s="467">
        <v>2.0</v>
      </c>
      <c r="J145" s="436"/>
      <c r="K145" s="535"/>
      <c r="L145" s="536"/>
      <c r="M145" s="536"/>
      <c r="N145" s="536"/>
      <c r="O145" s="536"/>
      <c r="P145" s="536"/>
      <c r="Q145" s="536"/>
      <c r="R145" s="536"/>
      <c r="S145" s="536"/>
      <c r="T145" s="536"/>
      <c r="U145" s="536"/>
      <c r="V145" s="536"/>
      <c r="W145" s="536"/>
    </row>
    <row r="146">
      <c r="B146" s="457">
        <f t="shared" si="1"/>
        <v>21.26490037</v>
      </c>
      <c r="C146" s="465" t="str">
        <f t="shared" si="2"/>
        <v>Tyler Toffoli</v>
      </c>
      <c r="D146" s="466" t="s">
        <v>16</v>
      </c>
      <c r="E146" s="466">
        <v>5191.0</v>
      </c>
      <c r="F146" s="466" t="s">
        <v>181</v>
      </c>
      <c r="G146" s="466" t="s">
        <v>307</v>
      </c>
      <c r="H146" s="466">
        <v>8.0</v>
      </c>
      <c r="I146" s="467">
        <v>6.0</v>
      </c>
      <c r="J146" s="436"/>
      <c r="K146" s="535"/>
      <c r="L146" s="536"/>
      <c r="M146" s="536"/>
      <c r="N146" s="536"/>
      <c r="O146" s="536"/>
      <c r="P146" s="536"/>
      <c r="Q146" s="536"/>
      <c r="R146" s="536"/>
      <c r="S146" s="536"/>
      <c r="T146" s="536"/>
      <c r="U146" s="536"/>
      <c r="V146" s="536"/>
      <c r="W146" s="536"/>
    </row>
    <row r="147">
      <c r="B147" s="457">
        <f t="shared" si="1"/>
        <v>257.6853407</v>
      </c>
      <c r="C147" s="465" t="str">
        <f t="shared" si="2"/>
        <v>Ben Chiarot</v>
      </c>
      <c r="D147" s="466" t="s">
        <v>16</v>
      </c>
      <c r="E147" s="466">
        <v>5285.0</v>
      </c>
      <c r="F147" s="466" t="s">
        <v>308</v>
      </c>
      <c r="G147" s="466" t="s">
        <v>309</v>
      </c>
      <c r="H147" s="466">
        <v>8.0</v>
      </c>
      <c r="I147" s="467">
        <v>0.0</v>
      </c>
      <c r="J147" s="436"/>
      <c r="K147" s="535"/>
      <c r="L147" s="536"/>
      <c r="M147" s="536"/>
      <c r="N147" s="536"/>
      <c r="O147" s="536"/>
      <c r="P147" s="536"/>
      <c r="Q147" s="536"/>
      <c r="R147" s="536"/>
      <c r="S147" s="536"/>
      <c r="T147" s="536"/>
      <c r="U147" s="536"/>
      <c r="V147" s="536"/>
      <c r="W147" s="536"/>
    </row>
    <row r="148">
      <c r="B148" s="457">
        <f t="shared" si="1"/>
        <v>257.5030071</v>
      </c>
      <c r="C148" s="465" t="str">
        <f t="shared" si="2"/>
        <v>Jon Merrill</v>
      </c>
      <c r="D148" s="466" t="s">
        <v>16</v>
      </c>
      <c r="E148" s="466">
        <v>5299.0</v>
      </c>
      <c r="F148" s="466" t="s">
        <v>310</v>
      </c>
      <c r="G148" s="466" t="s">
        <v>311</v>
      </c>
      <c r="H148" s="466">
        <v>5.0</v>
      </c>
      <c r="I148" s="467">
        <v>0.0</v>
      </c>
      <c r="J148" s="436"/>
      <c r="K148" s="535"/>
      <c r="L148" s="536"/>
      <c r="M148" s="536"/>
      <c r="N148" s="536"/>
      <c r="O148" s="536"/>
      <c r="P148" s="536"/>
      <c r="Q148" s="536"/>
      <c r="R148" s="536"/>
      <c r="S148" s="536"/>
      <c r="T148" s="536"/>
      <c r="U148" s="536"/>
      <c r="V148" s="536"/>
      <c r="W148" s="536"/>
    </row>
    <row r="149">
      <c r="B149" s="457">
        <f t="shared" si="1"/>
        <v>184.2746636</v>
      </c>
      <c r="C149" s="465" t="str">
        <f t="shared" si="2"/>
        <v>Phillip Danault</v>
      </c>
      <c r="D149" s="466" t="s">
        <v>16</v>
      </c>
      <c r="E149" s="466">
        <v>5487.0</v>
      </c>
      <c r="F149" s="466" t="s">
        <v>312</v>
      </c>
      <c r="G149" s="466" t="s">
        <v>313</v>
      </c>
      <c r="H149" s="466">
        <v>8.0</v>
      </c>
      <c r="I149" s="467">
        <v>1.0</v>
      </c>
      <c r="J149" s="436"/>
      <c r="K149" s="535"/>
      <c r="L149" s="536"/>
      <c r="M149" s="536"/>
      <c r="N149" s="536"/>
      <c r="O149" s="536"/>
      <c r="P149" s="536"/>
      <c r="Q149" s="536"/>
      <c r="R149" s="536"/>
      <c r="S149" s="536"/>
      <c r="T149" s="536"/>
      <c r="U149" s="536"/>
      <c r="V149" s="536"/>
      <c r="W149" s="536"/>
    </row>
    <row r="150">
      <c r="B150" s="457">
        <f t="shared" si="1"/>
        <v>56.22381774</v>
      </c>
      <c r="C150" s="465" t="str">
        <f t="shared" si="2"/>
        <v>Joel Armia</v>
      </c>
      <c r="D150" s="466" t="s">
        <v>16</v>
      </c>
      <c r="E150" s="466">
        <v>5505.0</v>
      </c>
      <c r="F150" s="466" t="s">
        <v>278</v>
      </c>
      <c r="G150" s="466" t="s">
        <v>314</v>
      </c>
      <c r="H150" s="466">
        <v>8.0</v>
      </c>
      <c r="I150" s="467">
        <v>4.0</v>
      </c>
      <c r="J150" s="436"/>
      <c r="K150" s="535"/>
      <c r="L150" s="536"/>
      <c r="M150" s="536"/>
      <c r="N150" s="536"/>
      <c r="O150" s="536"/>
      <c r="P150" s="536"/>
      <c r="Q150" s="536"/>
      <c r="R150" s="536"/>
      <c r="S150" s="536"/>
      <c r="T150" s="536"/>
      <c r="U150" s="536"/>
      <c r="V150" s="536"/>
      <c r="W150" s="536"/>
    </row>
    <row r="151">
      <c r="B151" s="457">
        <f t="shared" si="1"/>
        <v>184.3651003</v>
      </c>
      <c r="C151" s="465" t="str">
        <f t="shared" si="2"/>
        <v>Josh Anderson</v>
      </c>
      <c r="D151" s="466" t="s">
        <v>16</v>
      </c>
      <c r="E151" s="466">
        <v>5513.0</v>
      </c>
      <c r="F151" s="466" t="s">
        <v>203</v>
      </c>
      <c r="G151" s="466" t="s">
        <v>315</v>
      </c>
      <c r="H151" s="466">
        <v>8.0</v>
      </c>
      <c r="I151" s="467">
        <v>1.0</v>
      </c>
      <c r="J151" s="436"/>
      <c r="K151" s="535"/>
      <c r="L151" s="536"/>
      <c r="M151" s="536"/>
      <c r="N151" s="536"/>
      <c r="O151" s="536"/>
      <c r="P151" s="536"/>
      <c r="Q151" s="536"/>
      <c r="R151" s="536"/>
      <c r="S151" s="536"/>
      <c r="T151" s="536"/>
      <c r="U151" s="536"/>
      <c r="V151" s="536"/>
      <c r="W151" s="536"/>
    </row>
    <row r="152">
      <c r="B152" s="457">
        <f t="shared" si="1"/>
        <v>257.7335557</v>
      </c>
      <c r="C152" s="465" t="str">
        <f t="shared" si="2"/>
        <v>Brett Kulak</v>
      </c>
      <c r="D152" s="466" t="s">
        <v>16</v>
      </c>
      <c r="E152" s="466">
        <v>5554.0</v>
      </c>
      <c r="F152" s="466" t="s">
        <v>114</v>
      </c>
      <c r="G152" s="466" t="s">
        <v>316</v>
      </c>
      <c r="H152" s="466">
        <v>7.0</v>
      </c>
      <c r="I152" s="467">
        <v>0.0</v>
      </c>
      <c r="J152" s="436"/>
      <c r="K152" s="535"/>
      <c r="L152" s="536"/>
      <c r="M152" s="536"/>
      <c r="N152" s="536"/>
      <c r="O152" s="536"/>
      <c r="P152" s="536"/>
      <c r="Q152" s="536"/>
      <c r="R152" s="536"/>
      <c r="S152" s="536"/>
      <c r="T152" s="536"/>
      <c r="U152" s="536"/>
      <c r="V152" s="536"/>
      <c r="W152" s="536"/>
    </row>
    <row r="153">
      <c r="B153" s="457">
        <f t="shared" si="1"/>
        <v>130.5493135</v>
      </c>
      <c r="C153" s="465" t="str">
        <f t="shared" si="2"/>
        <v>Joel Edmundson</v>
      </c>
      <c r="D153" s="466" t="s">
        <v>16</v>
      </c>
      <c r="E153" s="466">
        <v>5823.0</v>
      </c>
      <c r="F153" s="466" t="s">
        <v>278</v>
      </c>
      <c r="G153" s="466" t="s">
        <v>317</v>
      </c>
      <c r="H153" s="466">
        <v>8.0</v>
      </c>
      <c r="I153" s="467">
        <v>2.0</v>
      </c>
      <c r="J153" s="436"/>
      <c r="K153" s="535"/>
      <c r="L153" s="536"/>
      <c r="M153" s="536"/>
      <c r="N153" s="536"/>
      <c r="O153" s="536"/>
      <c r="P153" s="536"/>
      <c r="Q153" s="536"/>
      <c r="R153" s="536"/>
      <c r="S153" s="536"/>
      <c r="T153" s="536"/>
      <c r="U153" s="536"/>
      <c r="V153" s="536"/>
      <c r="W153" s="536"/>
    </row>
    <row r="154">
      <c r="B154" s="457">
        <f t="shared" si="1"/>
        <v>257.5823738</v>
      </c>
      <c r="C154" s="465" t="str">
        <f t="shared" si="2"/>
        <v>Artturi Lehkonen</v>
      </c>
      <c r="D154" s="466" t="s">
        <v>16</v>
      </c>
      <c r="E154" s="466">
        <v>10064.0</v>
      </c>
      <c r="F154" s="466" t="s">
        <v>318</v>
      </c>
      <c r="G154" s="466" t="s">
        <v>319</v>
      </c>
      <c r="H154" s="466">
        <v>3.0</v>
      </c>
      <c r="I154" s="467">
        <v>0.0</v>
      </c>
      <c r="J154" s="436"/>
      <c r="K154" s="535"/>
      <c r="L154" s="536"/>
      <c r="M154" s="536"/>
      <c r="N154" s="536"/>
      <c r="O154" s="536"/>
      <c r="P154" s="536"/>
      <c r="Q154" s="536"/>
      <c r="R154" s="536"/>
      <c r="S154" s="536"/>
      <c r="T154" s="536"/>
      <c r="U154" s="536"/>
      <c r="V154" s="536"/>
      <c r="W154" s="536"/>
    </row>
    <row r="155">
      <c r="B155" s="457">
        <f t="shared" si="1"/>
        <v>29.37863669</v>
      </c>
      <c r="C155" s="465" t="str">
        <f t="shared" si="2"/>
        <v>Nick Suzuki</v>
      </c>
      <c r="D155" s="466" t="s">
        <v>16</v>
      </c>
      <c r="E155" s="466">
        <v>13628.0</v>
      </c>
      <c r="F155" s="466" t="s">
        <v>68</v>
      </c>
      <c r="G155" s="466" t="s">
        <v>320</v>
      </c>
      <c r="H155" s="466">
        <v>8.0</v>
      </c>
      <c r="I155" s="467">
        <v>5.0</v>
      </c>
      <c r="J155" s="436"/>
      <c r="K155" s="535"/>
      <c r="L155" s="536"/>
      <c r="M155" s="536"/>
      <c r="N155" s="536"/>
      <c r="O155" s="536"/>
      <c r="P155" s="536"/>
      <c r="Q155" s="536"/>
      <c r="R155" s="536"/>
      <c r="S155" s="536"/>
      <c r="T155" s="536"/>
      <c r="U155" s="536"/>
      <c r="V155" s="536"/>
      <c r="W155" s="536"/>
    </row>
    <row r="156">
      <c r="B156" s="457">
        <f t="shared" si="1"/>
        <v>56.25962</v>
      </c>
      <c r="C156" s="465" t="str">
        <f t="shared" si="2"/>
        <v>Jesperi Kotkaniemi</v>
      </c>
      <c r="D156" s="466" t="s">
        <v>16</v>
      </c>
      <c r="E156" s="466">
        <v>14526.0</v>
      </c>
      <c r="F156" s="466" t="s">
        <v>321</v>
      </c>
      <c r="G156" s="466" t="s">
        <v>322</v>
      </c>
      <c r="H156" s="466">
        <v>7.0</v>
      </c>
      <c r="I156" s="467">
        <v>4.0</v>
      </c>
      <c r="J156" s="436"/>
      <c r="K156" s="535"/>
      <c r="L156" s="536"/>
      <c r="M156" s="536"/>
      <c r="N156" s="536"/>
      <c r="O156" s="536"/>
      <c r="P156" s="536"/>
      <c r="Q156" s="536"/>
      <c r="R156" s="536"/>
      <c r="S156" s="536"/>
      <c r="T156" s="536"/>
      <c r="U156" s="536"/>
      <c r="V156" s="536"/>
      <c r="W156" s="536"/>
    </row>
    <row r="157">
      <c r="B157" s="457">
        <f t="shared" si="1"/>
        <v>184.3460822</v>
      </c>
      <c r="C157" s="465" t="str">
        <f t="shared" si="2"/>
        <v>Jake Evans</v>
      </c>
      <c r="D157" s="466" t="s">
        <v>16</v>
      </c>
      <c r="E157" s="466">
        <v>17548.0</v>
      </c>
      <c r="F157" s="466" t="s">
        <v>77</v>
      </c>
      <c r="G157" s="466" t="s">
        <v>323</v>
      </c>
      <c r="H157" s="466">
        <v>4.0</v>
      </c>
      <c r="I157" s="467">
        <v>1.0</v>
      </c>
      <c r="J157" s="436"/>
      <c r="K157" s="535"/>
      <c r="L157" s="536"/>
      <c r="M157" s="536"/>
      <c r="N157" s="536"/>
      <c r="O157" s="536"/>
      <c r="P157" s="536"/>
      <c r="Q157" s="536"/>
      <c r="R157" s="536"/>
      <c r="S157" s="536"/>
      <c r="T157" s="536"/>
      <c r="U157" s="536"/>
      <c r="V157" s="536"/>
      <c r="W157" s="536"/>
    </row>
    <row r="158">
      <c r="B158" s="457">
        <f t="shared" si="1"/>
        <v>130.3689583</v>
      </c>
      <c r="C158" s="465" t="str">
        <f t="shared" si="2"/>
        <v>Cole Caufield</v>
      </c>
      <c r="D158" s="466" t="s">
        <v>16</v>
      </c>
      <c r="E158" s="466">
        <v>19047.0</v>
      </c>
      <c r="F158" s="466" t="s">
        <v>262</v>
      </c>
      <c r="G158" s="466" t="s">
        <v>324</v>
      </c>
      <c r="H158" s="466">
        <v>6.0</v>
      </c>
      <c r="I158" s="467">
        <v>2.0</v>
      </c>
      <c r="J158" s="436"/>
      <c r="K158" s="535"/>
      <c r="L158" s="536"/>
      <c r="M158" s="536"/>
      <c r="N158" s="536"/>
      <c r="O158" s="536"/>
      <c r="P158" s="536"/>
      <c r="Q158" s="536"/>
      <c r="R158" s="536"/>
      <c r="S158" s="536"/>
      <c r="T158" s="536"/>
      <c r="U158" s="536"/>
      <c r="V158" s="536"/>
      <c r="W158" s="536"/>
    </row>
    <row r="159">
      <c r="B159" s="457">
        <f t="shared" si="1"/>
        <v>257.7768751</v>
      </c>
      <c r="C159" s="465" t="str">
        <f t="shared" si="2"/>
        <v>Brad Richardson</v>
      </c>
      <c r="D159" s="466" t="s">
        <v>17</v>
      </c>
      <c r="E159" s="466">
        <v>3789.0</v>
      </c>
      <c r="F159" s="466" t="s">
        <v>57</v>
      </c>
      <c r="G159" s="466" t="s">
        <v>325</v>
      </c>
      <c r="H159" s="466">
        <v>2.0</v>
      </c>
      <c r="I159" s="467">
        <v>0.0</v>
      </c>
      <c r="J159" s="436"/>
      <c r="K159" s="535"/>
      <c r="L159" s="536"/>
      <c r="M159" s="536"/>
      <c r="N159" s="536"/>
      <c r="O159" s="536"/>
      <c r="P159" s="536"/>
      <c r="Q159" s="536"/>
      <c r="R159" s="536"/>
      <c r="S159" s="536"/>
      <c r="T159" s="536"/>
      <c r="U159" s="536"/>
      <c r="V159" s="536"/>
      <c r="W159" s="536"/>
    </row>
    <row r="160">
      <c r="B160" s="457">
        <f t="shared" si="1"/>
        <v>257.2044301</v>
      </c>
      <c r="C160" s="465" t="str">
        <f t="shared" si="2"/>
        <v>Pekka Rinne</v>
      </c>
      <c r="D160" s="466" t="s">
        <v>17</v>
      </c>
      <c r="E160" s="466">
        <v>3810.0</v>
      </c>
      <c r="F160" s="466" t="s">
        <v>326</v>
      </c>
      <c r="G160" s="466" t="s">
        <v>327</v>
      </c>
      <c r="H160" s="466">
        <v>1.0</v>
      </c>
      <c r="I160" s="467">
        <v>0.0</v>
      </c>
      <c r="J160" s="436"/>
      <c r="K160" s="535"/>
      <c r="L160" s="536"/>
      <c r="M160" s="536"/>
      <c r="N160" s="536"/>
      <c r="O160" s="536"/>
      <c r="P160" s="536"/>
      <c r="Q160" s="536"/>
      <c r="R160" s="536"/>
      <c r="S160" s="536"/>
      <c r="T160" s="536"/>
      <c r="U160" s="536"/>
      <c r="V160" s="536"/>
      <c r="W160" s="536"/>
    </row>
    <row r="161">
      <c r="B161" s="457">
        <f t="shared" si="1"/>
        <v>83.81962716</v>
      </c>
      <c r="C161" s="465" t="str">
        <f t="shared" si="2"/>
        <v>Matt Duchene</v>
      </c>
      <c r="D161" s="466" t="s">
        <v>17</v>
      </c>
      <c r="E161" s="466">
        <v>4663.0</v>
      </c>
      <c r="F161" s="466" t="s">
        <v>84</v>
      </c>
      <c r="G161" s="466" t="s">
        <v>328</v>
      </c>
      <c r="H161" s="466">
        <v>6.0</v>
      </c>
      <c r="I161" s="467">
        <v>3.0</v>
      </c>
      <c r="J161" s="436"/>
      <c r="K161" s="535"/>
      <c r="L161" s="536"/>
      <c r="M161" s="536"/>
      <c r="N161" s="536"/>
      <c r="O161" s="536"/>
      <c r="P161" s="536"/>
      <c r="Q161" s="536"/>
      <c r="R161" s="536"/>
      <c r="S161" s="536"/>
      <c r="T161" s="536"/>
      <c r="U161" s="536"/>
      <c r="V161" s="536"/>
      <c r="W161" s="536"/>
    </row>
    <row r="162">
      <c r="B162" s="457">
        <f t="shared" si="1"/>
        <v>29.87510865</v>
      </c>
      <c r="C162" s="465" t="str">
        <f t="shared" si="2"/>
        <v>Ryan Ellis</v>
      </c>
      <c r="D162" s="466" t="s">
        <v>17</v>
      </c>
      <c r="E162" s="466">
        <v>4869.0</v>
      </c>
      <c r="F162" s="466" t="s">
        <v>170</v>
      </c>
      <c r="G162" s="466" t="s">
        <v>329</v>
      </c>
      <c r="H162" s="466">
        <v>6.0</v>
      </c>
      <c r="I162" s="467">
        <v>5.0</v>
      </c>
      <c r="J162" s="436"/>
      <c r="K162" s="535"/>
      <c r="L162" s="536"/>
      <c r="M162" s="536"/>
      <c r="N162" s="536"/>
      <c r="O162" s="536"/>
      <c r="P162" s="536"/>
      <c r="Q162" s="536"/>
      <c r="R162" s="536"/>
      <c r="S162" s="536"/>
      <c r="T162" s="536"/>
      <c r="U162" s="536"/>
      <c r="V162" s="536"/>
      <c r="W162" s="536"/>
    </row>
    <row r="163">
      <c r="B163" s="457">
        <f t="shared" si="1"/>
        <v>257.5304926</v>
      </c>
      <c r="C163" s="465" t="str">
        <f t="shared" si="2"/>
        <v>Erik Gudbranson</v>
      </c>
      <c r="D163" s="466" t="s">
        <v>17</v>
      </c>
      <c r="E163" s="466">
        <v>4988.0</v>
      </c>
      <c r="F163" s="466" t="s">
        <v>303</v>
      </c>
      <c r="G163" s="466" t="s">
        <v>330</v>
      </c>
      <c r="H163" s="466">
        <v>2.0</v>
      </c>
      <c r="I163" s="467">
        <v>0.0</v>
      </c>
      <c r="J163" s="436"/>
      <c r="K163" s="535"/>
      <c r="L163" s="536"/>
      <c r="M163" s="536"/>
      <c r="N163" s="536"/>
      <c r="O163" s="536"/>
      <c r="P163" s="536"/>
      <c r="Q163" s="536"/>
      <c r="R163" s="536"/>
      <c r="S163" s="536"/>
      <c r="T163" s="536"/>
      <c r="U163" s="536"/>
      <c r="V163" s="536"/>
      <c r="W163" s="536"/>
    </row>
    <row r="164">
      <c r="B164" s="457">
        <f t="shared" si="1"/>
        <v>56.07039839</v>
      </c>
      <c r="C164" s="465" t="str">
        <f t="shared" si="2"/>
        <v>Ryan Johansen</v>
      </c>
      <c r="D164" s="466" t="s">
        <v>17</v>
      </c>
      <c r="E164" s="466">
        <v>5010.0</v>
      </c>
      <c r="F164" s="466" t="s">
        <v>170</v>
      </c>
      <c r="G164" s="466" t="s">
        <v>331</v>
      </c>
      <c r="H164" s="466">
        <v>6.0</v>
      </c>
      <c r="I164" s="467">
        <v>4.0</v>
      </c>
      <c r="J164" s="436"/>
      <c r="K164" s="535"/>
      <c r="L164" s="536"/>
      <c r="M164" s="536"/>
      <c r="N164" s="536"/>
      <c r="O164" s="536"/>
      <c r="P164" s="536"/>
      <c r="Q164" s="536"/>
      <c r="R164" s="536"/>
      <c r="S164" s="536"/>
      <c r="T164" s="536"/>
      <c r="U164" s="536"/>
      <c r="V164" s="536"/>
      <c r="W164" s="536"/>
    </row>
    <row r="165">
      <c r="B165" s="457">
        <f t="shared" si="1"/>
        <v>83.87074629</v>
      </c>
      <c r="C165" s="465" t="str">
        <f t="shared" si="2"/>
        <v>Mattias Ekholm</v>
      </c>
      <c r="D165" s="466" t="s">
        <v>17</v>
      </c>
      <c r="E165" s="466">
        <v>5022.0</v>
      </c>
      <c r="F165" s="466" t="s">
        <v>332</v>
      </c>
      <c r="G165" s="466" t="s">
        <v>333</v>
      </c>
      <c r="H165" s="466">
        <v>6.0</v>
      </c>
      <c r="I165" s="467">
        <v>3.0</v>
      </c>
      <c r="J165" s="436"/>
      <c r="K165" s="535"/>
      <c r="L165" s="536"/>
      <c r="M165" s="536"/>
      <c r="N165" s="536"/>
      <c r="O165" s="536"/>
      <c r="P165" s="536"/>
      <c r="Q165" s="536"/>
      <c r="R165" s="536"/>
      <c r="S165" s="536"/>
      <c r="T165" s="536"/>
      <c r="U165" s="536"/>
      <c r="V165" s="536"/>
      <c r="W165" s="536"/>
    </row>
    <row r="166">
      <c r="B166" s="457">
        <f t="shared" si="1"/>
        <v>56.43999404</v>
      </c>
      <c r="C166" s="465" t="str">
        <f t="shared" si="2"/>
        <v>Roman Josi</v>
      </c>
      <c r="D166" s="466" t="s">
        <v>17</v>
      </c>
      <c r="E166" s="466">
        <v>5042.0</v>
      </c>
      <c r="F166" s="466" t="s">
        <v>334</v>
      </c>
      <c r="G166" s="466" t="s">
        <v>335</v>
      </c>
      <c r="H166" s="466">
        <v>6.0</v>
      </c>
      <c r="I166" s="467">
        <v>4.0</v>
      </c>
      <c r="J166" s="436"/>
      <c r="K166" s="535"/>
      <c r="L166" s="437"/>
      <c r="M166" s="536"/>
      <c r="N166" s="536"/>
      <c r="O166" s="536"/>
      <c r="P166" s="437"/>
      <c r="Q166" s="437"/>
      <c r="R166" s="437"/>
      <c r="S166" s="437"/>
      <c r="T166" s="437"/>
      <c r="U166" s="437"/>
      <c r="V166" s="437"/>
      <c r="W166" s="536"/>
    </row>
    <row r="167">
      <c r="B167" s="457">
        <f t="shared" si="1"/>
        <v>29.86648176</v>
      </c>
      <c r="C167" s="465" t="str">
        <f t="shared" si="2"/>
        <v>Mikael Granlund</v>
      </c>
      <c r="D167" s="466" t="s">
        <v>17</v>
      </c>
      <c r="E167" s="466">
        <v>5126.0</v>
      </c>
      <c r="F167" s="466" t="s">
        <v>336</v>
      </c>
      <c r="G167" s="466" t="s">
        <v>337</v>
      </c>
      <c r="H167" s="466">
        <v>6.0</v>
      </c>
      <c r="I167" s="467">
        <v>5.0</v>
      </c>
      <c r="J167" s="436"/>
      <c r="K167" s="535"/>
      <c r="L167" s="536"/>
      <c r="M167" s="536"/>
      <c r="N167" s="536"/>
      <c r="O167" s="536"/>
      <c r="P167" s="536"/>
      <c r="Q167" s="536"/>
      <c r="R167" s="536"/>
      <c r="S167" s="536"/>
      <c r="T167" s="536"/>
      <c r="U167" s="536"/>
      <c r="V167" s="536"/>
      <c r="W167" s="536"/>
    </row>
    <row r="168">
      <c r="B168" s="457">
        <f t="shared" si="1"/>
        <v>83.86738866</v>
      </c>
      <c r="C168" s="465" t="str">
        <f t="shared" si="2"/>
        <v>Filip Forsberg</v>
      </c>
      <c r="D168" s="466" t="s">
        <v>17</v>
      </c>
      <c r="E168" s="466">
        <v>5210.0</v>
      </c>
      <c r="F168" s="466" t="s">
        <v>338</v>
      </c>
      <c r="G168" s="466" t="s">
        <v>339</v>
      </c>
      <c r="H168" s="466">
        <v>6.0</v>
      </c>
      <c r="I168" s="467">
        <v>3.0</v>
      </c>
      <c r="J168" s="436"/>
      <c r="K168" s="535"/>
      <c r="L168" s="536"/>
      <c r="M168" s="536"/>
      <c r="N168" s="536"/>
      <c r="O168" s="536"/>
      <c r="P168" s="536"/>
      <c r="Q168" s="536"/>
      <c r="R168" s="536"/>
      <c r="S168" s="536"/>
      <c r="T168" s="536"/>
      <c r="U168" s="536"/>
      <c r="V168" s="536"/>
      <c r="W168" s="536"/>
    </row>
    <row r="169">
      <c r="B169" s="457">
        <f t="shared" si="1"/>
        <v>56.66945699</v>
      </c>
      <c r="C169" s="465" t="str">
        <f t="shared" si="2"/>
        <v>Erik Haula</v>
      </c>
      <c r="D169" s="466" t="s">
        <v>17</v>
      </c>
      <c r="E169" s="466">
        <v>5301.0</v>
      </c>
      <c r="F169" s="466" t="s">
        <v>303</v>
      </c>
      <c r="G169" s="466" t="s">
        <v>340</v>
      </c>
      <c r="H169" s="466">
        <v>6.0</v>
      </c>
      <c r="I169" s="467">
        <v>4.0</v>
      </c>
      <c r="J169" s="436"/>
      <c r="K169" s="535"/>
      <c r="L169" s="536"/>
      <c r="M169" s="536"/>
      <c r="N169" s="536"/>
      <c r="O169" s="536"/>
      <c r="P169" s="536"/>
      <c r="Q169" s="536"/>
      <c r="R169" s="536"/>
      <c r="S169" s="536"/>
      <c r="T169" s="536"/>
      <c r="U169" s="536"/>
      <c r="V169" s="536"/>
      <c r="W169" s="536"/>
    </row>
    <row r="170">
      <c r="B170" s="457">
        <f t="shared" si="1"/>
        <v>130.6445829</v>
      </c>
      <c r="C170" s="465" t="str">
        <f t="shared" si="2"/>
        <v>Colton Sissons</v>
      </c>
      <c r="D170" s="466" t="s">
        <v>17</v>
      </c>
      <c r="E170" s="466">
        <v>5330.0</v>
      </c>
      <c r="F170" s="466" t="s">
        <v>341</v>
      </c>
      <c r="G170" s="466" t="s">
        <v>342</v>
      </c>
      <c r="H170" s="466">
        <v>6.0</v>
      </c>
      <c r="I170" s="467">
        <v>2.0</v>
      </c>
      <c r="J170" s="436"/>
      <c r="K170" s="535"/>
      <c r="L170" s="536"/>
      <c r="M170" s="536"/>
      <c r="N170" s="536"/>
      <c r="O170" s="536"/>
      <c r="P170" s="536"/>
      <c r="Q170" s="536"/>
      <c r="R170" s="536"/>
      <c r="S170" s="536"/>
      <c r="T170" s="536"/>
      <c r="U170" s="536"/>
      <c r="V170" s="536"/>
      <c r="W170" s="536"/>
    </row>
    <row r="171">
      <c r="B171" s="457">
        <f t="shared" si="1"/>
        <v>184.4130559</v>
      </c>
      <c r="C171" s="465" t="str">
        <f t="shared" si="2"/>
        <v>Calle Jarnkrok</v>
      </c>
      <c r="D171" s="466" t="s">
        <v>17</v>
      </c>
      <c r="E171" s="466">
        <v>5352.0</v>
      </c>
      <c r="F171" s="466" t="s">
        <v>343</v>
      </c>
      <c r="G171" s="466" t="s">
        <v>344</v>
      </c>
      <c r="H171" s="466">
        <v>5.0</v>
      </c>
      <c r="I171" s="467">
        <v>1.0</v>
      </c>
      <c r="J171" s="436"/>
      <c r="K171" s="535"/>
      <c r="L171" s="536"/>
      <c r="M171" s="536"/>
      <c r="N171" s="536"/>
      <c r="O171" s="536"/>
      <c r="P171" s="536"/>
      <c r="Q171" s="536"/>
      <c r="R171" s="536"/>
      <c r="S171" s="536"/>
      <c r="T171" s="536"/>
      <c r="U171" s="536"/>
      <c r="V171" s="536"/>
      <c r="W171" s="536"/>
    </row>
    <row r="172">
      <c r="B172" s="457">
        <f t="shared" si="1"/>
        <v>130.4749022</v>
      </c>
      <c r="C172" s="465" t="str">
        <f t="shared" si="2"/>
        <v>Nick Cousins</v>
      </c>
      <c r="D172" s="466" t="s">
        <v>17</v>
      </c>
      <c r="E172" s="466">
        <v>5536.0</v>
      </c>
      <c r="F172" s="466" t="s">
        <v>68</v>
      </c>
      <c r="G172" s="466" t="s">
        <v>345</v>
      </c>
      <c r="H172" s="466">
        <v>4.0</v>
      </c>
      <c r="I172" s="467">
        <v>2.0</v>
      </c>
      <c r="J172" s="436"/>
      <c r="K172" s="535"/>
      <c r="L172" s="536"/>
      <c r="M172" s="536"/>
      <c r="N172" s="536"/>
      <c r="O172" s="536"/>
      <c r="P172" s="536"/>
      <c r="Q172" s="536"/>
      <c r="R172" s="536"/>
      <c r="S172" s="536"/>
      <c r="T172" s="536"/>
      <c r="U172" s="536"/>
      <c r="V172" s="536"/>
      <c r="W172" s="536"/>
    </row>
    <row r="173">
      <c r="B173" s="457">
        <f t="shared" si="1"/>
        <v>257.5700521</v>
      </c>
      <c r="C173" s="465" t="str">
        <f t="shared" si="2"/>
        <v>Viktor Arvidsson</v>
      </c>
      <c r="D173" s="466" t="s">
        <v>17</v>
      </c>
      <c r="E173" s="466">
        <v>5538.0</v>
      </c>
      <c r="F173" s="466" t="s">
        <v>346</v>
      </c>
      <c r="G173" s="466" t="s">
        <v>347</v>
      </c>
      <c r="H173" s="466">
        <v>2.0</v>
      </c>
      <c r="I173" s="467">
        <v>0.0</v>
      </c>
      <c r="J173" s="436"/>
      <c r="K173" s="535"/>
      <c r="L173" s="536"/>
      <c r="M173" s="536"/>
      <c r="N173" s="536"/>
      <c r="O173" s="536"/>
      <c r="P173" s="536"/>
      <c r="Q173" s="536"/>
      <c r="R173" s="536"/>
      <c r="S173" s="536"/>
      <c r="T173" s="536"/>
      <c r="U173" s="536"/>
      <c r="V173" s="536"/>
      <c r="W173" s="536"/>
    </row>
    <row r="174">
      <c r="B174" s="457">
        <f t="shared" si="1"/>
        <v>130.1228009</v>
      </c>
      <c r="C174" s="465" t="str">
        <f t="shared" si="2"/>
        <v>Alexandre Carrier</v>
      </c>
      <c r="D174" s="466" t="s">
        <v>17</v>
      </c>
      <c r="E174" s="466">
        <v>5710.0</v>
      </c>
      <c r="F174" s="466" t="s">
        <v>348</v>
      </c>
      <c r="G174" s="466" t="s">
        <v>349</v>
      </c>
      <c r="H174" s="466">
        <v>6.0</v>
      </c>
      <c r="I174" s="467">
        <v>2.0</v>
      </c>
      <c r="J174" s="436"/>
      <c r="K174" s="535"/>
      <c r="L174" s="536"/>
      <c r="M174" s="536"/>
      <c r="N174" s="536"/>
      <c r="O174" s="536"/>
      <c r="P174" s="536"/>
      <c r="Q174" s="536"/>
      <c r="R174" s="536"/>
      <c r="S174" s="536"/>
      <c r="T174" s="536"/>
      <c r="U174" s="536"/>
      <c r="V174" s="536"/>
      <c r="W174" s="536"/>
    </row>
    <row r="175">
      <c r="B175" s="457">
        <f t="shared" si="1"/>
        <v>184.623144</v>
      </c>
      <c r="C175" s="465" t="str">
        <f t="shared" si="2"/>
        <v>Juuse Saros</v>
      </c>
      <c r="D175" s="466" t="s">
        <v>17</v>
      </c>
      <c r="E175" s="466">
        <v>5877.0</v>
      </c>
      <c r="F175" s="466" t="s">
        <v>350</v>
      </c>
      <c r="G175" s="466" t="s">
        <v>351</v>
      </c>
      <c r="H175" s="466">
        <v>6.0</v>
      </c>
      <c r="I175" s="467">
        <v>1.0</v>
      </c>
      <c r="J175" s="436"/>
      <c r="K175" s="535"/>
      <c r="L175" s="536"/>
      <c r="M175" s="536"/>
      <c r="N175" s="536"/>
      <c r="O175" s="536"/>
      <c r="P175" s="536"/>
      <c r="Q175" s="536"/>
      <c r="R175" s="536"/>
      <c r="S175" s="536"/>
      <c r="T175" s="536"/>
      <c r="U175" s="536"/>
      <c r="V175" s="536"/>
      <c r="W175" s="536"/>
    </row>
    <row r="176">
      <c r="B176" s="457">
        <f t="shared" si="1"/>
        <v>184.442071</v>
      </c>
      <c r="C176" s="465" t="str">
        <f t="shared" si="2"/>
        <v>Ben Harpur</v>
      </c>
      <c r="D176" s="466" t="s">
        <v>17</v>
      </c>
      <c r="E176" s="466">
        <v>9056.0</v>
      </c>
      <c r="F176" s="466" t="s">
        <v>308</v>
      </c>
      <c r="G176" s="466" t="s">
        <v>352</v>
      </c>
      <c r="H176" s="466">
        <v>5.0</v>
      </c>
      <c r="I176" s="467">
        <v>1.0</v>
      </c>
      <c r="J176" s="436"/>
      <c r="K176" s="535"/>
      <c r="L176" s="536"/>
      <c r="M176" s="536"/>
      <c r="N176" s="536"/>
      <c r="O176" s="536"/>
      <c r="P176" s="536"/>
      <c r="Q176" s="536"/>
      <c r="R176" s="536"/>
      <c r="S176" s="536"/>
      <c r="T176" s="536"/>
      <c r="U176" s="536"/>
      <c r="V176" s="536"/>
      <c r="W176" s="536"/>
    </row>
    <row r="177">
      <c r="B177" s="457">
        <f t="shared" si="1"/>
        <v>130.7794905</v>
      </c>
      <c r="C177" s="465" t="str">
        <f t="shared" si="2"/>
        <v>Luke Kunin</v>
      </c>
      <c r="D177" s="466" t="s">
        <v>17</v>
      </c>
      <c r="E177" s="466">
        <v>9641.0</v>
      </c>
      <c r="F177" s="466" t="s">
        <v>353</v>
      </c>
      <c r="G177" s="466" t="s">
        <v>354</v>
      </c>
      <c r="H177" s="466">
        <v>6.0</v>
      </c>
      <c r="I177" s="467">
        <v>2.0</v>
      </c>
      <c r="J177" s="436"/>
      <c r="K177" s="535"/>
      <c r="L177" s="536"/>
      <c r="M177" s="536"/>
      <c r="N177" s="536"/>
      <c r="O177" s="536"/>
      <c r="P177" s="536"/>
      <c r="Q177" s="536"/>
      <c r="R177" s="536"/>
      <c r="S177" s="536"/>
      <c r="T177" s="536"/>
      <c r="U177" s="536"/>
      <c r="V177" s="536"/>
      <c r="W177" s="536"/>
    </row>
    <row r="178">
      <c r="B178" s="457">
        <f t="shared" si="1"/>
        <v>257.0104618</v>
      </c>
      <c r="C178" s="465" t="str">
        <f t="shared" si="2"/>
        <v>Matt Benning</v>
      </c>
      <c r="D178" s="466" t="s">
        <v>17</v>
      </c>
      <c r="E178" s="466">
        <v>10168.0</v>
      </c>
      <c r="F178" s="466" t="s">
        <v>84</v>
      </c>
      <c r="G178" s="466" t="s">
        <v>355</v>
      </c>
      <c r="H178" s="466">
        <v>5.0</v>
      </c>
      <c r="I178" s="467">
        <v>0.0</v>
      </c>
      <c r="J178" s="436"/>
      <c r="K178" s="535"/>
      <c r="L178" s="536"/>
      <c r="M178" s="536"/>
      <c r="N178" s="536"/>
      <c r="O178" s="536"/>
      <c r="P178" s="536"/>
      <c r="Q178" s="536"/>
      <c r="R178" s="536"/>
      <c r="S178" s="536"/>
      <c r="T178" s="536"/>
      <c r="U178" s="536"/>
      <c r="V178" s="536"/>
      <c r="W178" s="536"/>
    </row>
    <row r="179">
      <c r="B179" s="457">
        <f t="shared" si="1"/>
        <v>257.8617577</v>
      </c>
      <c r="C179" s="465" t="str">
        <f t="shared" si="2"/>
        <v>Eeli Tolvanen</v>
      </c>
      <c r="D179" s="466" t="s">
        <v>17</v>
      </c>
      <c r="E179" s="466">
        <v>13645.0</v>
      </c>
      <c r="F179" s="466" t="s">
        <v>356</v>
      </c>
      <c r="G179" s="466" t="s">
        <v>357</v>
      </c>
      <c r="H179" s="466">
        <v>4.0</v>
      </c>
      <c r="I179" s="467">
        <v>0.0</v>
      </c>
      <c r="J179" s="436"/>
      <c r="K179" s="535"/>
      <c r="L179" s="536"/>
      <c r="M179" s="536"/>
      <c r="N179" s="536"/>
      <c r="O179" s="536"/>
      <c r="P179" s="536"/>
      <c r="Q179" s="536"/>
      <c r="R179" s="536"/>
      <c r="S179" s="536"/>
      <c r="T179" s="536"/>
      <c r="U179" s="536"/>
      <c r="V179" s="536"/>
      <c r="W179" s="536"/>
    </row>
    <row r="180">
      <c r="B180" s="457">
        <f t="shared" si="1"/>
        <v>184.0084461</v>
      </c>
      <c r="C180" s="465" t="str">
        <f t="shared" si="2"/>
        <v>Tanner Jeannot</v>
      </c>
      <c r="D180" s="466" t="s">
        <v>17</v>
      </c>
      <c r="E180" s="466">
        <v>14386.0</v>
      </c>
      <c r="F180" s="466" t="s">
        <v>358</v>
      </c>
      <c r="G180" s="466" t="s">
        <v>359</v>
      </c>
      <c r="H180" s="466">
        <v>5.0</v>
      </c>
      <c r="I180" s="467">
        <v>1.0</v>
      </c>
      <c r="J180" s="436"/>
      <c r="K180" s="535"/>
      <c r="L180" s="437"/>
      <c r="M180" s="536"/>
      <c r="N180" s="536"/>
      <c r="O180" s="536"/>
      <c r="P180" s="536"/>
      <c r="Q180" s="536"/>
      <c r="R180" s="536"/>
      <c r="S180" s="536"/>
      <c r="T180" s="536"/>
      <c r="U180" s="536"/>
      <c r="V180" s="536"/>
      <c r="W180" s="536"/>
    </row>
    <row r="181">
      <c r="B181" s="457">
        <f t="shared" si="1"/>
        <v>130.4461461</v>
      </c>
      <c r="C181" s="465" t="str">
        <f t="shared" si="2"/>
        <v>Yakov Trenin</v>
      </c>
      <c r="D181" s="466" t="s">
        <v>17</v>
      </c>
      <c r="E181" s="466">
        <v>17203.0</v>
      </c>
      <c r="F181" s="466" t="s">
        <v>360</v>
      </c>
      <c r="G181" s="466" t="s">
        <v>361</v>
      </c>
      <c r="H181" s="466">
        <v>6.0</v>
      </c>
      <c r="I181" s="467">
        <v>2.0</v>
      </c>
      <c r="J181" s="436"/>
      <c r="K181" s="535"/>
      <c r="L181" s="536"/>
      <c r="M181" s="536"/>
      <c r="N181" s="536"/>
      <c r="O181" s="536"/>
      <c r="P181" s="536"/>
      <c r="Q181" s="536"/>
      <c r="R181" s="536"/>
      <c r="S181" s="536"/>
      <c r="T181" s="536"/>
      <c r="U181" s="536"/>
      <c r="V181" s="536"/>
      <c r="W181" s="536"/>
    </row>
    <row r="182">
      <c r="B182" s="457">
        <f t="shared" si="1"/>
        <v>257.6474792</v>
      </c>
      <c r="C182" s="465" t="str">
        <f t="shared" si="2"/>
        <v>Mathieu Olivier</v>
      </c>
      <c r="D182" s="466" t="s">
        <v>17</v>
      </c>
      <c r="E182" s="466">
        <v>17349.0</v>
      </c>
      <c r="F182" s="466" t="s">
        <v>362</v>
      </c>
      <c r="G182" s="466" t="s">
        <v>363</v>
      </c>
      <c r="H182" s="466">
        <v>2.0</v>
      </c>
      <c r="I182" s="467">
        <v>0.0</v>
      </c>
      <c r="J182" s="436"/>
      <c r="K182" s="535"/>
      <c r="L182" s="536"/>
      <c r="M182" s="536"/>
      <c r="N182" s="536"/>
      <c r="O182" s="536"/>
      <c r="P182" s="536"/>
      <c r="Q182" s="536"/>
      <c r="R182" s="536"/>
      <c r="S182" s="536"/>
      <c r="T182" s="536"/>
      <c r="U182" s="536"/>
      <c r="V182" s="536"/>
      <c r="W182" s="536"/>
    </row>
    <row r="183">
      <c r="B183" s="457">
        <f t="shared" si="1"/>
        <v>184.4888045</v>
      </c>
      <c r="C183" s="465" t="str">
        <f t="shared" si="2"/>
        <v>Travis Zajac</v>
      </c>
      <c r="D183" s="466" t="s">
        <v>18</v>
      </c>
      <c r="E183" s="466">
        <v>4032.0</v>
      </c>
      <c r="F183" s="466" t="s">
        <v>364</v>
      </c>
      <c r="G183" s="466" t="s">
        <v>365</v>
      </c>
      <c r="H183" s="466">
        <v>3.0</v>
      </c>
      <c r="I183" s="467">
        <v>1.0</v>
      </c>
      <c r="J183" s="436"/>
      <c r="K183" s="535"/>
      <c r="L183" s="536"/>
      <c r="M183" s="536"/>
      <c r="N183" s="536"/>
      <c r="O183" s="536"/>
      <c r="P183" s="536"/>
      <c r="Q183" s="536"/>
      <c r="R183" s="536"/>
      <c r="S183" s="536"/>
      <c r="T183" s="536"/>
      <c r="U183" s="536"/>
      <c r="V183" s="536"/>
      <c r="W183" s="536"/>
    </row>
    <row r="184">
      <c r="B184" s="457">
        <f t="shared" si="1"/>
        <v>257.9889229</v>
      </c>
      <c r="C184" s="465" t="str">
        <f t="shared" si="2"/>
        <v>Andy Greene</v>
      </c>
      <c r="D184" s="466" t="s">
        <v>18</v>
      </c>
      <c r="E184" s="466">
        <v>4218.0</v>
      </c>
      <c r="F184" s="466" t="s">
        <v>366</v>
      </c>
      <c r="G184" s="466" t="s">
        <v>367</v>
      </c>
      <c r="H184" s="466">
        <v>8.0</v>
      </c>
      <c r="I184" s="467">
        <v>0.0</v>
      </c>
      <c r="J184" s="436"/>
      <c r="K184" s="535"/>
      <c r="L184" s="437"/>
      <c r="M184" s="437"/>
      <c r="N184" s="536"/>
      <c r="O184" s="536"/>
      <c r="P184" s="536"/>
      <c r="Q184" s="536"/>
      <c r="R184" s="536"/>
      <c r="S184" s="536"/>
      <c r="T184" s="536"/>
      <c r="U184" s="536"/>
      <c r="V184" s="536"/>
      <c r="W184" s="536"/>
    </row>
    <row r="185">
      <c r="B185" s="457">
        <f t="shared" si="1"/>
        <v>130.6728501</v>
      </c>
      <c r="C185" s="465" t="str">
        <f t="shared" si="2"/>
        <v>Cal Clutterbuck</v>
      </c>
      <c r="D185" s="466" t="s">
        <v>18</v>
      </c>
      <c r="E185" s="466">
        <v>4318.0</v>
      </c>
      <c r="F185" s="466" t="s">
        <v>368</v>
      </c>
      <c r="G185" s="466" t="s">
        <v>369</v>
      </c>
      <c r="H185" s="466">
        <v>8.0</v>
      </c>
      <c r="I185" s="467">
        <v>2.0</v>
      </c>
      <c r="J185" s="436"/>
      <c r="K185" s="535"/>
      <c r="L185" s="536"/>
      <c r="M185" s="536"/>
      <c r="N185" s="536"/>
      <c r="O185" s="536"/>
      <c r="P185" s="536"/>
      <c r="Q185" s="536"/>
      <c r="R185" s="536"/>
      <c r="S185" s="536"/>
      <c r="T185" s="536"/>
      <c r="U185" s="536"/>
      <c r="V185" s="536"/>
      <c r="W185" s="536"/>
    </row>
    <row r="186">
      <c r="B186" s="457">
        <f t="shared" si="1"/>
        <v>29.52484624</v>
      </c>
      <c r="C186" s="465" t="str">
        <f t="shared" si="2"/>
        <v>Jordan Eberle</v>
      </c>
      <c r="D186" s="466" t="s">
        <v>18</v>
      </c>
      <c r="E186" s="466">
        <v>4505.0</v>
      </c>
      <c r="F186" s="466" t="s">
        <v>5</v>
      </c>
      <c r="G186" s="466" t="s">
        <v>370</v>
      </c>
      <c r="H186" s="466">
        <v>8.0</v>
      </c>
      <c r="I186" s="467">
        <v>5.0</v>
      </c>
      <c r="J186" s="436"/>
      <c r="K186" s="535"/>
      <c r="L186" s="536"/>
      <c r="M186" s="536"/>
      <c r="N186" s="536"/>
      <c r="O186" s="536"/>
      <c r="P186" s="536"/>
      <c r="Q186" s="536"/>
      <c r="R186" s="536"/>
      <c r="S186" s="536"/>
      <c r="T186" s="536"/>
      <c r="U186" s="536"/>
      <c r="V186" s="536"/>
      <c r="W186" s="536"/>
    </row>
    <row r="187">
      <c r="B187" s="457">
        <f t="shared" si="1"/>
        <v>14.24646002</v>
      </c>
      <c r="C187" s="465" t="str">
        <f t="shared" si="2"/>
        <v>Josh Bailey</v>
      </c>
      <c r="D187" s="466" t="s">
        <v>18</v>
      </c>
      <c r="E187" s="466">
        <v>4527.0</v>
      </c>
      <c r="F187" s="466" t="s">
        <v>203</v>
      </c>
      <c r="G187" s="466" t="s">
        <v>371</v>
      </c>
      <c r="H187" s="466">
        <v>8.0</v>
      </c>
      <c r="I187" s="467">
        <v>7.0</v>
      </c>
      <c r="J187" s="436"/>
      <c r="K187" s="535"/>
      <c r="L187" s="536"/>
      <c r="M187" s="536"/>
      <c r="N187" s="536"/>
      <c r="O187" s="536"/>
      <c r="P187" s="536"/>
      <c r="Q187" s="536"/>
      <c r="R187" s="536"/>
      <c r="S187" s="536"/>
      <c r="T187" s="536"/>
      <c r="U187" s="536"/>
      <c r="V187" s="536"/>
      <c r="W187" s="536"/>
    </row>
    <row r="188">
      <c r="B188" s="457">
        <f t="shared" si="1"/>
        <v>257.3077453</v>
      </c>
      <c r="C188" s="465" t="str">
        <f t="shared" si="2"/>
        <v>Semyon Varlamov</v>
      </c>
      <c r="D188" s="466" t="s">
        <v>18</v>
      </c>
      <c r="E188" s="466">
        <v>4592.0</v>
      </c>
      <c r="F188" s="466" t="s">
        <v>372</v>
      </c>
      <c r="G188" s="466" t="s">
        <v>373</v>
      </c>
      <c r="H188" s="466">
        <v>3.0</v>
      </c>
      <c r="I188" s="467">
        <v>0.0</v>
      </c>
      <c r="J188" s="436"/>
      <c r="K188" s="535"/>
      <c r="L188" s="536"/>
      <c r="M188" s="536"/>
      <c r="N188" s="536"/>
      <c r="O188" s="536"/>
      <c r="P188" s="536"/>
      <c r="Q188" s="536"/>
      <c r="R188" s="536"/>
      <c r="S188" s="536"/>
      <c r="T188" s="536"/>
      <c r="U188" s="536"/>
      <c r="V188" s="536"/>
      <c r="W188" s="536"/>
    </row>
    <row r="189">
      <c r="B189" s="457">
        <f t="shared" si="1"/>
        <v>257.3263297</v>
      </c>
      <c r="C189" s="465" t="str">
        <f t="shared" si="2"/>
        <v>Matt Martin</v>
      </c>
      <c r="D189" s="466" t="s">
        <v>18</v>
      </c>
      <c r="E189" s="466">
        <v>4767.0</v>
      </c>
      <c r="F189" s="466" t="s">
        <v>84</v>
      </c>
      <c r="G189" s="466" t="s">
        <v>123</v>
      </c>
      <c r="H189" s="466">
        <v>8.0</v>
      </c>
      <c r="I189" s="467">
        <v>0.0</v>
      </c>
      <c r="J189" s="436"/>
      <c r="K189" s="535"/>
      <c r="L189" s="536"/>
      <c r="M189" s="536"/>
      <c r="N189" s="536"/>
      <c r="O189" s="536"/>
      <c r="P189" s="536"/>
      <c r="Q189" s="536"/>
      <c r="R189" s="536"/>
      <c r="S189" s="536"/>
      <c r="T189" s="536"/>
      <c r="U189" s="536"/>
      <c r="V189" s="536"/>
      <c r="W189" s="536"/>
    </row>
    <row r="190">
      <c r="B190" s="457">
        <f t="shared" si="1"/>
        <v>29.62509389</v>
      </c>
      <c r="C190" s="465" t="str">
        <f t="shared" si="2"/>
        <v>Kyle Palmieri</v>
      </c>
      <c r="D190" s="466" t="s">
        <v>18</v>
      </c>
      <c r="E190" s="466">
        <v>4796.0</v>
      </c>
      <c r="F190" s="466" t="s">
        <v>282</v>
      </c>
      <c r="G190" s="466" t="s">
        <v>374</v>
      </c>
      <c r="H190" s="466">
        <v>8.0</v>
      </c>
      <c r="I190" s="467">
        <v>5.0</v>
      </c>
      <c r="J190" s="436"/>
      <c r="K190" s="535"/>
      <c r="L190" s="536"/>
      <c r="M190" s="536"/>
      <c r="N190" s="536"/>
      <c r="O190" s="536"/>
      <c r="P190" s="536"/>
      <c r="Q190" s="536"/>
      <c r="R190" s="536"/>
      <c r="S190" s="536"/>
      <c r="T190" s="536"/>
      <c r="U190" s="536"/>
      <c r="V190" s="536"/>
      <c r="W190" s="536"/>
    </row>
    <row r="191">
      <c r="B191" s="457">
        <f t="shared" si="1"/>
        <v>83.26900002</v>
      </c>
      <c r="C191" s="465" t="str">
        <f t="shared" si="2"/>
        <v>Nick Leddy</v>
      </c>
      <c r="D191" s="466" t="s">
        <v>18</v>
      </c>
      <c r="E191" s="466">
        <v>4834.0</v>
      </c>
      <c r="F191" s="466" t="s">
        <v>68</v>
      </c>
      <c r="G191" s="466" t="s">
        <v>375</v>
      </c>
      <c r="H191" s="466">
        <v>8.0</v>
      </c>
      <c r="I191" s="467">
        <v>3.0</v>
      </c>
      <c r="J191" s="436"/>
      <c r="K191" s="535"/>
      <c r="L191" s="536"/>
      <c r="M191" s="536"/>
      <c r="N191" s="536"/>
      <c r="O191" s="536"/>
      <c r="P191" s="536"/>
      <c r="Q191" s="536"/>
      <c r="R191" s="536"/>
      <c r="S191" s="536"/>
      <c r="T191" s="536"/>
      <c r="U191" s="536"/>
      <c r="V191" s="536"/>
      <c r="W191" s="536"/>
    </row>
    <row r="192">
      <c r="B192" s="457">
        <f t="shared" si="1"/>
        <v>130.3893839</v>
      </c>
      <c r="C192" s="465" t="str">
        <f t="shared" si="2"/>
        <v>Casey Cizikas</v>
      </c>
      <c r="D192" s="466" t="s">
        <v>18</v>
      </c>
      <c r="E192" s="466">
        <v>5083.0</v>
      </c>
      <c r="F192" s="466" t="s">
        <v>376</v>
      </c>
      <c r="G192" s="466" t="s">
        <v>377</v>
      </c>
      <c r="H192" s="466">
        <v>8.0</v>
      </c>
      <c r="I192" s="467">
        <v>2.0</v>
      </c>
      <c r="J192" s="436"/>
      <c r="K192" s="535"/>
      <c r="L192" s="437"/>
      <c r="M192" s="437"/>
      <c r="N192" s="536"/>
      <c r="O192" s="536"/>
      <c r="P192" s="536"/>
      <c r="Q192" s="536"/>
      <c r="R192" s="536"/>
      <c r="S192" s="536"/>
      <c r="T192" s="536"/>
      <c r="U192" s="536"/>
      <c r="V192" s="536"/>
      <c r="W192" s="536"/>
    </row>
    <row r="193">
      <c r="B193" s="457">
        <f t="shared" si="1"/>
        <v>130.4145566</v>
      </c>
      <c r="C193" s="465" t="str">
        <f t="shared" si="2"/>
        <v>Leo Komarov</v>
      </c>
      <c r="D193" s="466" t="s">
        <v>18</v>
      </c>
      <c r="E193" s="466">
        <v>5140.0</v>
      </c>
      <c r="F193" s="466" t="s">
        <v>378</v>
      </c>
      <c r="G193" s="466" t="s">
        <v>379</v>
      </c>
      <c r="H193" s="466">
        <v>8.0</v>
      </c>
      <c r="I193" s="467">
        <v>2.0</v>
      </c>
      <c r="J193" s="436"/>
      <c r="K193" s="535"/>
      <c r="L193" s="536"/>
      <c r="M193" s="536"/>
      <c r="N193" s="536"/>
      <c r="O193" s="536"/>
      <c r="P193" s="536"/>
      <c r="Q193" s="536"/>
      <c r="R193" s="536"/>
      <c r="S193" s="536"/>
      <c r="T193" s="536"/>
      <c r="U193" s="536"/>
      <c r="V193" s="536"/>
      <c r="W193" s="536"/>
    </row>
    <row r="194">
      <c r="B194" s="457">
        <f t="shared" si="1"/>
        <v>8.243417804</v>
      </c>
      <c r="C194" s="465" t="str">
        <f t="shared" si="2"/>
        <v>Jean-Gabriel Pageau</v>
      </c>
      <c r="D194" s="466" t="s">
        <v>18</v>
      </c>
      <c r="E194" s="466">
        <v>5207.0</v>
      </c>
      <c r="F194" s="466" t="s">
        <v>380</v>
      </c>
      <c r="G194" s="466" t="s">
        <v>381</v>
      </c>
      <c r="H194" s="466">
        <v>8.0</v>
      </c>
      <c r="I194" s="467">
        <v>9.0</v>
      </c>
      <c r="J194" s="436"/>
      <c r="K194" s="535"/>
      <c r="L194" s="536"/>
      <c r="M194" s="536"/>
      <c r="N194" s="536"/>
      <c r="O194" s="536"/>
      <c r="P194" s="536"/>
      <c r="Q194" s="536"/>
      <c r="R194" s="536"/>
      <c r="S194" s="536"/>
      <c r="T194" s="536"/>
      <c r="U194" s="536"/>
      <c r="V194" s="536"/>
      <c r="W194" s="536"/>
    </row>
    <row r="195">
      <c r="B195" s="457">
        <f t="shared" si="1"/>
        <v>14.07303421</v>
      </c>
      <c r="C195" s="465" t="str">
        <f t="shared" si="2"/>
        <v>Brock Nelson</v>
      </c>
      <c r="D195" s="466" t="s">
        <v>18</v>
      </c>
      <c r="E195" s="466">
        <v>5226.0</v>
      </c>
      <c r="F195" s="466" t="s">
        <v>112</v>
      </c>
      <c r="G195" s="466" t="s">
        <v>382</v>
      </c>
      <c r="H195" s="466">
        <v>8.0</v>
      </c>
      <c r="I195" s="467">
        <v>7.0</v>
      </c>
      <c r="J195" s="436"/>
      <c r="K195" s="535"/>
      <c r="L195" s="536"/>
      <c r="M195" s="536"/>
      <c r="N195" s="536"/>
      <c r="O195" s="536"/>
      <c r="P195" s="536"/>
      <c r="Q195" s="536"/>
      <c r="R195" s="536"/>
      <c r="S195" s="536"/>
      <c r="T195" s="536"/>
      <c r="U195" s="536"/>
      <c r="V195" s="536"/>
      <c r="W195" s="536"/>
    </row>
    <row r="196">
      <c r="B196" s="457">
        <f t="shared" si="1"/>
        <v>56.31818336</v>
      </c>
      <c r="C196" s="465" t="str">
        <f t="shared" si="2"/>
        <v>Scott Mayfield</v>
      </c>
      <c r="D196" s="466" t="s">
        <v>18</v>
      </c>
      <c r="E196" s="466">
        <v>5364.0</v>
      </c>
      <c r="F196" s="466" t="s">
        <v>383</v>
      </c>
      <c r="G196" s="466" t="s">
        <v>384</v>
      </c>
      <c r="H196" s="466">
        <v>8.0</v>
      </c>
      <c r="I196" s="467">
        <v>4.0</v>
      </c>
      <c r="J196" s="436"/>
      <c r="K196" s="535"/>
      <c r="L196" s="536"/>
      <c r="M196" s="437"/>
      <c r="N196" s="536"/>
      <c r="O196" s="536"/>
      <c r="P196" s="536"/>
      <c r="Q196" s="536"/>
      <c r="R196" s="536"/>
      <c r="S196" s="536"/>
      <c r="T196" s="536"/>
      <c r="U196" s="536"/>
      <c r="V196" s="536"/>
      <c r="W196" s="536"/>
    </row>
    <row r="197">
      <c r="B197" s="457">
        <f t="shared" si="1"/>
        <v>56.23418416</v>
      </c>
      <c r="C197" s="465" t="str">
        <f t="shared" si="2"/>
        <v>Mathew Barzal</v>
      </c>
      <c r="D197" s="466" t="s">
        <v>18</v>
      </c>
      <c r="E197" s="466">
        <v>5611.0</v>
      </c>
      <c r="F197" s="466" t="s">
        <v>385</v>
      </c>
      <c r="G197" s="466" t="s">
        <v>386</v>
      </c>
      <c r="H197" s="466">
        <v>8.0</v>
      </c>
      <c r="I197" s="467">
        <v>4.0</v>
      </c>
      <c r="J197" s="436"/>
      <c r="K197" s="535"/>
      <c r="L197" s="536"/>
      <c r="M197" s="536"/>
      <c r="N197" s="536"/>
      <c r="O197" s="536"/>
      <c r="P197" s="536"/>
      <c r="Q197" s="536"/>
      <c r="R197" s="536"/>
      <c r="S197" s="536"/>
      <c r="T197" s="536"/>
      <c r="U197" s="536"/>
      <c r="V197" s="536"/>
      <c r="W197" s="536"/>
    </row>
    <row r="198">
      <c r="B198" s="457">
        <f t="shared" si="1"/>
        <v>8.09638857</v>
      </c>
      <c r="C198" s="465" t="str">
        <f t="shared" si="2"/>
        <v>Anthony Beauvillier</v>
      </c>
      <c r="D198" s="466" t="s">
        <v>18</v>
      </c>
      <c r="E198" s="466">
        <v>5623.0</v>
      </c>
      <c r="F198" s="466" t="s">
        <v>230</v>
      </c>
      <c r="G198" s="466" t="s">
        <v>387</v>
      </c>
      <c r="H198" s="466">
        <v>8.0</v>
      </c>
      <c r="I198" s="467">
        <v>9.0</v>
      </c>
      <c r="J198" s="436"/>
      <c r="K198" s="535"/>
      <c r="L198" s="536"/>
      <c r="M198" s="536"/>
      <c r="N198" s="536"/>
      <c r="O198" s="536"/>
      <c r="P198" s="536"/>
      <c r="Q198" s="536"/>
      <c r="R198" s="536"/>
      <c r="S198" s="536"/>
      <c r="T198" s="536"/>
      <c r="U198" s="536"/>
      <c r="V198" s="536"/>
      <c r="W198" s="536"/>
    </row>
    <row r="199">
      <c r="B199" s="457">
        <f t="shared" si="1"/>
        <v>83.95737036</v>
      </c>
      <c r="C199" s="465" t="str">
        <f t="shared" si="2"/>
        <v>Ryan Pulock</v>
      </c>
      <c r="D199" s="466" t="s">
        <v>18</v>
      </c>
      <c r="E199" s="466">
        <v>5815.0</v>
      </c>
      <c r="F199" s="466" t="s">
        <v>170</v>
      </c>
      <c r="G199" s="466" t="s">
        <v>388</v>
      </c>
      <c r="H199" s="466">
        <v>8.0</v>
      </c>
      <c r="I199" s="467">
        <v>3.0</v>
      </c>
      <c r="J199" s="436"/>
      <c r="K199" s="535"/>
      <c r="L199" s="536"/>
      <c r="M199" s="536"/>
      <c r="N199" s="536"/>
      <c r="O199" s="536"/>
      <c r="P199" s="536"/>
      <c r="Q199" s="536"/>
      <c r="R199" s="536"/>
      <c r="S199" s="536"/>
      <c r="T199" s="536"/>
      <c r="U199" s="536"/>
      <c r="V199" s="536"/>
      <c r="W199" s="536"/>
    </row>
    <row r="200">
      <c r="B200" s="457">
        <f t="shared" si="1"/>
        <v>184.6640261</v>
      </c>
      <c r="C200" s="465" t="str">
        <f t="shared" si="2"/>
        <v>Adam Pelech</v>
      </c>
      <c r="D200" s="466" t="s">
        <v>18</v>
      </c>
      <c r="E200" s="466">
        <v>5856.0</v>
      </c>
      <c r="F200" s="466" t="s">
        <v>183</v>
      </c>
      <c r="G200" s="466" t="s">
        <v>389</v>
      </c>
      <c r="H200" s="466">
        <v>8.0</v>
      </c>
      <c r="I200" s="467">
        <v>1.0</v>
      </c>
      <c r="J200" s="436"/>
      <c r="K200" s="535"/>
      <c r="L200" s="536"/>
      <c r="M200" s="536"/>
      <c r="N200" s="536"/>
      <c r="O200" s="536"/>
      <c r="P200" s="536"/>
      <c r="Q200" s="536"/>
      <c r="R200" s="536"/>
      <c r="S200" s="536"/>
      <c r="T200" s="536"/>
      <c r="U200" s="536"/>
      <c r="V200" s="536"/>
      <c r="W200" s="536"/>
    </row>
    <row r="201">
      <c r="B201" s="457">
        <f t="shared" si="1"/>
        <v>83.45216773</v>
      </c>
      <c r="C201" s="465" t="str">
        <f t="shared" si="2"/>
        <v>Oliver Wahlstrom</v>
      </c>
      <c r="D201" s="466" t="s">
        <v>18</v>
      </c>
      <c r="E201" s="466">
        <v>14534.0</v>
      </c>
      <c r="F201" s="466" t="s">
        <v>390</v>
      </c>
      <c r="G201" s="466" t="s">
        <v>391</v>
      </c>
      <c r="H201" s="466">
        <v>5.0</v>
      </c>
      <c r="I201" s="467">
        <v>3.0</v>
      </c>
      <c r="J201" s="436"/>
      <c r="K201" s="535"/>
      <c r="L201" s="536"/>
      <c r="M201" s="536"/>
      <c r="N201" s="536"/>
      <c r="O201" s="536"/>
      <c r="P201" s="536"/>
      <c r="Q201" s="536"/>
      <c r="R201" s="536"/>
      <c r="S201" s="536"/>
      <c r="T201" s="536"/>
      <c r="U201" s="536"/>
      <c r="V201" s="536"/>
      <c r="W201" s="536"/>
    </row>
    <row r="202">
      <c r="B202" s="457">
        <f t="shared" si="1"/>
        <v>83.02613676</v>
      </c>
      <c r="C202" s="465" t="str">
        <f t="shared" si="2"/>
        <v>Noah Dobson</v>
      </c>
      <c r="D202" s="466" t="s">
        <v>18</v>
      </c>
      <c r="E202" s="466">
        <v>14535.0</v>
      </c>
      <c r="F202" s="466" t="s">
        <v>392</v>
      </c>
      <c r="G202" s="466" t="s">
        <v>393</v>
      </c>
      <c r="H202" s="466">
        <v>8.0</v>
      </c>
      <c r="I202" s="467">
        <v>3.0</v>
      </c>
      <c r="J202" s="436"/>
      <c r="K202" s="535"/>
      <c r="L202" s="536"/>
      <c r="M202" s="536"/>
      <c r="N202" s="536"/>
      <c r="O202" s="536"/>
      <c r="P202" s="536"/>
      <c r="Q202" s="536"/>
      <c r="R202" s="536"/>
      <c r="S202" s="536"/>
      <c r="T202" s="536"/>
      <c r="U202" s="536"/>
      <c r="V202" s="536"/>
      <c r="W202" s="536"/>
    </row>
    <row r="203">
      <c r="B203" s="457">
        <f t="shared" si="1"/>
        <v>257.344278</v>
      </c>
      <c r="C203" s="465" t="str">
        <f t="shared" si="2"/>
        <v>Otto Koivula</v>
      </c>
      <c r="D203" s="466" t="s">
        <v>18</v>
      </c>
      <c r="E203" s="466">
        <v>17346.0</v>
      </c>
      <c r="F203" s="466" t="s">
        <v>394</v>
      </c>
      <c r="G203" s="466" t="s">
        <v>395</v>
      </c>
      <c r="H203" s="466">
        <v>4.0</v>
      </c>
      <c r="I203" s="467">
        <v>0.0</v>
      </c>
      <c r="J203" s="436"/>
      <c r="K203" s="535"/>
      <c r="L203" s="536"/>
      <c r="M203" s="536"/>
      <c r="N203" s="536"/>
      <c r="O203" s="536"/>
      <c r="P203" s="536"/>
      <c r="Q203" s="536"/>
      <c r="R203" s="536"/>
      <c r="S203" s="536"/>
      <c r="T203" s="536"/>
      <c r="U203" s="536"/>
      <c r="V203" s="536"/>
      <c r="W203" s="536"/>
    </row>
    <row r="204">
      <c r="B204" s="457">
        <f t="shared" si="1"/>
        <v>257.1378616</v>
      </c>
      <c r="C204" s="465" t="str">
        <f t="shared" si="2"/>
        <v>Ilya Sorokin</v>
      </c>
      <c r="D204" s="466" t="s">
        <v>18</v>
      </c>
      <c r="E204" s="466">
        <v>28379.0</v>
      </c>
      <c r="F204" s="466" t="s">
        <v>396</v>
      </c>
      <c r="G204" s="466" t="s">
        <v>397</v>
      </c>
      <c r="H204" s="466">
        <v>5.0</v>
      </c>
      <c r="I204" s="467">
        <v>0.0</v>
      </c>
      <c r="J204" s="436"/>
      <c r="K204" s="535"/>
      <c r="L204" s="536"/>
      <c r="M204" s="536"/>
      <c r="N204" s="536"/>
      <c r="O204" s="536"/>
      <c r="P204" s="536"/>
      <c r="Q204" s="536"/>
      <c r="R204" s="536"/>
      <c r="S204" s="536"/>
      <c r="T204" s="536"/>
      <c r="U204" s="536"/>
      <c r="V204" s="536"/>
      <c r="W204" s="536"/>
    </row>
    <row r="205">
      <c r="B205" s="457">
        <f t="shared" si="1"/>
        <v>257.7788232</v>
      </c>
      <c r="C205" s="465" t="str">
        <f t="shared" si="2"/>
        <v>Robin Salo</v>
      </c>
      <c r="D205" s="466" t="s">
        <v>18</v>
      </c>
      <c r="E205" s="466">
        <v>29755.0</v>
      </c>
      <c r="F205" s="466" t="s">
        <v>398</v>
      </c>
      <c r="G205" s="466" t="s">
        <v>399</v>
      </c>
      <c r="H205" s="466">
        <v>2.0</v>
      </c>
      <c r="I205" s="467">
        <v>0.0</v>
      </c>
      <c r="J205" s="436"/>
      <c r="K205" s="535"/>
      <c r="L205" s="536"/>
      <c r="M205" s="536"/>
      <c r="N205" s="536"/>
      <c r="O205" s="536"/>
      <c r="P205" s="536"/>
      <c r="Q205" s="536"/>
      <c r="R205" s="536"/>
      <c r="S205" s="536"/>
      <c r="T205" s="536"/>
      <c r="U205" s="536"/>
      <c r="V205" s="536"/>
      <c r="W205" s="536"/>
    </row>
    <row r="206">
      <c r="B206" s="457">
        <f t="shared" si="1"/>
        <v>29.89013196</v>
      </c>
      <c r="C206" s="465" t="str">
        <f t="shared" si="2"/>
        <v>Jeff Carter</v>
      </c>
      <c r="D206" s="466" t="s">
        <v>19</v>
      </c>
      <c r="E206" s="466">
        <v>3488.0</v>
      </c>
      <c r="F206" s="466" t="s">
        <v>3</v>
      </c>
      <c r="G206" s="466" t="s">
        <v>251</v>
      </c>
      <c r="H206" s="466">
        <v>6.0</v>
      </c>
      <c r="I206" s="467">
        <v>5.0</v>
      </c>
      <c r="J206" s="436"/>
      <c r="K206" s="535"/>
      <c r="L206" s="536"/>
      <c r="M206" s="536"/>
      <c r="N206" s="536"/>
      <c r="O206" s="536"/>
      <c r="P206" s="536"/>
      <c r="Q206" s="536"/>
      <c r="R206" s="536"/>
      <c r="S206" s="536"/>
      <c r="T206" s="536"/>
      <c r="U206" s="536"/>
      <c r="V206" s="536"/>
      <c r="W206" s="536"/>
    </row>
    <row r="207">
      <c r="B207" s="457">
        <f t="shared" si="1"/>
        <v>130.7277099</v>
      </c>
      <c r="C207" s="465" t="str">
        <f t="shared" si="2"/>
        <v>Sidney Crosby</v>
      </c>
      <c r="D207" s="466" t="s">
        <v>19</v>
      </c>
      <c r="E207" s="466">
        <v>3490.0</v>
      </c>
      <c r="F207" s="466" t="s">
        <v>400</v>
      </c>
      <c r="G207" s="466" t="s">
        <v>401</v>
      </c>
      <c r="H207" s="466">
        <v>6.0</v>
      </c>
      <c r="I207" s="467">
        <v>2.0</v>
      </c>
      <c r="J207" s="436"/>
      <c r="K207" s="535"/>
      <c r="L207" s="536"/>
      <c r="M207" s="536"/>
      <c r="N207" s="536"/>
      <c r="O207" s="536"/>
      <c r="P207" s="536"/>
      <c r="Q207" s="536"/>
      <c r="R207" s="536"/>
      <c r="S207" s="536"/>
      <c r="T207" s="536"/>
      <c r="U207" s="536"/>
      <c r="V207" s="536"/>
      <c r="W207" s="536"/>
    </row>
    <row r="208">
      <c r="B208" s="457">
        <f t="shared" si="1"/>
        <v>29.78880158</v>
      </c>
      <c r="C208" s="465" t="str">
        <f t="shared" si="2"/>
        <v>Evgeni Malkin</v>
      </c>
      <c r="D208" s="466" t="s">
        <v>19</v>
      </c>
      <c r="E208" s="466">
        <v>3652.0</v>
      </c>
      <c r="F208" s="466" t="s">
        <v>402</v>
      </c>
      <c r="G208" s="466" t="s">
        <v>403</v>
      </c>
      <c r="H208" s="466">
        <v>4.0</v>
      </c>
      <c r="I208" s="467">
        <v>5.0</v>
      </c>
      <c r="J208" s="436"/>
      <c r="K208" s="535"/>
      <c r="L208" s="536"/>
      <c r="M208" s="536"/>
      <c r="N208" s="536"/>
      <c r="O208" s="536"/>
      <c r="P208" s="536"/>
      <c r="Q208" s="536"/>
      <c r="R208" s="536"/>
      <c r="S208" s="536"/>
      <c r="T208" s="536"/>
      <c r="U208" s="536"/>
      <c r="V208" s="536"/>
      <c r="W208" s="536"/>
    </row>
    <row r="209">
      <c r="B209" s="457">
        <f t="shared" si="1"/>
        <v>21.91399677</v>
      </c>
      <c r="C209" s="465" t="str">
        <f t="shared" si="2"/>
        <v>Kris Letang</v>
      </c>
      <c r="D209" s="466" t="s">
        <v>19</v>
      </c>
      <c r="E209" s="466">
        <v>4030.0</v>
      </c>
      <c r="F209" s="466" t="s">
        <v>175</v>
      </c>
      <c r="G209" s="466" t="s">
        <v>404</v>
      </c>
      <c r="H209" s="466">
        <v>6.0</v>
      </c>
      <c r="I209" s="467">
        <v>6.0</v>
      </c>
      <c r="J209" s="436"/>
      <c r="K209" s="535"/>
      <c r="L209" s="536"/>
      <c r="M209" s="536"/>
      <c r="N209" s="536"/>
      <c r="O209" s="536"/>
      <c r="P209" s="536"/>
      <c r="Q209" s="536"/>
      <c r="R209" s="536"/>
      <c r="S209" s="536"/>
      <c r="T209" s="536"/>
      <c r="U209" s="536"/>
      <c r="V209" s="536"/>
      <c r="W209" s="536"/>
    </row>
    <row r="210">
      <c r="B210" s="457">
        <f t="shared" si="1"/>
        <v>83.29015009</v>
      </c>
      <c r="C210" s="465" t="str">
        <f t="shared" si="2"/>
        <v>Jason Zucker</v>
      </c>
      <c r="D210" s="466" t="s">
        <v>19</v>
      </c>
      <c r="E210" s="466">
        <v>5093.0</v>
      </c>
      <c r="F210" s="466" t="s">
        <v>405</v>
      </c>
      <c r="G210" s="466" t="s">
        <v>406</v>
      </c>
      <c r="H210" s="466">
        <v>6.0</v>
      </c>
      <c r="I210" s="467">
        <v>3.0</v>
      </c>
      <c r="J210" s="436"/>
      <c r="K210" s="535"/>
      <c r="L210" s="536"/>
      <c r="M210" s="536"/>
      <c r="N210" s="536"/>
      <c r="O210" s="536"/>
      <c r="P210" s="536"/>
      <c r="Q210" s="536"/>
      <c r="R210" s="536"/>
      <c r="S210" s="536"/>
      <c r="T210" s="536"/>
      <c r="U210" s="536"/>
      <c r="V210" s="536"/>
      <c r="W210" s="536"/>
    </row>
    <row r="211">
      <c r="B211" s="457">
        <f t="shared" si="1"/>
        <v>130.0590774</v>
      </c>
      <c r="C211" s="465" t="str">
        <f t="shared" si="2"/>
        <v>Cody Ceci</v>
      </c>
      <c r="D211" s="466" t="s">
        <v>19</v>
      </c>
      <c r="E211" s="466">
        <v>5307.0</v>
      </c>
      <c r="F211" s="466" t="s">
        <v>407</v>
      </c>
      <c r="G211" s="466" t="s">
        <v>408</v>
      </c>
      <c r="H211" s="466">
        <v>6.0</v>
      </c>
      <c r="I211" s="467">
        <v>2.0</v>
      </c>
      <c r="J211" s="436"/>
      <c r="K211" s="535"/>
      <c r="L211" s="536"/>
      <c r="M211" s="536"/>
      <c r="N211" s="536"/>
      <c r="O211" s="536"/>
      <c r="P211" s="536"/>
      <c r="Q211" s="536"/>
      <c r="R211" s="536"/>
      <c r="S211" s="536"/>
      <c r="T211" s="536"/>
      <c r="U211" s="536"/>
      <c r="V211" s="536"/>
      <c r="W211" s="536"/>
    </row>
    <row r="212">
      <c r="B212" s="457">
        <f t="shared" si="1"/>
        <v>130.2835831</v>
      </c>
      <c r="C212" s="465" t="str">
        <f t="shared" si="2"/>
        <v>Brian Dumoulin</v>
      </c>
      <c r="D212" s="466" t="s">
        <v>19</v>
      </c>
      <c r="E212" s="466">
        <v>5310.0</v>
      </c>
      <c r="F212" s="466" t="s">
        <v>409</v>
      </c>
      <c r="G212" s="466" t="s">
        <v>410</v>
      </c>
      <c r="H212" s="466">
        <v>6.0</v>
      </c>
      <c r="I212" s="467">
        <v>2.0</v>
      </c>
      <c r="J212" s="436"/>
      <c r="K212" s="535"/>
      <c r="L212" s="536"/>
      <c r="M212" s="536"/>
      <c r="N212" s="536"/>
      <c r="O212" s="536"/>
      <c r="P212" s="536"/>
      <c r="Q212" s="536"/>
      <c r="R212" s="536"/>
      <c r="S212" s="536"/>
      <c r="T212" s="536"/>
      <c r="U212" s="536"/>
      <c r="V212" s="536"/>
      <c r="W212" s="536"/>
    </row>
    <row r="213">
      <c r="B213" s="457">
        <f t="shared" si="1"/>
        <v>83.00367959</v>
      </c>
      <c r="C213" s="465" t="str">
        <f t="shared" si="2"/>
        <v>Kasperi Kapanen</v>
      </c>
      <c r="D213" s="466" t="s">
        <v>19</v>
      </c>
      <c r="E213" s="466">
        <v>5428.0</v>
      </c>
      <c r="F213" s="466" t="s">
        <v>411</v>
      </c>
      <c r="G213" s="466" t="s">
        <v>412</v>
      </c>
      <c r="H213" s="466">
        <v>6.0</v>
      </c>
      <c r="I213" s="467">
        <v>3.0</v>
      </c>
      <c r="J213" s="436"/>
      <c r="K213" s="535"/>
      <c r="L213" s="536"/>
      <c r="M213" s="536"/>
      <c r="N213" s="536"/>
      <c r="O213" s="536"/>
      <c r="P213" s="536"/>
      <c r="Q213" s="536"/>
      <c r="R213" s="536"/>
      <c r="S213" s="536"/>
      <c r="T213" s="536"/>
      <c r="U213" s="536"/>
      <c r="V213" s="536"/>
      <c r="W213" s="536"/>
    </row>
    <row r="214">
      <c r="B214" s="457">
        <f t="shared" si="1"/>
        <v>83.63875115</v>
      </c>
      <c r="C214" s="465" t="str">
        <f t="shared" si="2"/>
        <v>Bryan Rust</v>
      </c>
      <c r="D214" s="466" t="s">
        <v>19</v>
      </c>
      <c r="E214" s="466">
        <v>5500.0</v>
      </c>
      <c r="F214" s="466" t="s">
        <v>413</v>
      </c>
      <c r="G214" s="466" t="s">
        <v>414</v>
      </c>
      <c r="H214" s="466">
        <v>6.0</v>
      </c>
      <c r="I214" s="467">
        <v>3.0</v>
      </c>
      <c r="J214" s="436"/>
      <c r="K214" s="535"/>
      <c r="L214" s="536"/>
      <c r="M214" s="536"/>
      <c r="N214" s="536"/>
      <c r="O214" s="536"/>
      <c r="P214" s="536"/>
      <c r="Q214" s="536"/>
      <c r="R214" s="536"/>
      <c r="S214" s="536"/>
      <c r="T214" s="536"/>
      <c r="U214" s="536"/>
      <c r="V214" s="536"/>
      <c r="W214" s="536"/>
    </row>
    <row r="215">
      <c r="B215" s="457">
        <f t="shared" si="1"/>
        <v>184.5974664</v>
      </c>
      <c r="C215" s="465" t="str">
        <f t="shared" si="2"/>
        <v>Jared McCann</v>
      </c>
      <c r="D215" s="466" t="s">
        <v>19</v>
      </c>
      <c r="E215" s="466">
        <v>5824.0</v>
      </c>
      <c r="F215" s="466" t="s">
        <v>263</v>
      </c>
      <c r="G215" s="466" t="s">
        <v>415</v>
      </c>
      <c r="H215" s="466">
        <v>6.0</v>
      </c>
      <c r="I215" s="467">
        <v>1.0</v>
      </c>
      <c r="J215" s="436"/>
      <c r="K215" s="535"/>
      <c r="L215" s="536"/>
      <c r="M215" s="536"/>
      <c r="N215" s="536"/>
      <c r="O215" s="536"/>
      <c r="P215" s="536"/>
      <c r="Q215" s="536"/>
      <c r="R215" s="536"/>
      <c r="S215" s="536"/>
      <c r="T215" s="536"/>
      <c r="U215" s="536"/>
      <c r="V215" s="536"/>
      <c r="W215" s="536"/>
    </row>
    <row r="216">
      <c r="B216" s="457">
        <f t="shared" si="1"/>
        <v>257.9195532</v>
      </c>
      <c r="C216" s="465" t="str">
        <f t="shared" si="2"/>
        <v>Mike Matheson</v>
      </c>
      <c r="D216" s="466" t="s">
        <v>19</v>
      </c>
      <c r="E216" s="466">
        <v>5921.0</v>
      </c>
      <c r="F216" s="466" t="s">
        <v>81</v>
      </c>
      <c r="G216" s="466" t="s">
        <v>416</v>
      </c>
      <c r="H216" s="466">
        <v>6.0</v>
      </c>
      <c r="I216" s="467">
        <v>0.0</v>
      </c>
      <c r="J216" s="436"/>
      <c r="K216" s="535"/>
      <c r="L216" s="536"/>
      <c r="M216" s="536"/>
      <c r="N216" s="536"/>
      <c r="O216" s="536"/>
      <c r="P216" s="536"/>
      <c r="Q216" s="536"/>
      <c r="R216" s="536"/>
      <c r="S216" s="536"/>
      <c r="T216" s="536"/>
      <c r="U216" s="536"/>
      <c r="V216" s="536"/>
      <c r="W216" s="536"/>
    </row>
    <row r="217">
      <c r="B217" s="457">
        <f t="shared" si="1"/>
        <v>184.931318</v>
      </c>
      <c r="C217" s="465" t="str">
        <f t="shared" si="2"/>
        <v>Brandon Tanev</v>
      </c>
      <c r="D217" s="466" t="s">
        <v>19</v>
      </c>
      <c r="E217" s="466">
        <v>9068.0</v>
      </c>
      <c r="F217" s="466" t="s">
        <v>79</v>
      </c>
      <c r="G217" s="466" t="s">
        <v>417</v>
      </c>
      <c r="H217" s="466">
        <v>6.0</v>
      </c>
      <c r="I217" s="467">
        <v>1.0</v>
      </c>
      <c r="J217" s="436"/>
      <c r="K217" s="535"/>
      <c r="L217" s="536"/>
      <c r="M217" s="536"/>
      <c r="N217" s="536"/>
      <c r="O217" s="536"/>
      <c r="P217" s="536"/>
      <c r="Q217" s="536"/>
      <c r="R217" s="536"/>
      <c r="S217" s="536"/>
      <c r="T217" s="536"/>
      <c r="U217" s="536"/>
      <c r="V217" s="536"/>
      <c r="W217" s="536"/>
    </row>
    <row r="218">
      <c r="B218" s="457">
        <f t="shared" si="1"/>
        <v>184.6875648</v>
      </c>
      <c r="C218" s="465" t="str">
        <f t="shared" si="2"/>
        <v>Evan Rodrigues</v>
      </c>
      <c r="D218" s="466" t="s">
        <v>19</v>
      </c>
      <c r="E218" s="466">
        <v>9075.0</v>
      </c>
      <c r="F218" s="466" t="s">
        <v>418</v>
      </c>
      <c r="G218" s="466" t="s">
        <v>419</v>
      </c>
      <c r="H218" s="466">
        <v>2.0</v>
      </c>
      <c r="I218" s="467">
        <v>1.0</v>
      </c>
      <c r="J218" s="436"/>
      <c r="K218" s="535"/>
      <c r="L218" s="536"/>
      <c r="M218" s="536"/>
      <c r="N218" s="536"/>
      <c r="O218" s="536"/>
      <c r="P218" s="536"/>
      <c r="Q218" s="536"/>
      <c r="R218" s="536"/>
      <c r="S218" s="536"/>
      <c r="T218" s="536"/>
      <c r="U218" s="536"/>
      <c r="V218" s="536"/>
      <c r="W218" s="536"/>
    </row>
    <row r="219">
      <c r="B219" s="457">
        <f t="shared" si="1"/>
        <v>257.4787189</v>
      </c>
      <c r="C219" s="465" t="str">
        <f t="shared" si="2"/>
        <v>Tristan Jarry</v>
      </c>
      <c r="D219" s="466" t="s">
        <v>19</v>
      </c>
      <c r="E219" s="466">
        <v>10083.0</v>
      </c>
      <c r="F219" s="466" t="s">
        <v>420</v>
      </c>
      <c r="G219" s="466" t="s">
        <v>421</v>
      </c>
      <c r="H219" s="466">
        <v>6.0</v>
      </c>
      <c r="I219" s="467">
        <v>0.0</v>
      </c>
      <c r="J219" s="436"/>
      <c r="K219" s="535"/>
      <c r="L219" s="437"/>
      <c r="M219" s="536"/>
      <c r="N219" s="536"/>
      <c r="O219" s="536"/>
      <c r="P219" s="536"/>
      <c r="Q219" s="536"/>
      <c r="R219" s="536"/>
      <c r="S219" s="536"/>
      <c r="T219" s="536"/>
      <c r="U219" s="536"/>
      <c r="V219" s="536"/>
      <c r="W219" s="536"/>
    </row>
    <row r="220">
      <c r="B220" s="457">
        <f t="shared" si="1"/>
        <v>83.41392973</v>
      </c>
      <c r="C220" s="465" t="str">
        <f t="shared" si="2"/>
        <v>Frederick Gaudreau</v>
      </c>
      <c r="D220" s="466" t="s">
        <v>19</v>
      </c>
      <c r="E220" s="466">
        <v>10097.0</v>
      </c>
      <c r="F220" s="466" t="s">
        <v>422</v>
      </c>
      <c r="G220" s="466" t="s">
        <v>423</v>
      </c>
      <c r="H220" s="466">
        <v>6.0</v>
      </c>
      <c r="I220" s="467">
        <v>3.0</v>
      </c>
      <c r="J220" s="436"/>
      <c r="K220" s="535"/>
      <c r="L220" s="536"/>
      <c r="M220" s="536"/>
      <c r="N220" s="536"/>
      <c r="O220" s="536"/>
      <c r="P220" s="536"/>
      <c r="Q220" s="536"/>
      <c r="R220" s="536"/>
      <c r="S220" s="536"/>
      <c r="T220" s="536"/>
      <c r="U220" s="536"/>
      <c r="V220" s="536"/>
      <c r="W220" s="536"/>
    </row>
    <row r="221">
      <c r="B221" s="457">
        <f t="shared" si="1"/>
        <v>130.3862312</v>
      </c>
      <c r="C221" s="465" t="str">
        <f t="shared" si="2"/>
        <v>Jake Guentzel</v>
      </c>
      <c r="D221" s="466" t="s">
        <v>19</v>
      </c>
      <c r="E221" s="466">
        <v>11327.0</v>
      </c>
      <c r="F221" s="466" t="s">
        <v>77</v>
      </c>
      <c r="G221" s="466" t="s">
        <v>424</v>
      </c>
      <c r="H221" s="466">
        <v>6.0</v>
      </c>
      <c r="I221" s="467">
        <v>2.0</v>
      </c>
      <c r="J221" s="436"/>
      <c r="K221" s="535"/>
      <c r="L221" s="536"/>
      <c r="M221" s="536"/>
      <c r="N221" s="536"/>
      <c r="O221" s="536"/>
      <c r="P221" s="536"/>
      <c r="Q221" s="536"/>
      <c r="R221" s="536"/>
      <c r="S221" s="536"/>
      <c r="T221" s="536"/>
      <c r="U221" s="536"/>
      <c r="V221" s="536"/>
      <c r="W221" s="536"/>
    </row>
    <row r="222">
      <c r="B222" s="457">
        <f t="shared" si="1"/>
        <v>130.0489092</v>
      </c>
      <c r="C222" s="465" t="str">
        <f t="shared" si="2"/>
        <v>Zach Aston-Reese</v>
      </c>
      <c r="D222" s="466" t="s">
        <v>19</v>
      </c>
      <c r="E222" s="466">
        <v>12287.0</v>
      </c>
      <c r="F222" s="466" t="s">
        <v>255</v>
      </c>
      <c r="G222" s="466" t="s">
        <v>425</v>
      </c>
      <c r="H222" s="466">
        <v>6.0</v>
      </c>
      <c r="I222" s="467">
        <v>2.0</v>
      </c>
      <c r="J222" s="436"/>
      <c r="K222" s="535"/>
      <c r="L222" s="536"/>
      <c r="M222" s="536"/>
      <c r="N222" s="536"/>
      <c r="O222" s="536"/>
      <c r="P222" s="536"/>
      <c r="Q222" s="536"/>
      <c r="R222" s="536"/>
      <c r="S222" s="536"/>
      <c r="T222" s="536"/>
      <c r="U222" s="536"/>
      <c r="V222" s="536"/>
      <c r="W222" s="536"/>
    </row>
    <row r="223">
      <c r="B223" s="457">
        <f t="shared" si="1"/>
        <v>184.5165937</v>
      </c>
      <c r="C223" s="465" t="str">
        <f t="shared" si="2"/>
        <v>Marcus Pettersson</v>
      </c>
      <c r="D223" s="466" t="s">
        <v>19</v>
      </c>
      <c r="E223" s="466">
        <v>14114.0</v>
      </c>
      <c r="F223" s="466" t="s">
        <v>259</v>
      </c>
      <c r="G223" s="466" t="s">
        <v>426</v>
      </c>
      <c r="H223" s="466">
        <v>6.0</v>
      </c>
      <c r="I223" s="467">
        <v>1.0</v>
      </c>
      <c r="J223" s="436"/>
      <c r="K223" s="535"/>
      <c r="L223" s="536"/>
      <c r="M223" s="536"/>
      <c r="N223" s="536"/>
      <c r="O223" s="536"/>
      <c r="P223" s="536"/>
      <c r="Q223" s="536"/>
      <c r="R223" s="536"/>
      <c r="S223" s="536"/>
      <c r="T223" s="536"/>
      <c r="U223" s="536"/>
      <c r="V223" s="536"/>
      <c r="W223" s="536"/>
    </row>
    <row r="224">
      <c r="B224" s="457">
        <f t="shared" si="1"/>
        <v>257.1849462</v>
      </c>
      <c r="C224" s="465" t="str">
        <f t="shared" si="2"/>
        <v>Teddy Blueger</v>
      </c>
      <c r="D224" s="466" t="s">
        <v>19</v>
      </c>
      <c r="E224" s="466">
        <v>15472.0</v>
      </c>
      <c r="F224" s="466" t="s">
        <v>427</v>
      </c>
      <c r="G224" s="466" t="s">
        <v>428</v>
      </c>
      <c r="H224" s="466">
        <v>6.0</v>
      </c>
      <c r="I224" s="467">
        <v>0.0</v>
      </c>
      <c r="J224" s="436"/>
      <c r="K224" s="535"/>
      <c r="L224" s="437"/>
      <c r="M224" s="536"/>
      <c r="N224" s="536"/>
      <c r="O224" s="536"/>
      <c r="P224" s="536"/>
      <c r="Q224" s="536"/>
      <c r="R224" s="536"/>
      <c r="S224" s="536"/>
      <c r="T224" s="536"/>
      <c r="U224" s="536"/>
      <c r="V224" s="536"/>
      <c r="W224" s="536"/>
    </row>
    <row r="225">
      <c r="B225" s="457">
        <f t="shared" si="1"/>
        <v>257.8009653</v>
      </c>
      <c r="C225" s="465" t="str">
        <f t="shared" si="2"/>
        <v>John Marino</v>
      </c>
      <c r="D225" s="466" t="s">
        <v>19</v>
      </c>
      <c r="E225" s="466">
        <v>17187.0</v>
      </c>
      <c r="F225" s="466" t="s">
        <v>429</v>
      </c>
      <c r="G225" s="466" t="s">
        <v>430</v>
      </c>
      <c r="H225" s="466">
        <v>6.0</v>
      </c>
      <c r="I225" s="467">
        <v>0.0</v>
      </c>
      <c r="J225" s="436"/>
      <c r="K225" s="535"/>
      <c r="L225" s="536"/>
      <c r="M225" s="536"/>
      <c r="N225" s="536"/>
      <c r="O225" s="536"/>
      <c r="P225" s="536"/>
      <c r="Q225" s="536"/>
      <c r="R225" s="536"/>
      <c r="S225" s="536"/>
      <c r="T225" s="536"/>
      <c r="U225" s="536"/>
      <c r="V225" s="536"/>
      <c r="W225" s="536"/>
    </row>
    <row r="226">
      <c r="B226" s="457">
        <f t="shared" si="1"/>
        <v>184.4307435</v>
      </c>
      <c r="C226" s="465" t="str">
        <f t="shared" si="2"/>
        <v>Mike Hoffman</v>
      </c>
      <c r="D226" s="466" t="s">
        <v>20</v>
      </c>
      <c r="E226" s="466">
        <v>4426.0</v>
      </c>
      <c r="F226" s="466" t="s">
        <v>81</v>
      </c>
      <c r="G226" s="466" t="s">
        <v>431</v>
      </c>
      <c r="H226" s="466">
        <v>4.0</v>
      </c>
      <c r="I226" s="467">
        <v>1.0</v>
      </c>
      <c r="J226" s="436"/>
      <c r="K226" s="535"/>
      <c r="L226" s="536"/>
      <c r="M226" s="536"/>
      <c r="N226" s="536"/>
      <c r="O226" s="536"/>
      <c r="P226" s="536"/>
      <c r="Q226" s="536"/>
      <c r="R226" s="536"/>
      <c r="S226" s="536"/>
      <c r="T226" s="536"/>
      <c r="U226" s="536"/>
      <c r="V226" s="536"/>
      <c r="W226" s="536"/>
    </row>
    <row r="227">
      <c r="B227" s="457">
        <f t="shared" si="1"/>
        <v>130.0392598</v>
      </c>
      <c r="C227" s="465" t="str">
        <f t="shared" si="2"/>
        <v>Tyler Bozak</v>
      </c>
      <c r="D227" s="466" t="s">
        <v>20</v>
      </c>
      <c r="E227" s="466">
        <v>4686.0</v>
      </c>
      <c r="F227" s="466" t="s">
        <v>181</v>
      </c>
      <c r="G227" s="466" t="s">
        <v>432</v>
      </c>
      <c r="H227" s="466">
        <v>4.0</v>
      </c>
      <c r="I227" s="467">
        <v>2.0</v>
      </c>
      <c r="J227" s="436"/>
      <c r="K227" s="535"/>
      <c r="L227" s="536"/>
      <c r="M227" s="536"/>
      <c r="N227" s="536"/>
      <c r="O227" s="536"/>
      <c r="P227" s="536"/>
      <c r="Q227" s="536"/>
      <c r="R227" s="536"/>
      <c r="S227" s="536"/>
      <c r="T227" s="536"/>
      <c r="U227" s="536"/>
      <c r="V227" s="536"/>
      <c r="W227" s="536"/>
    </row>
    <row r="228">
      <c r="B228" s="457">
        <f t="shared" si="1"/>
        <v>83.79458729</v>
      </c>
      <c r="C228" s="465" t="str">
        <f t="shared" si="2"/>
        <v>Ryan O'Reilly</v>
      </c>
      <c r="D228" s="466" t="s">
        <v>20</v>
      </c>
      <c r="E228" s="466">
        <v>4703.0</v>
      </c>
      <c r="F228" s="466" t="s">
        <v>170</v>
      </c>
      <c r="G228" s="466" t="s">
        <v>433</v>
      </c>
      <c r="H228" s="466">
        <v>4.0</v>
      </c>
      <c r="I228" s="467">
        <v>3.0</v>
      </c>
      <c r="J228" s="436"/>
      <c r="K228" s="535"/>
      <c r="L228" s="536"/>
      <c r="M228" s="536"/>
      <c r="N228" s="536"/>
      <c r="O228" s="536"/>
      <c r="P228" s="536"/>
      <c r="Q228" s="536"/>
      <c r="R228" s="536"/>
      <c r="S228" s="536"/>
      <c r="T228" s="536"/>
      <c r="U228" s="536"/>
      <c r="V228" s="536"/>
      <c r="W228" s="536"/>
    </row>
    <row r="229">
      <c r="B229" s="457">
        <f t="shared" si="1"/>
        <v>184.9300736</v>
      </c>
      <c r="C229" s="465" t="str">
        <f t="shared" si="2"/>
        <v>Brayden Schenn</v>
      </c>
      <c r="D229" s="466" t="s">
        <v>20</v>
      </c>
      <c r="E229" s="466">
        <v>4712.0</v>
      </c>
      <c r="F229" s="466" t="s">
        <v>434</v>
      </c>
      <c r="G229" s="466" t="s">
        <v>435</v>
      </c>
      <c r="H229" s="466">
        <v>4.0</v>
      </c>
      <c r="I229" s="467">
        <v>1.0</v>
      </c>
      <c r="J229" s="436"/>
      <c r="K229" s="535"/>
      <c r="L229" s="536"/>
      <c r="M229" s="536"/>
      <c r="N229" s="536"/>
      <c r="O229" s="536"/>
      <c r="P229" s="536"/>
      <c r="Q229" s="536"/>
      <c r="R229" s="536"/>
      <c r="S229" s="536"/>
      <c r="T229" s="536"/>
      <c r="U229" s="536"/>
      <c r="V229" s="536"/>
      <c r="W229" s="536"/>
    </row>
    <row r="230">
      <c r="B230" s="457">
        <f t="shared" si="1"/>
        <v>184.2746827</v>
      </c>
      <c r="C230" s="465" t="str">
        <f t="shared" si="2"/>
        <v>Kyle Clifford</v>
      </c>
      <c r="D230" s="466" t="s">
        <v>20</v>
      </c>
      <c r="E230" s="466">
        <v>4889.0</v>
      </c>
      <c r="F230" s="466" t="s">
        <v>282</v>
      </c>
      <c r="G230" s="466" t="s">
        <v>436</v>
      </c>
      <c r="H230" s="466">
        <v>4.0</v>
      </c>
      <c r="I230" s="467">
        <v>1.0</v>
      </c>
      <c r="J230" s="436"/>
      <c r="K230" s="535"/>
      <c r="L230" s="536"/>
      <c r="M230" s="536"/>
      <c r="N230" s="536"/>
      <c r="O230" s="536"/>
      <c r="P230" s="536"/>
      <c r="Q230" s="536"/>
      <c r="R230" s="536"/>
      <c r="S230" s="536"/>
      <c r="T230" s="536"/>
      <c r="U230" s="536"/>
      <c r="V230" s="536"/>
      <c r="W230" s="536"/>
    </row>
    <row r="231">
      <c r="B231" s="457">
        <f t="shared" si="1"/>
        <v>257.8856651</v>
      </c>
      <c r="C231" s="465" t="str">
        <f t="shared" si="2"/>
        <v>Marco Scandella</v>
      </c>
      <c r="D231" s="466" t="s">
        <v>20</v>
      </c>
      <c r="E231" s="466">
        <v>4911.0</v>
      </c>
      <c r="F231" s="466" t="s">
        <v>437</v>
      </c>
      <c r="G231" s="466" t="s">
        <v>438</v>
      </c>
      <c r="H231" s="466">
        <v>4.0</v>
      </c>
      <c r="I231" s="467">
        <v>0.0</v>
      </c>
      <c r="J231" s="436"/>
      <c r="K231" s="535"/>
      <c r="L231" s="536"/>
      <c r="M231" s="536"/>
      <c r="N231" s="536"/>
      <c r="O231" s="536"/>
      <c r="P231" s="536"/>
      <c r="Q231" s="536"/>
      <c r="R231" s="536"/>
      <c r="S231" s="536"/>
      <c r="T231" s="536"/>
      <c r="U231" s="536"/>
      <c r="V231" s="536"/>
      <c r="W231" s="536"/>
    </row>
    <row r="232">
      <c r="B232" s="457">
        <f t="shared" si="1"/>
        <v>257.4579765</v>
      </c>
      <c r="C232" s="465" t="str">
        <f t="shared" si="2"/>
        <v>Justin Faulk</v>
      </c>
      <c r="D232" s="466" t="s">
        <v>20</v>
      </c>
      <c r="E232" s="466">
        <v>5009.0</v>
      </c>
      <c r="F232" s="466" t="s">
        <v>439</v>
      </c>
      <c r="G232" s="466" t="s">
        <v>440</v>
      </c>
      <c r="H232" s="466">
        <v>2.0</v>
      </c>
      <c r="I232" s="467">
        <v>0.0</v>
      </c>
      <c r="J232" s="436"/>
      <c r="K232" s="535"/>
      <c r="L232" s="536"/>
      <c r="M232" s="536"/>
      <c r="N232" s="536"/>
      <c r="O232" s="536"/>
      <c r="P232" s="536"/>
      <c r="Q232" s="536"/>
      <c r="R232" s="536"/>
      <c r="S232" s="536"/>
      <c r="T232" s="536"/>
      <c r="U232" s="536"/>
      <c r="V232" s="536"/>
      <c r="W232" s="536"/>
    </row>
    <row r="233">
      <c r="B233" s="457">
        <f t="shared" si="1"/>
        <v>257.0547302</v>
      </c>
      <c r="C233" s="465" t="str">
        <f t="shared" si="2"/>
        <v>Robert Bortuzzo</v>
      </c>
      <c r="D233" s="466" t="s">
        <v>20</v>
      </c>
      <c r="E233" s="466">
        <v>5030.0</v>
      </c>
      <c r="F233" s="466" t="s">
        <v>441</v>
      </c>
      <c r="G233" s="466" t="s">
        <v>442</v>
      </c>
      <c r="H233" s="466">
        <v>2.0</v>
      </c>
      <c r="I233" s="467">
        <v>0.0</v>
      </c>
      <c r="J233" s="436"/>
      <c r="K233" s="535"/>
      <c r="L233" s="536"/>
      <c r="M233" s="536"/>
      <c r="N233" s="536"/>
      <c r="O233" s="536"/>
      <c r="P233" s="536"/>
      <c r="Q233" s="536"/>
      <c r="R233" s="536"/>
      <c r="S233" s="536"/>
      <c r="T233" s="536"/>
      <c r="U233" s="536"/>
      <c r="V233" s="536"/>
      <c r="W233" s="536"/>
    </row>
    <row r="234">
      <c r="B234" s="457">
        <f t="shared" si="1"/>
        <v>257.2377781</v>
      </c>
      <c r="C234" s="465" t="str">
        <f t="shared" si="2"/>
        <v>Jaden Schwartz</v>
      </c>
      <c r="D234" s="466" t="s">
        <v>20</v>
      </c>
      <c r="E234" s="466">
        <v>5088.0</v>
      </c>
      <c r="F234" s="466" t="s">
        <v>443</v>
      </c>
      <c r="G234" s="466" t="s">
        <v>444</v>
      </c>
      <c r="H234" s="466">
        <v>4.0</v>
      </c>
      <c r="I234" s="467">
        <v>0.0</v>
      </c>
      <c r="J234" s="436"/>
      <c r="K234" s="535"/>
      <c r="L234" s="536"/>
      <c r="M234" s="536"/>
      <c r="N234" s="536"/>
      <c r="O234" s="536"/>
      <c r="P234" s="536"/>
      <c r="Q234" s="536"/>
      <c r="R234" s="536"/>
      <c r="S234" s="536"/>
      <c r="T234" s="536"/>
      <c r="U234" s="536"/>
      <c r="V234" s="536"/>
      <c r="W234" s="536"/>
    </row>
    <row r="235">
      <c r="B235" s="457">
        <f t="shared" si="1"/>
        <v>130.0388608</v>
      </c>
      <c r="C235" s="465" t="str">
        <f t="shared" si="2"/>
        <v>Torey Krug</v>
      </c>
      <c r="D235" s="466" t="s">
        <v>20</v>
      </c>
      <c r="E235" s="466">
        <v>5098.0</v>
      </c>
      <c r="F235" s="466" t="s">
        <v>445</v>
      </c>
      <c r="G235" s="466" t="s">
        <v>446</v>
      </c>
      <c r="H235" s="466">
        <v>4.0</v>
      </c>
      <c r="I235" s="467">
        <v>2.0</v>
      </c>
      <c r="J235" s="436"/>
      <c r="K235" s="535"/>
      <c r="L235" s="536"/>
      <c r="M235" s="536"/>
      <c r="N235" s="536"/>
      <c r="O235" s="536"/>
      <c r="P235" s="536"/>
      <c r="Q235" s="536"/>
      <c r="R235" s="536"/>
      <c r="S235" s="536"/>
      <c r="T235" s="536"/>
      <c r="U235" s="536"/>
      <c r="V235" s="536"/>
      <c r="W235" s="536"/>
    </row>
    <row r="236">
      <c r="B236" s="457">
        <f t="shared" si="1"/>
        <v>130.0410759</v>
      </c>
      <c r="C236" s="465" t="str">
        <f t="shared" si="2"/>
        <v>Vladimir Tarasenko</v>
      </c>
      <c r="D236" s="466" t="s">
        <v>20</v>
      </c>
      <c r="E236" s="466">
        <v>5135.0</v>
      </c>
      <c r="F236" s="466" t="s">
        <v>447</v>
      </c>
      <c r="G236" s="466" t="s">
        <v>448</v>
      </c>
      <c r="H236" s="466">
        <v>4.0</v>
      </c>
      <c r="I236" s="467">
        <v>2.0</v>
      </c>
      <c r="J236" s="436"/>
      <c r="K236" s="535"/>
      <c r="L236" s="437"/>
      <c r="M236" s="536"/>
      <c r="N236" s="536"/>
      <c r="O236" s="536"/>
      <c r="P236" s="536"/>
      <c r="Q236" s="536"/>
      <c r="R236" s="536"/>
      <c r="S236" s="536"/>
      <c r="T236" s="536"/>
      <c r="U236" s="536"/>
      <c r="V236" s="536"/>
      <c r="W236" s="536"/>
    </row>
    <row r="237">
      <c r="B237" s="457">
        <f t="shared" si="1"/>
        <v>184.5407451</v>
      </c>
      <c r="C237" s="465" t="str">
        <f t="shared" si="2"/>
        <v>Niko Mikkola</v>
      </c>
      <c r="D237" s="466" t="s">
        <v>20</v>
      </c>
      <c r="E237" s="466">
        <v>5722.0</v>
      </c>
      <c r="F237" s="466" t="s">
        <v>27</v>
      </c>
      <c r="G237" s="466" t="s">
        <v>449</v>
      </c>
      <c r="H237" s="466">
        <v>4.0</v>
      </c>
      <c r="I237" s="467">
        <v>1.0</v>
      </c>
      <c r="J237" s="436"/>
      <c r="K237" s="535"/>
      <c r="L237" s="536"/>
      <c r="M237" s="536"/>
      <c r="N237" s="536"/>
      <c r="O237" s="536"/>
      <c r="P237" s="536"/>
      <c r="Q237" s="536"/>
      <c r="R237" s="536"/>
      <c r="S237" s="536"/>
      <c r="T237" s="536"/>
      <c r="U237" s="536"/>
      <c r="V237" s="536"/>
      <c r="W237" s="536"/>
    </row>
    <row r="238">
      <c r="B238" s="457">
        <f t="shared" si="1"/>
        <v>184.4909955</v>
      </c>
      <c r="C238" s="465" t="str">
        <f t="shared" si="2"/>
        <v>Colton Parayko</v>
      </c>
      <c r="D238" s="466" t="s">
        <v>20</v>
      </c>
      <c r="E238" s="466">
        <v>5826.0</v>
      </c>
      <c r="F238" s="466" t="s">
        <v>341</v>
      </c>
      <c r="G238" s="466" t="s">
        <v>450</v>
      </c>
      <c r="H238" s="466">
        <v>4.0</v>
      </c>
      <c r="I238" s="467">
        <v>1.0</v>
      </c>
      <c r="J238" s="436"/>
      <c r="K238" s="535"/>
      <c r="L238" s="536"/>
      <c r="M238" s="536"/>
      <c r="N238" s="536"/>
      <c r="O238" s="536"/>
      <c r="P238" s="536"/>
      <c r="Q238" s="536"/>
      <c r="R238" s="536"/>
      <c r="S238" s="536"/>
      <c r="T238" s="536"/>
      <c r="U238" s="536"/>
      <c r="V238" s="536"/>
      <c r="W238" s="536"/>
    </row>
    <row r="239">
      <c r="B239" s="457">
        <f t="shared" si="1"/>
        <v>257.7571529</v>
      </c>
      <c r="C239" s="465" t="str">
        <f t="shared" si="2"/>
        <v>Jordan Binnington</v>
      </c>
      <c r="D239" s="466" t="s">
        <v>20</v>
      </c>
      <c r="E239" s="466">
        <v>5908.0</v>
      </c>
      <c r="F239" s="466" t="s">
        <v>5</v>
      </c>
      <c r="G239" s="466" t="s">
        <v>451</v>
      </c>
      <c r="H239" s="466">
        <v>4.0</v>
      </c>
      <c r="I239" s="467">
        <v>0.0</v>
      </c>
      <c r="J239" s="436"/>
      <c r="K239" s="535"/>
      <c r="L239" s="536"/>
      <c r="M239" s="536"/>
      <c r="N239" s="536"/>
      <c r="O239" s="536"/>
      <c r="P239" s="536"/>
      <c r="Q239" s="536"/>
      <c r="R239" s="536"/>
      <c r="S239" s="536"/>
      <c r="T239" s="536"/>
      <c r="U239" s="536"/>
      <c r="V239" s="536"/>
      <c r="W239" s="536"/>
    </row>
    <row r="240">
      <c r="B240" s="457">
        <f t="shared" si="1"/>
        <v>257.766212</v>
      </c>
      <c r="C240" s="465" t="str">
        <f t="shared" si="2"/>
        <v>Steven Santini</v>
      </c>
      <c r="D240" s="466" t="s">
        <v>20</v>
      </c>
      <c r="E240" s="466">
        <v>9078.0</v>
      </c>
      <c r="F240" s="466" t="s">
        <v>29</v>
      </c>
      <c r="G240" s="466" t="s">
        <v>452</v>
      </c>
      <c r="H240" s="466">
        <v>2.0</v>
      </c>
      <c r="I240" s="467">
        <v>0.0</v>
      </c>
      <c r="J240" s="436"/>
      <c r="K240" s="535"/>
      <c r="L240" s="536"/>
      <c r="M240" s="536"/>
      <c r="N240" s="536"/>
      <c r="O240" s="536"/>
      <c r="P240" s="536"/>
      <c r="Q240" s="536"/>
      <c r="R240" s="536"/>
      <c r="S240" s="536"/>
      <c r="T240" s="536"/>
      <c r="U240" s="536"/>
      <c r="V240" s="536"/>
      <c r="W240" s="536"/>
    </row>
    <row r="241">
      <c r="B241" s="457">
        <f t="shared" si="1"/>
        <v>257.7519654</v>
      </c>
      <c r="C241" s="465" t="str">
        <f t="shared" si="2"/>
        <v>Zach Sanford</v>
      </c>
      <c r="D241" s="466" t="s">
        <v>20</v>
      </c>
      <c r="E241" s="466">
        <v>10082.0</v>
      </c>
      <c r="F241" s="466" t="s">
        <v>255</v>
      </c>
      <c r="G241" s="466" t="s">
        <v>453</v>
      </c>
      <c r="H241" s="466">
        <v>4.0</v>
      </c>
      <c r="I241" s="467">
        <v>0.0</v>
      </c>
      <c r="J241" s="436"/>
      <c r="K241" s="535"/>
      <c r="L241" s="536"/>
      <c r="M241" s="536"/>
      <c r="N241" s="536"/>
      <c r="O241" s="536"/>
      <c r="P241" s="536"/>
      <c r="Q241" s="536"/>
      <c r="R241" s="536"/>
      <c r="S241" s="536"/>
      <c r="T241" s="536"/>
      <c r="U241" s="536"/>
      <c r="V241" s="536"/>
      <c r="W241" s="536"/>
    </row>
    <row r="242">
      <c r="B242" s="457">
        <f t="shared" si="1"/>
        <v>184.1207976</v>
      </c>
      <c r="C242" s="465" t="str">
        <f t="shared" si="2"/>
        <v>Ivan Barbashev</v>
      </c>
      <c r="D242" s="466" t="s">
        <v>20</v>
      </c>
      <c r="E242" s="466">
        <v>11708.0</v>
      </c>
      <c r="F242" s="466" t="s">
        <v>454</v>
      </c>
      <c r="G242" s="466" t="s">
        <v>455</v>
      </c>
      <c r="H242" s="466">
        <v>4.0</v>
      </c>
      <c r="I242" s="467">
        <v>1.0</v>
      </c>
      <c r="J242" s="436"/>
      <c r="K242" s="535"/>
      <c r="L242" s="536"/>
      <c r="M242" s="536"/>
      <c r="N242" s="536"/>
      <c r="O242" s="536"/>
      <c r="P242" s="536"/>
      <c r="Q242" s="536"/>
      <c r="R242" s="536"/>
      <c r="S242" s="536"/>
      <c r="T242" s="536"/>
      <c r="U242" s="536"/>
      <c r="V242" s="536"/>
      <c r="W242" s="536"/>
    </row>
    <row r="243">
      <c r="B243" s="457">
        <f t="shared" si="1"/>
        <v>184.4789891</v>
      </c>
      <c r="C243" s="465" t="str">
        <f t="shared" si="2"/>
        <v>Sammy Blais</v>
      </c>
      <c r="D243" s="466" t="s">
        <v>20</v>
      </c>
      <c r="E243" s="466">
        <v>11712.0</v>
      </c>
      <c r="F243" s="466" t="s">
        <v>456</v>
      </c>
      <c r="G243" s="466" t="s">
        <v>457</v>
      </c>
      <c r="H243" s="466">
        <v>4.0</v>
      </c>
      <c r="I243" s="467">
        <v>1.0</v>
      </c>
      <c r="J243" s="436"/>
      <c r="K243" s="535"/>
      <c r="L243" s="536"/>
      <c r="M243" s="536"/>
      <c r="N243" s="536"/>
      <c r="O243" s="536"/>
      <c r="P243" s="536"/>
      <c r="Q243" s="536"/>
      <c r="R243" s="536"/>
      <c r="S243" s="536"/>
      <c r="T243" s="536"/>
      <c r="U243" s="536"/>
      <c r="V243" s="536"/>
      <c r="W243" s="536"/>
    </row>
    <row r="244">
      <c r="B244" s="457">
        <f t="shared" si="1"/>
        <v>257.9240412</v>
      </c>
      <c r="C244" s="465" t="str">
        <f t="shared" si="2"/>
        <v>Ville Husso</v>
      </c>
      <c r="D244" s="466" t="s">
        <v>20</v>
      </c>
      <c r="E244" s="466">
        <v>13661.0</v>
      </c>
      <c r="F244" s="466" t="s">
        <v>458</v>
      </c>
      <c r="G244" s="466" t="s">
        <v>459</v>
      </c>
      <c r="H244" s="466">
        <v>1.0</v>
      </c>
      <c r="I244" s="467">
        <v>0.0</v>
      </c>
      <c r="J244" s="436"/>
      <c r="K244" s="535"/>
      <c r="L244" s="536"/>
      <c r="M244" s="536"/>
      <c r="N244" s="536"/>
      <c r="O244" s="536"/>
      <c r="P244" s="536"/>
      <c r="Q244" s="536"/>
      <c r="R244" s="536"/>
      <c r="S244" s="536"/>
      <c r="T244" s="536"/>
      <c r="U244" s="536"/>
      <c r="V244" s="536"/>
      <c r="W244" s="536"/>
    </row>
    <row r="245">
      <c r="B245" s="457">
        <f t="shared" si="1"/>
        <v>257.1267101</v>
      </c>
      <c r="C245" s="465" t="str">
        <f t="shared" si="2"/>
        <v>Jake Walman</v>
      </c>
      <c r="D245" s="466" t="s">
        <v>20</v>
      </c>
      <c r="E245" s="466">
        <v>13672.0</v>
      </c>
      <c r="F245" s="466" t="s">
        <v>77</v>
      </c>
      <c r="G245" s="466" t="s">
        <v>460</v>
      </c>
      <c r="H245" s="466">
        <v>1.0</v>
      </c>
      <c r="I245" s="467">
        <v>0.0</v>
      </c>
      <c r="J245" s="436"/>
      <c r="K245" s="535"/>
      <c r="L245" s="536"/>
      <c r="M245" s="536"/>
      <c r="N245" s="536"/>
      <c r="O245" s="536"/>
      <c r="P245" s="536"/>
      <c r="Q245" s="536"/>
      <c r="R245" s="536"/>
      <c r="S245" s="536"/>
      <c r="T245" s="536"/>
      <c r="U245" s="536"/>
      <c r="V245" s="536"/>
      <c r="W245" s="536"/>
    </row>
    <row r="246">
      <c r="B246" s="457">
        <f t="shared" si="1"/>
        <v>184.0149652</v>
      </c>
      <c r="C246" s="465" t="str">
        <f t="shared" si="2"/>
        <v>Jordan Kyrou</v>
      </c>
      <c r="D246" s="466" t="s">
        <v>20</v>
      </c>
      <c r="E246" s="466">
        <v>13677.0</v>
      </c>
      <c r="F246" s="466" t="s">
        <v>5</v>
      </c>
      <c r="G246" s="466" t="s">
        <v>461</v>
      </c>
      <c r="H246" s="466">
        <v>4.0</v>
      </c>
      <c r="I246" s="467">
        <v>1.0</v>
      </c>
      <c r="J246" s="436"/>
      <c r="K246" s="535"/>
      <c r="L246" s="536"/>
      <c r="M246" s="536"/>
      <c r="N246" s="536"/>
      <c r="O246" s="536"/>
      <c r="P246" s="536"/>
      <c r="Q246" s="536"/>
      <c r="R246" s="536"/>
      <c r="S246" s="536"/>
      <c r="T246" s="536"/>
      <c r="U246" s="536"/>
      <c r="V246" s="536"/>
      <c r="W246" s="536"/>
    </row>
    <row r="247">
      <c r="B247" s="457">
        <f t="shared" si="1"/>
        <v>257.2237808</v>
      </c>
      <c r="C247" s="465" t="str">
        <f t="shared" si="2"/>
        <v>Mitch Reinke</v>
      </c>
      <c r="D247" s="466" t="s">
        <v>20</v>
      </c>
      <c r="E247" s="466">
        <v>14155.0</v>
      </c>
      <c r="F247" s="466" t="s">
        <v>462</v>
      </c>
      <c r="G247" s="466" t="s">
        <v>463</v>
      </c>
      <c r="H247" s="466">
        <v>1.0</v>
      </c>
      <c r="I247" s="467">
        <v>0.0</v>
      </c>
      <c r="J247" s="436"/>
      <c r="K247" s="535"/>
      <c r="L247" s="536"/>
      <c r="M247" s="536"/>
      <c r="N247" s="536"/>
      <c r="O247" s="536"/>
      <c r="P247" s="536"/>
      <c r="Q247" s="536"/>
      <c r="R247" s="536"/>
      <c r="S247" s="536"/>
      <c r="T247" s="536"/>
      <c r="U247" s="536"/>
      <c r="V247" s="536"/>
      <c r="W247" s="536"/>
    </row>
    <row r="248">
      <c r="B248" s="457">
        <f t="shared" si="1"/>
        <v>83.25092237</v>
      </c>
      <c r="C248" s="465" t="str">
        <f t="shared" si="2"/>
        <v>Robert Thomas</v>
      </c>
      <c r="D248" s="466" t="s">
        <v>20</v>
      </c>
      <c r="E248" s="466">
        <v>14609.0</v>
      </c>
      <c r="F248" s="466" t="s">
        <v>441</v>
      </c>
      <c r="G248" s="466" t="s">
        <v>464</v>
      </c>
      <c r="H248" s="466">
        <v>4.0</v>
      </c>
      <c r="I248" s="467">
        <v>3.0</v>
      </c>
      <c r="J248" s="436"/>
      <c r="K248" s="535"/>
      <c r="L248" s="437"/>
      <c r="M248" s="437"/>
      <c r="N248" s="536"/>
      <c r="O248" s="536"/>
      <c r="P248" s="536"/>
      <c r="Q248" s="536"/>
      <c r="R248" s="536"/>
      <c r="S248" s="536"/>
      <c r="T248" s="536"/>
      <c r="U248" s="536"/>
      <c r="V248" s="536"/>
      <c r="W248" s="536"/>
    </row>
    <row r="249">
      <c r="B249" s="457">
        <f t="shared" si="1"/>
        <v>257.5617999</v>
      </c>
      <c r="C249" s="465" t="str">
        <f t="shared" si="2"/>
        <v>Curtis McElhinney</v>
      </c>
      <c r="D249" s="466" t="s">
        <v>21</v>
      </c>
      <c r="E249" s="466">
        <v>4310.0</v>
      </c>
      <c r="F249" s="466" t="s">
        <v>71</v>
      </c>
      <c r="G249" s="466" t="s">
        <v>465</v>
      </c>
      <c r="H249" s="466">
        <v>1.0</v>
      </c>
      <c r="I249" s="467">
        <v>0.0</v>
      </c>
      <c r="J249" s="436"/>
      <c r="K249" s="535"/>
      <c r="L249" s="536"/>
      <c r="M249" s="536"/>
      <c r="N249" s="536"/>
      <c r="O249" s="536"/>
      <c r="P249" s="536"/>
      <c r="Q249" s="536"/>
      <c r="R249" s="536"/>
      <c r="S249" s="536"/>
      <c r="T249" s="536"/>
      <c r="U249" s="536"/>
      <c r="V249" s="536"/>
      <c r="W249" s="536"/>
    </row>
    <row r="250">
      <c r="B250" s="457">
        <f t="shared" si="1"/>
        <v>8.489767468</v>
      </c>
      <c r="C250" s="465" t="str">
        <f t="shared" si="2"/>
        <v>Steven Stamkos</v>
      </c>
      <c r="D250" s="466" t="s">
        <v>21</v>
      </c>
      <c r="E250" s="466">
        <v>4457.0</v>
      </c>
      <c r="F250" s="466" t="s">
        <v>29</v>
      </c>
      <c r="G250" s="466" t="s">
        <v>466</v>
      </c>
      <c r="H250" s="466">
        <v>8.0</v>
      </c>
      <c r="I250" s="467">
        <v>9.0</v>
      </c>
      <c r="J250" s="436"/>
      <c r="K250" s="535"/>
      <c r="L250" s="536"/>
      <c r="M250" s="536"/>
      <c r="N250" s="536"/>
      <c r="O250" s="536"/>
      <c r="P250" s="536"/>
      <c r="Q250" s="536"/>
      <c r="R250" s="536"/>
      <c r="S250" s="536"/>
      <c r="T250" s="536"/>
      <c r="U250" s="536"/>
      <c r="V250" s="536"/>
      <c r="W250" s="536"/>
    </row>
    <row r="251">
      <c r="B251" s="457">
        <f t="shared" si="1"/>
        <v>257.6883966</v>
      </c>
      <c r="C251" s="465" t="str">
        <f t="shared" si="2"/>
        <v>Luke Schenn</v>
      </c>
      <c r="D251" s="466" t="s">
        <v>21</v>
      </c>
      <c r="E251" s="466">
        <v>4552.0</v>
      </c>
      <c r="F251" s="466" t="s">
        <v>353</v>
      </c>
      <c r="G251" s="466" t="s">
        <v>435</v>
      </c>
      <c r="H251" s="466">
        <v>5.0</v>
      </c>
      <c r="I251" s="467">
        <v>0.0</v>
      </c>
      <c r="J251" s="436"/>
      <c r="K251" s="535"/>
      <c r="L251" s="536"/>
      <c r="M251" s="536"/>
      <c r="N251" s="536"/>
      <c r="O251" s="536"/>
      <c r="P251" s="536"/>
      <c r="Q251" s="536"/>
      <c r="R251" s="536"/>
      <c r="S251" s="536"/>
      <c r="T251" s="536"/>
      <c r="U251" s="536"/>
      <c r="V251" s="536"/>
      <c r="W251" s="536"/>
    </row>
    <row r="252">
      <c r="B252" s="457">
        <f t="shared" si="1"/>
        <v>4.272262422</v>
      </c>
      <c r="C252" s="465" t="str">
        <f t="shared" si="2"/>
        <v>Victor Hedman</v>
      </c>
      <c r="D252" s="466" t="s">
        <v>21</v>
      </c>
      <c r="E252" s="466">
        <v>4685.0</v>
      </c>
      <c r="F252" s="466" t="s">
        <v>276</v>
      </c>
      <c r="G252" s="466" t="s">
        <v>467</v>
      </c>
      <c r="H252" s="466">
        <v>8.0</v>
      </c>
      <c r="I252" s="467">
        <v>10.0</v>
      </c>
      <c r="J252" s="436"/>
      <c r="K252" s="535"/>
      <c r="L252" s="536"/>
      <c r="M252" s="536"/>
      <c r="N252" s="536"/>
      <c r="O252" s="536"/>
      <c r="P252" s="536"/>
      <c r="Q252" s="536"/>
      <c r="R252" s="536"/>
      <c r="S252" s="536"/>
      <c r="T252" s="536"/>
      <c r="U252" s="536"/>
      <c r="V252" s="536"/>
      <c r="W252" s="536"/>
    </row>
    <row r="253">
      <c r="B253" s="457">
        <f t="shared" si="1"/>
        <v>56.11690801</v>
      </c>
      <c r="C253" s="465" t="str">
        <f t="shared" si="2"/>
        <v>Ryan McDonagh</v>
      </c>
      <c r="D253" s="466" t="s">
        <v>21</v>
      </c>
      <c r="E253" s="466">
        <v>4852.0</v>
      </c>
      <c r="F253" s="466" t="s">
        <v>170</v>
      </c>
      <c r="G253" s="466" t="s">
        <v>468</v>
      </c>
      <c r="H253" s="466">
        <v>8.0</v>
      </c>
      <c r="I253" s="467">
        <v>4.0</v>
      </c>
      <c r="J253" s="436"/>
      <c r="K253" s="535"/>
      <c r="L253" s="536"/>
      <c r="M253" s="536"/>
      <c r="N253" s="536"/>
      <c r="O253" s="536"/>
      <c r="P253" s="536"/>
      <c r="Q253" s="536"/>
      <c r="R253" s="536"/>
      <c r="S253" s="536"/>
      <c r="T253" s="536"/>
      <c r="U253" s="536"/>
      <c r="V253" s="536"/>
      <c r="W253" s="536"/>
    </row>
    <row r="254">
      <c r="B254" s="457">
        <f t="shared" si="1"/>
        <v>184.5728187</v>
      </c>
      <c r="C254" s="465" t="str">
        <f t="shared" si="2"/>
        <v>Pat Maroon</v>
      </c>
      <c r="D254" s="466" t="s">
        <v>21</v>
      </c>
      <c r="E254" s="466">
        <v>4854.0</v>
      </c>
      <c r="F254" s="466" t="s">
        <v>469</v>
      </c>
      <c r="G254" s="466" t="s">
        <v>470</v>
      </c>
      <c r="H254" s="466">
        <v>8.0</v>
      </c>
      <c r="I254" s="467">
        <v>1.0</v>
      </c>
      <c r="J254" s="436"/>
      <c r="K254" s="535"/>
      <c r="L254" s="536"/>
      <c r="M254" s="437"/>
      <c r="N254" s="536"/>
      <c r="O254" s="536"/>
      <c r="P254" s="536"/>
      <c r="Q254" s="536"/>
      <c r="R254" s="536"/>
      <c r="S254" s="536"/>
      <c r="T254" s="536"/>
      <c r="U254" s="536"/>
      <c r="V254" s="536"/>
      <c r="W254" s="536"/>
    </row>
    <row r="255">
      <c r="B255" s="457">
        <f t="shared" si="1"/>
        <v>184.7478551</v>
      </c>
      <c r="C255" s="465" t="str">
        <f t="shared" si="2"/>
        <v>David Savard</v>
      </c>
      <c r="D255" s="466" t="s">
        <v>21</v>
      </c>
      <c r="E255" s="466">
        <v>5013.0</v>
      </c>
      <c r="F255" s="466" t="s">
        <v>53</v>
      </c>
      <c r="G255" s="466" t="s">
        <v>471</v>
      </c>
      <c r="H255" s="466">
        <v>6.0</v>
      </c>
      <c r="I255" s="467">
        <v>1.0</v>
      </c>
      <c r="J255" s="436"/>
      <c r="K255" s="535"/>
      <c r="L255" s="536"/>
      <c r="M255" s="536"/>
      <c r="N255" s="536"/>
      <c r="O255" s="536"/>
      <c r="P255" s="536"/>
      <c r="Q255" s="536"/>
      <c r="R255" s="536"/>
      <c r="S255" s="536"/>
      <c r="T255" s="536"/>
      <c r="U255" s="536"/>
      <c r="V255" s="536"/>
      <c r="W255" s="536"/>
    </row>
    <row r="256">
      <c r="B256" s="457">
        <f t="shared" si="1"/>
        <v>8.835255309</v>
      </c>
      <c r="C256" s="465" t="str">
        <f t="shared" si="2"/>
        <v>Alex Killorn</v>
      </c>
      <c r="D256" s="466" t="s">
        <v>21</v>
      </c>
      <c r="E256" s="466">
        <v>5165.0</v>
      </c>
      <c r="F256" s="466" t="s">
        <v>121</v>
      </c>
      <c r="G256" s="466" t="s">
        <v>472</v>
      </c>
      <c r="H256" s="466">
        <v>8.0</v>
      </c>
      <c r="I256" s="467">
        <v>9.0</v>
      </c>
      <c r="J256" s="436"/>
      <c r="K256" s="535"/>
      <c r="L256" s="536"/>
      <c r="M256" s="536"/>
      <c r="N256" s="536"/>
      <c r="O256" s="536"/>
      <c r="P256" s="536"/>
      <c r="Q256" s="536"/>
      <c r="R256" s="536"/>
      <c r="S256" s="536"/>
      <c r="T256" s="536"/>
      <c r="U256" s="536"/>
      <c r="V256" s="536"/>
      <c r="W256" s="536"/>
    </row>
    <row r="257">
      <c r="B257" s="457">
        <f t="shared" si="1"/>
        <v>83.45137241</v>
      </c>
      <c r="C257" s="465" t="str">
        <f t="shared" si="2"/>
        <v>Ondrej Palat</v>
      </c>
      <c r="D257" s="466" t="s">
        <v>21</v>
      </c>
      <c r="E257" s="466">
        <v>5178.0</v>
      </c>
      <c r="F257" s="466" t="s">
        <v>473</v>
      </c>
      <c r="G257" s="466" t="s">
        <v>474</v>
      </c>
      <c r="H257" s="466">
        <v>8.0</v>
      </c>
      <c r="I257" s="467">
        <v>3.0</v>
      </c>
      <c r="J257" s="436"/>
      <c r="K257" s="535"/>
      <c r="L257" s="536"/>
      <c r="M257" s="536"/>
      <c r="N257" s="536"/>
      <c r="O257" s="536"/>
      <c r="P257" s="536"/>
      <c r="Q257" s="536"/>
      <c r="R257" s="536"/>
      <c r="S257" s="536"/>
      <c r="T257" s="536"/>
      <c r="U257" s="536"/>
      <c r="V257" s="536"/>
      <c r="W257" s="536"/>
    </row>
    <row r="258">
      <c r="B258" s="457">
        <f t="shared" si="1"/>
        <v>184.2944351</v>
      </c>
      <c r="C258" s="465" t="str">
        <f t="shared" si="2"/>
        <v>Tyler Johnson</v>
      </c>
      <c r="D258" s="466" t="s">
        <v>21</v>
      </c>
      <c r="E258" s="466">
        <v>5187.0</v>
      </c>
      <c r="F258" s="466" t="s">
        <v>181</v>
      </c>
      <c r="G258" s="466" t="s">
        <v>475</v>
      </c>
      <c r="H258" s="466">
        <v>8.0</v>
      </c>
      <c r="I258" s="467">
        <v>1.0</v>
      </c>
      <c r="J258" s="436"/>
      <c r="K258" s="535"/>
      <c r="L258" s="536"/>
      <c r="M258" s="536"/>
      <c r="N258" s="536"/>
      <c r="O258" s="536"/>
      <c r="P258" s="536"/>
      <c r="Q258" s="536"/>
      <c r="R258" s="536"/>
      <c r="S258" s="536"/>
      <c r="T258" s="536"/>
      <c r="U258" s="536"/>
      <c r="V258" s="536"/>
      <c r="W258" s="536"/>
    </row>
    <row r="259">
      <c r="B259" s="457">
        <f t="shared" si="1"/>
        <v>2.608781112</v>
      </c>
      <c r="C259" s="465" t="str">
        <f t="shared" si="2"/>
        <v>Nikita Kucherov</v>
      </c>
      <c r="D259" s="466" t="s">
        <v>21</v>
      </c>
      <c r="E259" s="466">
        <v>5300.0</v>
      </c>
      <c r="F259" s="466" t="s">
        <v>476</v>
      </c>
      <c r="G259" s="466" t="s">
        <v>477</v>
      </c>
      <c r="H259" s="466">
        <v>8.0</v>
      </c>
      <c r="I259" s="467">
        <v>12.0</v>
      </c>
      <c r="J259" s="436"/>
      <c r="K259" s="535"/>
      <c r="L259" s="536"/>
      <c r="M259" s="536"/>
      <c r="N259" s="536"/>
      <c r="O259" s="536"/>
      <c r="P259" s="536"/>
      <c r="Q259" s="536"/>
      <c r="R259" s="536"/>
      <c r="S259" s="536"/>
      <c r="T259" s="536"/>
      <c r="U259" s="536"/>
      <c r="V259" s="536"/>
      <c r="W259" s="536"/>
    </row>
    <row r="260">
      <c r="B260" s="457">
        <f t="shared" si="1"/>
        <v>257.2585348</v>
      </c>
      <c r="C260" s="465" t="str">
        <f t="shared" si="2"/>
        <v>Andrei Vasilevskiy</v>
      </c>
      <c r="D260" s="466" t="s">
        <v>21</v>
      </c>
      <c r="E260" s="466">
        <v>5420.0</v>
      </c>
      <c r="F260" s="466" t="s">
        <v>127</v>
      </c>
      <c r="G260" s="466" t="s">
        <v>478</v>
      </c>
      <c r="H260" s="466">
        <v>8.0</v>
      </c>
      <c r="I260" s="467">
        <v>0.0</v>
      </c>
      <c r="J260" s="436"/>
      <c r="K260" s="535"/>
      <c r="L260" s="536"/>
      <c r="M260" s="536"/>
      <c r="N260" s="536"/>
      <c r="O260" s="536"/>
      <c r="P260" s="536"/>
      <c r="Q260" s="536"/>
      <c r="R260" s="536"/>
      <c r="S260" s="536"/>
      <c r="T260" s="536"/>
      <c r="U260" s="536"/>
      <c r="V260" s="536"/>
      <c r="W260" s="536"/>
    </row>
    <row r="261">
      <c r="B261" s="457">
        <f t="shared" si="1"/>
        <v>184.3362726</v>
      </c>
      <c r="C261" s="465" t="str">
        <f t="shared" si="2"/>
        <v>Barclay Goodrow</v>
      </c>
      <c r="D261" s="466" t="s">
        <v>21</v>
      </c>
      <c r="E261" s="466">
        <v>5476.0</v>
      </c>
      <c r="F261" s="466" t="s">
        <v>479</v>
      </c>
      <c r="G261" s="466" t="s">
        <v>480</v>
      </c>
      <c r="H261" s="466">
        <v>3.0</v>
      </c>
      <c r="I261" s="467">
        <v>1.0</v>
      </c>
      <c r="J261" s="436"/>
      <c r="K261" s="535"/>
      <c r="L261" s="536"/>
      <c r="M261" s="536"/>
      <c r="N261" s="536"/>
      <c r="O261" s="536"/>
      <c r="P261" s="536"/>
      <c r="Q261" s="536"/>
      <c r="R261" s="536"/>
      <c r="S261" s="536"/>
      <c r="T261" s="536"/>
      <c r="U261" s="536"/>
      <c r="V261" s="536"/>
      <c r="W261" s="536"/>
    </row>
    <row r="262">
      <c r="B262" s="457">
        <f t="shared" si="1"/>
        <v>83.56003228</v>
      </c>
      <c r="C262" s="465" t="str">
        <f t="shared" si="2"/>
        <v>Yanni Gourde</v>
      </c>
      <c r="D262" s="466" t="s">
        <v>21</v>
      </c>
      <c r="E262" s="466">
        <v>5890.0</v>
      </c>
      <c r="F262" s="466" t="s">
        <v>481</v>
      </c>
      <c r="G262" s="466" t="s">
        <v>482</v>
      </c>
      <c r="H262" s="466">
        <v>8.0</v>
      </c>
      <c r="I262" s="467">
        <v>3.0</v>
      </c>
      <c r="J262" s="436"/>
      <c r="K262" s="535"/>
      <c r="L262" s="536"/>
      <c r="M262" s="536"/>
      <c r="N262" s="536"/>
      <c r="O262" s="536"/>
      <c r="P262" s="536"/>
      <c r="Q262" s="536"/>
      <c r="R262" s="536"/>
      <c r="S262" s="536"/>
      <c r="T262" s="536"/>
      <c r="U262" s="536"/>
      <c r="V262" s="536"/>
      <c r="W262" s="536"/>
    </row>
    <row r="263">
      <c r="B263" s="457">
        <f t="shared" si="1"/>
        <v>130.4354818</v>
      </c>
      <c r="C263" s="465" t="str">
        <f t="shared" si="2"/>
        <v>Mikhail Sergachev</v>
      </c>
      <c r="D263" s="466" t="s">
        <v>21</v>
      </c>
      <c r="E263" s="466">
        <v>9635.0</v>
      </c>
      <c r="F263" s="466" t="s">
        <v>483</v>
      </c>
      <c r="G263" s="466" t="s">
        <v>484</v>
      </c>
      <c r="H263" s="466">
        <v>8.0</v>
      </c>
      <c r="I263" s="467">
        <v>2.0</v>
      </c>
      <c r="J263" s="436"/>
      <c r="K263" s="535"/>
      <c r="L263" s="536"/>
      <c r="M263" s="536"/>
      <c r="N263" s="536"/>
      <c r="O263" s="536"/>
      <c r="P263" s="536"/>
      <c r="Q263" s="536"/>
      <c r="R263" s="536"/>
      <c r="S263" s="536"/>
      <c r="T263" s="536"/>
      <c r="U263" s="536"/>
      <c r="V263" s="536"/>
      <c r="W263" s="536"/>
    </row>
    <row r="264">
      <c r="B264" s="457">
        <f t="shared" si="1"/>
        <v>14.01161346</v>
      </c>
      <c r="C264" s="465" t="str">
        <f t="shared" si="2"/>
        <v>Brayden Point</v>
      </c>
      <c r="D264" s="466" t="s">
        <v>21</v>
      </c>
      <c r="E264" s="466">
        <v>10079.0</v>
      </c>
      <c r="F264" s="466" t="s">
        <v>434</v>
      </c>
      <c r="G264" s="466" t="s">
        <v>485</v>
      </c>
      <c r="H264" s="466">
        <v>8.0</v>
      </c>
      <c r="I264" s="467">
        <v>7.0</v>
      </c>
      <c r="J264" s="436"/>
      <c r="K264" s="535"/>
      <c r="L264" s="536"/>
      <c r="M264" s="536"/>
      <c r="N264" s="536"/>
      <c r="O264" s="536"/>
      <c r="P264" s="536"/>
      <c r="Q264" s="536"/>
      <c r="R264" s="536"/>
      <c r="S264" s="536"/>
      <c r="T264" s="536"/>
      <c r="U264" s="536"/>
      <c r="V264" s="536"/>
      <c r="W264" s="536"/>
    </row>
    <row r="265">
      <c r="B265" s="457">
        <f t="shared" si="1"/>
        <v>56.04648922</v>
      </c>
      <c r="C265" s="465" t="str">
        <f t="shared" si="2"/>
        <v>Blake Coleman</v>
      </c>
      <c r="D265" s="466" t="s">
        <v>21</v>
      </c>
      <c r="E265" s="466">
        <v>11702.0</v>
      </c>
      <c r="F265" s="466" t="s">
        <v>486</v>
      </c>
      <c r="G265" s="466" t="s">
        <v>487</v>
      </c>
      <c r="H265" s="466">
        <v>8.0</v>
      </c>
      <c r="I265" s="467">
        <v>4.0</v>
      </c>
      <c r="J265" s="436"/>
      <c r="K265" s="535"/>
      <c r="L265" s="536"/>
      <c r="M265" s="536"/>
      <c r="N265" s="536"/>
      <c r="O265" s="536"/>
      <c r="P265" s="536"/>
      <c r="Q265" s="536"/>
      <c r="R265" s="536"/>
      <c r="S265" s="536"/>
      <c r="T265" s="536"/>
      <c r="U265" s="536"/>
      <c r="V265" s="536"/>
      <c r="W265" s="536"/>
    </row>
    <row r="266">
      <c r="B266" s="457">
        <f t="shared" si="1"/>
        <v>257.1770792</v>
      </c>
      <c r="C266" s="465" t="str">
        <f t="shared" si="2"/>
        <v>Jan Rutta</v>
      </c>
      <c r="D266" s="466" t="s">
        <v>21</v>
      </c>
      <c r="E266" s="466">
        <v>13693.0</v>
      </c>
      <c r="F266" s="466" t="s">
        <v>488</v>
      </c>
      <c r="G266" s="466" t="s">
        <v>489</v>
      </c>
      <c r="H266" s="466">
        <v>8.0</v>
      </c>
      <c r="I266" s="467">
        <v>0.0</v>
      </c>
      <c r="J266" s="436"/>
      <c r="K266" s="535"/>
      <c r="L266" s="536"/>
      <c r="M266" s="536"/>
      <c r="N266" s="536"/>
      <c r="O266" s="536"/>
      <c r="P266" s="536"/>
      <c r="Q266" s="536"/>
      <c r="R266" s="536"/>
      <c r="S266" s="536"/>
      <c r="T266" s="536"/>
      <c r="U266" s="536"/>
      <c r="V266" s="536"/>
      <c r="W266" s="536"/>
    </row>
    <row r="267">
      <c r="B267" s="457">
        <f t="shared" si="1"/>
        <v>56.87103515</v>
      </c>
      <c r="C267" s="465" t="str">
        <f t="shared" si="2"/>
        <v>Anthony Cirelli</v>
      </c>
      <c r="D267" s="466" t="s">
        <v>21</v>
      </c>
      <c r="E267" s="466">
        <v>14125.0</v>
      </c>
      <c r="F267" s="466" t="s">
        <v>230</v>
      </c>
      <c r="G267" s="466" t="s">
        <v>490</v>
      </c>
      <c r="H267" s="466">
        <v>8.0</v>
      </c>
      <c r="I267" s="467">
        <v>4.0</v>
      </c>
      <c r="J267" s="436"/>
      <c r="K267" s="535"/>
      <c r="L267" s="536"/>
      <c r="M267" s="536"/>
      <c r="N267" s="536"/>
      <c r="O267" s="536"/>
      <c r="P267" s="536"/>
      <c r="Q267" s="536"/>
      <c r="R267" s="536"/>
      <c r="S267" s="536"/>
      <c r="T267" s="536"/>
      <c r="U267" s="536"/>
      <c r="V267" s="536"/>
      <c r="W267" s="536"/>
    </row>
    <row r="268">
      <c r="B268" s="457">
        <f t="shared" si="1"/>
        <v>29.60358124</v>
      </c>
      <c r="C268" s="465" t="str">
        <f t="shared" si="2"/>
        <v>Erik Cernak</v>
      </c>
      <c r="D268" s="466" t="s">
        <v>21</v>
      </c>
      <c r="E268" s="466">
        <v>14454.0</v>
      </c>
      <c r="F268" s="466" t="s">
        <v>303</v>
      </c>
      <c r="G268" s="466" t="s">
        <v>491</v>
      </c>
      <c r="H268" s="466">
        <v>8.0</v>
      </c>
      <c r="I268" s="467">
        <v>5.0</v>
      </c>
      <c r="J268" s="436"/>
      <c r="K268" s="535"/>
      <c r="L268" s="536"/>
      <c r="M268" s="536"/>
      <c r="N268" s="536"/>
      <c r="O268" s="536"/>
      <c r="P268" s="536"/>
      <c r="Q268" s="536"/>
      <c r="R268" s="536"/>
      <c r="S268" s="536"/>
      <c r="T268" s="536"/>
      <c r="U268" s="536"/>
      <c r="V268" s="536"/>
      <c r="W268" s="536"/>
    </row>
    <row r="269">
      <c r="B269" s="457">
        <f t="shared" si="1"/>
        <v>257.4306294</v>
      </c>
      <c r="C269" s="465" t="str">
        <f t="shared" si="2"/>
        <v>Mathieu Joseph</v>
      </c>
      <c r="D269" s="466" t="s">
        <v>21</v>
      </c>
      <c r="E269" s="466">
        <v>15228.0</v>
      </c>
      <c r="F269" s="466" t="s">
        <v>362</v>
      </c>
      <c r="G269" s="466" t="s">
        <v>492</v>
      </c>
      <c r="H269" s="466">
        <v>2.0</v>
      </c>
      <c r="I269" s="467">
        <v>0.0</v>
      </c>
      <c r="J269" s="436"/>
      <c r="K269" s="535"/>
      <c r="L269" s="536"/>
      <c r="M269" s="536"/>
      <c r="N269" s="536"/>
      <c r="O269" s="536"/>
      <c r="P269" s="536"/>
      <c r="Q269" s="536"/>
      <c r="R269" s="536"/>
      <c r="S269" s="536"/>
      <c r="T269" s="536"/>
      <c r="U269" s="536"/>
      <c r="V269" s="536"/>
      <c r="W269" s="536"/>
    </row>
    <row r="270">
      <c r="B270" s="457">
        <f t="shared" si="1"/>
        <v>130.3923537</v>
      </c>
      <c r="C270" s="465" t="str">
        <f t="shared" si="2"/>
        <v>Ross Colton</v>
      </c>
      <c r="D270" s="466" t="s">
        <v>21</v>
      </c>
      <c r="E270" s="466">
        <v>18195.0</v>
      </c>
      <c r="F270" s="466" t="s">
        <v>493</v>
      </c>
      <c r="G270" s="466" t="s">
        <v>341</v>
      </c>
      <c r="H270" s="466">
        <v>8.0</v>
      </c>
      <c r="I270" s="467">
        <v>2.0</v>
      </c>
      <c r="J270" s="436"/>
      <c r="K270" s="535"/>
      <c r="L270" s="536"/>
      <c r="M270" s="536"/>
      <c r="N270" s="536"/>
      <c r="O270" s="536"/>
      <c r="P270" s="536"/>
      <c r="Q270" s="536"/>
      <c r="R270" s="536"/>
      <c r="S270" s="536"/>
      <c r="T270" s="536"/>
      <c r="U270" s="536"/>
      <c r="V270" s="536"/>
      <c r="W270" s="536"/>
    </row>
    <row r="271">
      <c r="B271" s="457">
        <f t="shared" si="1"/>
        <v>184.5095744</v>
      </c>
      <c r="C271" s="465" t="str">
        <f t="shared" si="2"/>
        <v>Joe Thornton</v>
      </c>
      <c r="D271" s="466" t="s">
        <v>22</v>
      </c>
      <c r="E271" s="466">
        <v>82.0</v>
      </c>
      <c r="F271" s="466" t="s">
        <v>494</v>
      </c>
      <c r="G271" s="466" t="s">
        <v>495</v>
      </c>
      <c r="H271" s="466">
        <v>7.0</v>
      </c>
      <c r="I271" s="467">
        <v>1.0</v>
      </c>
      <c r="J271" s="436"/>
      <c r="K271" s="535"/>
      <c r="L271" s="536"/>
      <c r="M271" s="536"/>
      <c r="N271" s="536"/>
      <c r="O271" s="536"/>
      <c r="P271" s="536"/>
      <c r="Q271" s="536"/>
      <c r="R271" s="536"/>
      <c r="S271" s="536"/>
      <c r="T271" s="536"/>
      <c r="U271" s="536"/>
      <c r="V271" s="536"/>
      <c r="W271" s="536"/>
    </row>
    <row r="272">
      <c r="B272" s="457">
        <f t="shared" si="1"/>
        <v>29.40838997</v>
      </c>
      <c r="C272" s="465" t="str">
        <f t="shared" si="2"/>
        <v>Jason Spezza</v>
      </c>
      <c r="D272" s="466" t="s">
        <v>22</v>
      </c>
      <c r="E272" s="466">
        <v>228.0</v>
      </c>
      <c r="F272" s="466" t="s">
        <v>405</v>
      </c>
      <c r="G272" s="466" t="s">
        <v>496</v>
      </c>
      <c r="H272" s="466">
        <v>7.0</v>
      </c>
      <c r="I272" s="467">
        <v>5.0</v>
      </c>
      <c r="J272" s="436"/>
      <c r="K272" s="535"/>
      <c r="L272" s="536"/>
      <c r="M272" s="536"/>
      <c r="N272" s="536"/>
      <c r="O272" s="536"/>
      <c r="P272" s="536"/>
      <c r="Q272" s="536"/>
      <c r="R272" s="536"/>
      <c r="S272" s="536"/>
      <c r="T272" s="536"/>
      <c r="U272" s="536"/>
      <c r="V272" s="536"/>
      <c r="W272" s="536"/>
    </row>
    <row r="273">
      <c r="B273" s="457">
        <f t="shared" si="1"/>
        <v>184.9811123</v>
      </c>
      <c r="C273" s="465" t="str">
        <f t="shared" si="2"/>
        <v>Nick Foligno</v>
      </c>
      <c r="D273" s="466" t="s">
        <v>22</v>
      </c>
      <c r="E273" s="466">
        <v>4278.0</v>
      </c>
      <c r="F273" s="466" t="s">
        <v>68</v>
      </c>
      <c r="G273" s="466" t="s">
        <v>267</v>
      </c>
      <c r="H273" s="466">
        <v>4.0</v>
      </c>
      <c r="I273" s="467">
        <v>1.0</v>
      </c>
      <c r="J273" s="436"/>
      <c r="K273" s="535"/>
      <c r="L273" s="536"/>
      <c r="M273" s="536"/>
      <c r="N273" s="536"/>
      <c r="O273" s="536"/>
      <c r="P273" s="536"/>
      <c r="Q273" s="536"/>
      <c r="R273" s="536"/>
      <c r="S273" s="536"/>
      <c r="T273" s="536"/>
      <c r="U273" s="536"/>
      <c r="V273" s="536"/>
      <c r="W273" s="536"/>
    </row>
    <row r="274">
      <c r="B274" s="457">
        <f t="shared" si="1"/>
        <v>184.8587179</v>
      </c>
      <c r="C274" s="465" t="str">
        <f t="shared" si="2"/>
        <v>Zach Bogosian</v>
      </c>
      <c r="D274" s="466" t="s">
        <v>22</v>
      </c>
      <c r="E274" s="466">
        <v>4480.0</v>
      </c>
      <c r="F274" s="466" t="s">
        <v>255</v>
      </c>
      <c r="G274" s="466" t="s">
        <v>497</v>
      </c>
      <c r="H274" s="466">
        <v>7.0</v>
      </c>
      <c r="I274" s="467">
        <v>1.0</v>
      </c>
      <c r="J274" s="436"/>
      <c r="K274" s="535"/>
      <c r="L274" s="536"/>
      <c r="M274" s="536"/>
      <c r="N274" s="536"/>
      <c r="O274" s="536"/>
      <c r="P274" s="536"/>
      <c r="Q274" s="536"/>
      <c r="R274" s="536"/>
      <c r="S274" s="536"/>
      <c r="T274" s="536"/>
      <c r="U274" s="536"/>
      <c r="V274" s="536"/>
      <c r="W274" s="536"/>
    </row>
    <row r="275">
      <c r="B275" s="457">
        <f t="shared" si="1"/>
        <v>184.0409899</v>
      </c>
      <c r="C275" s="465" t="str">
        <f t="shared" si="2"/>
        <v>Wayne Simmonds</v>
      </c>
      <c r="D275" s="466" t="s">
        <v>22</v>
      </c>
      <c r="E275" s="466">
        <v>4514.0</v>
      </c>
      <c r="F275" s="466" t="s">
        <v>498</v>
      </c>
      <c r="G275" s="466" t="s">
        <v>499</v>
      </c>
      <c r="H275" s="466">
        <v>7.0</v>
      </c>
      <c r="I275" s="467">
        <v>1.0</v>
      </c>
      <c r="J275" s="436"/>
      <c r="K275" s="535"/>
      <c r="L275" s="536"/>
      <c r="M275" s="536"/>
      <c r="N275" s="536"/>
      <c r="O275" s="536"/>
      <c r="P275" s="536"/>
      <c r="Q275" s="536"/>
      <c r="R275" s="536"/>
      <c r="S275" s="536"/>
      <c r="T275" s="536"/>
      <c r="U275" s="536"/>
      <c r="V275" s="536"/>
      <c r="W275" s="536"/>
    </row>
    <row r="276">
      <c r="B276" s="457">
        <f t="shared" si="1"/>
        <v>257.48315</v>
      </c>
      <c r="C276" s="465" t="str">
        <f t="shared" si="2"/>
        <v>John Tavares</v>
      </c>
      <c r="D276" s="466" t="s">
        <v>22</v>
      </c>
      <c r="E276" s="466">
        <v>4680.0</v>
      </c>
      <c r="F276" s="466" t="s">
        <v>429</v>
      </c>
      <c r="G276" s="466" t="s">
        <v>500</v>
      </c>
      <c r="H276" s="466">
        <v>1.0</v>
      </c>
      <c r="I276" s="467">
        <v>0.0</v>
      </c>
      <c r="J276" s="436"/>
      <c r="K276" s="535"/>
      <c r="L276" s="437"/>
      <c r="M276" s="437"/>
      <c r="N276" s="437"/>
      <c r="O276" s="536"/>
      <c r="P276" s="536"/>
      <c r="Q276" s="536"/>
      <c r="R276" s="536"/>
      <c r="S276" s="536"/>
      <c r="T276" s="536"/>
      <c r="U276" s="536"/>
      <c r="V276" s="536"/>
      <c r="W276" s="536"/>
    </row>
    <row r="277">
      <c r="B277" s="457">
        <f t="shared" si="1"/>
        <v>257.2823768</v>
      </c>
      <c r="C277" s="465" t="str">
        <f t="shared" si="2"/>
        <v>Riley Nash</v>
      </c>
      <c r="D277" s="466" t="s">
        <v>22</v>
      </c>
      <c r="E277" s="466">
        <v>4810.0</v>
      </c>
      <c r="F277" s="466" t="s">
        <v>501</v>
      </c>
      <c r="G277" s="466" t="s">
        <v>502</v>
      </c>
      <c r="H277" s="466">
        <v>2.0</v>
      </c>
      <c r="I277" s="467">
        <v>0.0</v>
      </c>
      <c r="J277" s="436"/>
      <c r="K277" s="535"/>
      <c r="L277" s="536"/>
      <c r="M277" s="437"/>
      <c r="N277" s="536"/>
      <c r="O277" s="437"/>
      <c r="P277" s="437"/>
      <c r="Q277" s="437"/>
      <c r="R277" s="437"/>
      <c r="S277" s="437"/>
      <c r="T277" s="437"/>
      <c r="U277" s="437"/>
      <c r="V277" s="437"/>
      <c r="W277" s="536"/>
    </row>
    <row r="278">
      <c r="B278" s="457">
        <f t="shared" si="1"/>
        <v>130.2953612</v>
      </c>
      <c r="C278" s="465" t="str">
        <f t="shared" si="2"/>
        <v>TJ Brodie</v>
      </c>
      <c r="D278" s="466" t="s">
        <v>22</v>
      </c>
      <c r="E278" s="466">
        <v>4878.0</v>
      </c>
      <c r="F278" s="466" t="s">
        <v>503</v>
      </c>
      <c r="G278" s="466" t="s">
        <v>504</v>
      </c>
      <c r="H278" s="466">
        <v>7.0</v>
      </c>
      <c r="I278" s="467">
        <v>2.0</v>
      </c>
      <c r="J278" s="436"/>
      <c r="K278" s="535"/>
      <c r="L278" s="536"/>
      <c r="M278" s="536"/>
      <c r="N278" s="536"/>
      <c r="O278" s="536"/>
      <c r="P278" s="536"/>
      <c r="Q278" s="536"/>
      <c r="R278" s="536"/>
      <c r="S278" s="536"/>
      <c r="T278" s="536"/>
      <c r="U278" s="536"/>
      <c r="V278" s="536"/>
      <c r="W278" s="536"/>
    </row>
    <row r="279">
      <c r="B279" s="457">
        <f t="shared" si="1"/>
        <v>83.48555979</v>
      </c>
      <c r="C279" s="465" t="str">
        <f t="shared" si="2"/>
        <v>Jake Muzzin</v>
      </c>
      <c r="D279" s="466" t="s">
        <v>22</v>
      </c>
      <c r="E279" s="466">
        <v>4888.0</v>
      </c>
      <c r="F279" s="466" t="s">
        <v>77</v>
      </c>
      <c r="G279" s="466" t="s">
        <v>505</v>
      </c>
      <c r="H279" s="466">
        <v>6.0</v>
      </c>
      <c r="I279" s="467">
        <v>3.0</v>
      </c>
      <c r="J279" s="436"/>
      <c r="K279" s="535"/>
      <c r="L279" s="536"/>
      <c r="M279" s="536"/>
      <c r="N279" s="536"/>
      <c r="O279" s="536"/>
      <c r="P279" s="536"/>
      <c r="Q279" s="536"/>
      <c r="R279" s="536"/>
      <c r="S279" s="536"/>
      <c r="T279" s="536"/>
      <c r="U279" s="536"/>
      <c r="V279" s="536"/>
      <c r="W279" s="536"/>
    </row>
    <row r="280">
      <c r="B280" s="457">
        <f t="shared" si="1"/>
        <v>56.04621779</v>
      </c>
      <c r="C280" s="465" t="str">
        <f t="shared" si="2"/>
        <v>Alex Galchenyuk</v>
      </c>
      <c r="D280" s="466" t="s">
        <v>22</v>
      </c>
      <c r="E280" s="466">
        <v>5127.0</v>
      </c>
      <c r="F280" s="466" t="s">
        <v>121</v>
      </c>
      <c r="G280" s="466" t="s">
        <v>506</v>
      </c>
      <c r="H280" s="466">
        <v>6.0</v>
      </c>
      <c r="I280" s="467">
        <v>4.0</v>
      </c>
      <c r="J280" s="436"/>
      <c r="K280" s="535"/>
      <c r="L280" s="536"/>
      <c r="M280" s="536"/>
      <c r="N280" s="536"/>
      <c r="O280" s="536"/>
      <c r="P280" s="536"/>
      <c r="Q280" s="536"/>
      <c r="R280" s="536"/>
      <c r="S280" s="536"/>
      <c r="T280" s="536"/>
      <c r="U280" s="536"/>
      <c r="V280" s="536"/>
      <c r="W280" s="536"/>
    </row>
    <row r="281">
      <c r="B281" s="457">
        <f t="shared" si="1"/>
        <v>83.80208432</v>
      </c>
      <c r="C281" s="465" t="str">
        <f t="shared" si="2"/>
        <v>Morgan Rielly</v>
      </c>
      <c r="D281" s="466" t="s">
        <v>22</v>
      </c>
      <c r="E281" s="466">
        <v>5261.0</v>
      </c>
      <c r="F281" s="466" t="s">
        <v>507</v>
      </c>
      <c r="G281" s="466" t="s">
        <v>508</v>
      </c>
      <c r="H281" s="466">
        <v>7.0</v>
      </c>
      <c r="I281" s="467">
        <v>3.0</v>
      </c>
      <c r="J281" s="436"/>
      <c r="K281" s="535"/>
      <c r="L281" s="536"/>
      <c r="M281" s="536"/>
      <c r="N281" s="536"/>
      <c r="O281" s="536"/>
      <c r="P281" s="536"/>
      <c r="Q281" s="536"/>
      <c r="R281" s="536"/>
      <c r="S281" s="536"/>
      <c r="T281" s="536"/>
      <c r="U281" s="536"/>
      <c r="V281" s="536"/>
      <c r="W281" s="536"/>
    </row>
    <row r="282">
      <c r="B282" s="457">
        <f t="shared" si="1"/>
        <v>257.2314333</v>
      </c>
      <c r="C282" s="465" t="str">
        <f t="shared" si="2"/>
        <v>Jack Campbell</v>
      </c>
      <c r="D282" s="466" t="s">
        <v>22</v>
      </c>
      <c r="E282" s="466">
        <v>5271.0</v>
      </c>
      <c r="F282" s="466" t="s">
        <v>509</v>
      </c>
      <c r="G282" s="466" t="s">
        <v>510</v>
      </c>
      <c r="H282" s="466">
        <v>7.0</v>
      </c>
      <c r="I282" s="467">
        <v>0.0</v>
      </c>
      <c r="J282" s="436"/>
      <c r="K282" s="535"/>
      <c r="L282" s="536"/>
      <c r="M282" s="536"/>
      <c r="N282" s="536"/>
      <c r="O282" s="536"/>
      <c r="P282" s="536"/>
      <c r="Q282" s="536"/>
      <c r="R282" s="536"/>
      <c r="S282" s="536"/>
      <c r="T282" s="536"/>
      <c r="U282" s="536"/>
      <c r="V282" s="536"/>
      <c r="W282" s="536"/>
    </row>
    <row r="283">
      <c r="B283" s="457">
        <f t="shared" si="1"/>
        <v>12.66355951</v>
      </c>
      <c r="C283" s="465" t="str">
        <f t="shared" si="2"/>
        <v>William Nylander</v>
      </c>
      <c r="D283" s="466" t="s">
        <v>22</v>
      </c>
      <c r="E283" s="466">
        <v>5418.0</v>
      </c>
      <c r="F283" s="466" t="s">
        <v>511</v>
      </c>
      <c r="G283" s="466" t="s">
        <v>512</v>
      </c>
      <c r="H283" s="466">
        <v>7.0</v>
      </c>
      <c r="I283" s="467">
        <v>8.0</v>
      </c>
      <c r="J283" s="436"/>
      <c r="K283" s="535"/>
      <c r="L283" s="536"/>
      <c r="M283" s="536"/>
      <c r="N283" s="536"/>
      <c r="O283" s="536"/>
      <c r="P283" s="536"/>
      <c r="Q283" s="536"/>
      <c r="R283" s="536"/>
      <c r="S283" s="536"/>
      <c r="T283" s="536"/>
      <c r="U283" s="536"/>
      <c r="V283" s="536"/>
      <c r="W283" s="536"/>
    </row>
    <row r="284">
      <c r="B284" s="457">
        <f t="shared" si="1"/>
        <v>184.1734549</v>
      </c>
      <c r="C284" s="465" t="str">
        <f t="shared" si="2"/>
        <v>Zach Hyman</v>
      </c>
      <c r="D284" s="466" t="s">
        <v>22</v>
      </c>
      <c r="E284" s="466">
        <v>5562.0</v>
      </c>
      <c r="F284" s="466" t="s">
        <v>255</v>
      </c>
      <c r="G284" s="466" t="s">
        <v>513</v>
      </c>
      <c r="H284" s="466">
        <v>7.0</v>
      </c>
      <c r="I284" s="467">
        <v>1.0</v>
      </c>
      <c r="J284" s="436"/>
      <c r="K284" s="535"/>
      <c r="L284" s="536"/>
      <c r="M284" s="536"/>
      <c r="N284" s="536"/>
      <c r="O284" s="437"/>
      <c r="P284" s="536"/>
      <c r="Q284" s="536"/>
      <c r="R284" s="536"/>
      <c r="S284" s="536"/>
      <c r="T284" s="536"/>
      <c r="U284" s="536"/>
      <c r="V284" s="536"/>
      <c r="W284" s="536"/>
    </row>
    <row r="285">
      <c r="B285" s="457">
        <f t="shared" si="1"/>
        <v>56.1083563</v>
      </c>
      <c r="C285" s="465" t="str">
        <f t="shared" si="2"/>
        <v>Mitchell Marner</v>
      </c>
      <c r="D285" s="466" t="s">
        <v>22</v>
      </c>
      <c r="E285" s="466">
        <v>5599.0</v>
      </c>
      <c r="F285" s="466" t="s">
        <v>514</v>
      </c>
      <c r="G285" s="466" t="s">
        <v>515</v>
      </c>
      <c r="H285" s="466">
        <v>7.0</v>
      </c>
      <c r="I285" s="467">
        <v>4.0</v>
      </c>
      <c r="J285" s="436"/>
      <c r="K285" s="535"/>
      <c r="L285" s="536"/>
      <c r="M285" s="536"/>
      <c r="N285" s="536"/>
      <c r="O285" s="536"/>
      <c r="P285" s="536"/>
      <c r="Q285" s="536"/>
      <c r="R285" s="536"/>
      <c r="S285" s="536"/>
      <c r="T285" s="536"/>
      <c r="U285" s="536"/>
      <c r="V285" s="536"/>
      <c r="W285" s="536"/>
    </row>
    <row r="286">
      <c r="B286" s="457">
        <f t="shared" si="1"/>
        <v>257.1302171</v>
      </c>
      <c r="C286" s="465" t="str">
        <f t="shared" si="2"/>
        <v>Travis Dermott</v>
      </c>
      <c r="D286" s="466" t="s">
        <v>22</v>
      </c>
      <c r="E286" s="466">
        <v>5629.0</v>
      </c>
      <c r="F286" s="466" t="s">
        <v>364</v>
      </c>
      <c r="G286" s="466" t="s">
        <v>516</v>
      </c>
      <c r="H286" s="466">
        <v>3.0</v>
      </c>
      <c r="I286" s="467">
        <v>0.0</v>
      </c>
      <c r="J286" s="436"/>
      <c r="K286" s="535"/>
      <c r="L286" s="536"/>
      <c r="M286" s="536"/>
      <c r="N286" s="536"/>
      <c r="O286" s="536"/>
      <c r="P286" s="536"/>
      <c r="Q286" s="536"/>
      <c r="R286" s="536"/>
      <c r="S286" s="536"/>
      <c r="T286" s="536"/>
      <c r="U286" s="536"/>
      <c r="V286" s="536"/>
      <c r="W286" s="536"/>
    </row>
    <row r="287">
      <c r="B287" s="457">
        <f t="shared" si="1"/>
        <v>29.80368848</v>
      </c>
      <c r="C287" s="465" t="str">
        <f t="shared" si="2"/>
        <v>Auston Matthews</v>
      </c>
      <c r="D287" s="466" t="s">
        <v>22</v>
      </c>
      <c r="E287" s="466">
        <v>9627.0</v>
      </c>
      <c r="F287" s="466" t="s">
        <v>517</v>
      </c>
      <c r="G287" s="466" t="s">
        <v>518</v>
      </c>
      <c r="H287" s="466">
        <v>7.0</v>
      </c>
      <c r="I287" s="467">
        <v>5.0</v>
      </c>
      <c r="J287" s="436"/>
      <c r="K287" s="535"/>
      <c r="L287" s="536"/>
      <c r="M287" s="536"/>
      <c r="N287" s="536"/>
      <c r="O287" s="536"/>
      <c r="P287" s="536"/>
      <c r="Q287" s="536"/>
      <c r="R287" s="536"/>
      <c r="S287" s="536"/>
      <c r="T287" s="536"/>
      <c r="U287" s="536"/>
      <c r="V287" s="536"/>
      <c r="W287" s="536"/>
    </row>
    <row r="288">
      <c r="B288" s="457">
        <f t="shared" si="1"/>
        <v>184.4438895</v>
      </c>
      <c r="C288" s="465" t="str">
        <f t="shared" si="2"/>
        <v>Justin Holl</v>
      </c>
      <c r="D288" s="466" t="s">
        <v>22</v>
      </c>
      <c r="E288" s="466">
        <v>11810.0</v>
      </c>
      <c r="F288" s="466" t="s">
        <v>439</v>
      </c>
      <c r="G288" s="466" t="s">
        <v>519</v>
      </c>
      <c r="H288" s="466">
        <v>7.0</v>
      </c>
      <c r="I288" s="467">
        <v>1.0</v>
      </c>
      <c r="J288" s="436"/>
      <c r="K288" s="535"/>
      <c r="L288" s="536"/>
      <c r="M288" s="536"/>
      <c r="N288" s="536"/>
      <c r="O288" s="536"/>
      <c r="P288" s="536"/>
      <c r="Q288" s="536"/>
      <c r="R288" s="536"/>
      <c r="S288" s="536"/>
      <c r="T288" s="536"/>
      <c r="U288" s="536"/>
      <c r="V288" s="536"/>
      <c r="W288" s="536"/>
    </row>
    <row r="289">
      <c r="B289" s="457">
        <f t="shared" si="1"/>
        <v>21.24549706</v>
      </c>
      <c r="C289" s="465" t="str">
        <f t="shared" si="2"/>
        <v>Alexander Kerfoot</v>
      </c>
      <c r="D289" s="466" t="s">
        <v>22</v>
      </c>
      <c r="E289" s="466">
        <v>13689.0</v>
      </c>
      <c r="F289" s="466" t="s">
        <v>232</v>
      </c>
      <c r="G289" s="466" t="s">
        <v>520</v>
      </c>
      <c r="H289" s="466">
        <v>7.0</v>
      </c>
      <c r="I289" s="467">
        <v>6.0</v>
      </c>
      <c r="J289" s="436"/>
      <c r="K289" s="535"/>
      <c r="L289" s="536"/>
      <c r="M289" s="536"/>
      <c r="N289" s="536"/>
      <c r="O289" s="536"/>
      <c r="P289" s="536"/>
      <c r="Q289" s="536"/>
      <c r="R289" s="536"/>
      <c r="S289" s="536"/>
      <c r="T289" s="536"/>
      <c r="U289" s="536"/>
      <c r="V289" s="536"/>
      <c r="W289" s="536"/>
    </row>
    <row r="290">
      <c r="B290" s="457">
        <f t="shared" si="1"/>
        <v>184.8794678</v>
      </c>
      <c r="C290" s="465" t="str">
        <f t="shared" si="2"/>
        <v>Rasmus Sandin</v>
      </c>
      <c r="D290" s="466" t="s">
        <v>22</v>
      </c>
      <c r="E290" s="466">
        <v>14552.0</v>
      </c>
      <c r="F290" s="466" t="s">
        <v>521</v>
      </c>
      <c r="G290" s="466" t="s">
        <v>522</v>
      </c>
      <c r="H290" s="466">
        <v>5.0</v>
      </c>
      <c r="I290" s="467">
        <v>1.0</v>
      </c>
      <c r="J290" s="436"/>
      <c r="K290" s="535"/>
      <c r="L290" s="536"/>
      <c r="M290" s="536"/>
      <c r="N290" s="536"/>
      <c r="O290" s="536"/>
      <c r="P290" s="536"/>
      <c r="Q290" s="536"/>
      <c r="R290" s="536"/>
      <c r="S290" s="536"/>
      <c r="T290" s="536"/>
      <c r="U290" s="536"/>
      <c r="V290" s="536"/>
      <c r="W290" s="536"/>
    </row>
    <row r="291">
      <c r="B291" s="457">
        <f t="shared" si="1"/>
        <v>257.9841934</v>
      </c>
      <c r="C291" s="465" t="str">
        <f t="shared" si="2"/>
        <v>Adam Brooks</v>
      </c>
      <c r="D291" s="466" t="s">
        <v>22</v>
      </c>
      <c r="E291" s="466">
        <v>15092.0</v>
      </c>
      <c r="F291" s="466" t="s">
        <v>183</v>
      </c>
      <c r="G291" s="466" t="s">
        <v>523</v>
      </c>
      <c r="H291" s="466">
        <v>2.0</v>
      </c>
      <c r="I291" s="467">
        <v>0.0</v>
      </c>
      <c r="J291" s="436"/>
      <c r="K291" s="535"/>
      <c r="L291" s="536"/>
      <c r="M291" s="536"/>
      <c r="N291" s="536"/>
      <c r="O291" s="536"/>
      <c r="P291" s="536"/>
      <c r="Q291" s="536"/>
      <c r="R291" s="536"/>
      <c r="S291" s="536"/>
      <c r="T291" s="536"/>
      <c r="U291" s="536"/>
      <c r="V291" s="536"/>
      <c r="W291" s="536"/>
    </row>
    <row r="292">
      <c r="B292" s="457">
        <f t="shared" si="1"/>
        <v>184.720114</v>
      </c>
      <c r="C292" s="465" t="str">
        <f t="shared" si="2"/>
        <v>Pierre Engvall</v>
      </c>
      <c r="D292" s="466" t="s">
        <v>22</v>
      </c>
      <c r="E292" s="466">
        <v>15094.0</v>
      </c>
      <c r="F292" s="466" t="s">
        <v>524</v>
      </c>
      <c r="G292" s="466" t="s">
        <v>525</v>
      </c>
      <c r="H292" s="466">
        <v>6.0</v>
      </c>
      <c r="I292" s="467">
        <v>1.0</v>
      </c>
      <c r="J292" s="436"/>
      <c r="K292" s="535"/>
      <c r="L292" s="536"/>
      <c r="M292" s="536"/>
      <c r="N292" s="536"/>
      <c r="O292" s="536"/>
      <c r="P292" s="536"/>
      <c r="Q292" s="536"/>
      <c r="R292" s="536"/>
      <c r="S292" s="536"/>
      <c r="T292" s="536"/>
      <c r="U292" s="536"/>
      <c r="V292" s="536"/>
      <c r="W292" s="536"/>
    </row>
    <row r="293">
      <c r="B293" s="457">
        <f t="shared" si="1"/>
        <v>257.1813203</v>
      </c>
      <c r="C293" s="465" t="str">
        <f t="shared" si="2"/>
        <v>Ilya Mikheyev</v>
      </c>
      <c r="D293" s="466" t="s">
        <v>22</v>
      </c>
      <c r="E293" s="466">
        <v>17145.0</v>
      </c>
      <c r="F293" s="466" t="s">
        <v>396</v>
      </c>
      <c r="G293" s="466" t="s">
        <v>526</v>
      </c>
      <c r="H293" s="466">
        <v>7.0</v>
      </c>
      <c r="I293" s="467">
        <v>0.0</v>
      </c>
      <c r="J293" s="436"/>
      <c r="K293" s="535"/>
      <c r="L293" s="536"/>
      <c r="M293" s="536"/>
      <c r="N293" s="536"/>
      <c r="O293" s="536"/>
      <c r="P293" s="536"/>
      <c r="Q293" s="536"/>
      <c r="R293" s="536"/>
      <c r="S293" s="536"/>
      <c r="T293" s="536"/>
      <c r="U293" s="536"/>
      <c r="V293" s="536"/>
      <c r="W293" s="536"/>
    </row>
    <row r="294">
      <c r="B294" s="457">
        <f t="shared" si="1"/>
        <v>184.1032708</v>
      </c>
      <c r="C294" s="465" t="str">
        <f t="shared" si="2"/>
        <v>Marc-Andre Fleury</v>
      </c>
      <c r="D294" s="466" t="s">
        <v>23</v>
      </c>
      <c r="E294" s="466">
        <v>483.0</v>
      </c>
      <c r="F294" s="466" t="s">
        <v>527</v>
      </c>
      <c r="G294" s="466" t="s">
        <v>528</v>
      </c>
      <c r="H294" s="466">
        <v>8.0</v>
      </c>
      <c r="I294" s="467">
        <v>1.0</v>
      </c>
      <c r="J294" s="436"/>
      <c r="K294" s="535"/>
      <c r="L294" s="536"/>
      <c r="M294" s="536"/>
      <c r="N294" s="536"/>
      <c r="O294" s="536"/>
      <c r="P294" s="536"/>
      <c r="Q294" s="536"/>
      <c r="R294" s="536"/>
      <c r="S294" s="536"/>
      <c r="T294" s="536"/>
      <c r="U294" s="536"/>
      <c r="V294" s="536"/>
      <c r="W294" s="536"/>
    </row>
    <row r="295">
      <c r="B295" s="457">
        <f t="shared" si="1"/>
        <v>130.9218544</v>
      </c>
      <c r="C295" s="465" t="str">
        <f t="shared" si="2"/>
        <v>Alec Martinez</v>
      </c>
      <c r="D295" s="466" t="s">
        <v>23</v>
      </c>
      <c r="E295" s="466">
        <v>4512.0</v>
      </c>
      <c r="F295" s="466" t="s">
        <v>529</v>
      </c>
      <c r="G295" s="466" t="s">
        <v>530</v>
      </c>
      <c r="H295" s="466">
        <v>9.0</v>
      </c>
      <c r="I295" s="467">
        <v>2.0</v>
      </c>
      <c r="J295" s="436"/>
      <c r="K295" s="535"/>
      <c r="L295" s="536"/>
      <c r="M295" s="536"/>
      <c r="N295" s="536"/>
      <c r="O295" s="536"/>
      <c r="P295" s="536"/>
      <c r="Q295" s="536"/>
      <c r="R295" s="536"/>
      <c r="S295" s="536"/>
      <c r="T295" s="536"/>
      <c r="U295" s="536"/>
      <c r="V295" s="536"/>
      <c r="W295" s="536"/>
    </row>
    <row r="296">
      <c r="B296" s="457">
        <f t="shared" si="1"/>
        <v>83.98410388</v>
      </c>
      <c r="C296" s="465" t="str">
        <f t="shared" si="2"/>
        <v>Alex Pietrangelo</v>
      </c>
      <c r="D296" s="466" t="s">
        <v>23</v>
      </c>
      <c r="E296" s="466">
        <v>4548.0</v>
      </c>
      <c r="F296" s="466" t="s">
        <v>121</v>
      </c>
      <c r="G296" s="466" t="s">
        <v>531</v>
      </c>
      <c r="H296" s="466">
        <v>9.0</v>
      </c>
      <c r="I296" s="467">
        <v>3.0</v>
      </c>
      <c r="J296" s="436"/>
      <c r="K296" s="535"/>
      <c r="L296" s="536"/>
      <c r="M296" s="536"/>
      <c r="N296" s="536"/>
      <c r="O296" s="536"/>
      <c r="P296" s="536"/>
      <c r="Q296" s="536"/>
      <c r="R296" s="536"/>
      <c r="S296" s="536"/>
      <c r="T296" s="536"/>
      <c r="U296" s="536"/>
      <c r="V296" s="536"/>
      <c r="W296" s="536"/>
    </row>
    <row r="297">
      <c r="B297" s="457">
        <f t="shared" si="1"/>
        <v>83.95110853</v>
      </c>
      <c r="C297" s="465" t="str">
        <f t="shared" si="2"/>
        <v>Max Pacioretty</v>
      </c>
      <c r="D297" s="466" t="s">
        <v>23</v>
      </c>
      <c r="E297" s="466">
        <v>4603.0</v>
      </c>
      <c r="F297" s="466" t="s">
        <v>532</v>
      </c>
      <c r="G297" s="466" t="s">
        <v>533</v>
      </c>
      <c r="H297" s="466">
        <v>3.0</v>
      </c>
      <c r="I297" s="467">
        <v>3.0</v>
      </c>
      <c r="J297" s="436"/>
      <c r="K297" s="535"/>
      <c r="L297" s="536"/>
      <c r="M297" s="536"/>
      <c r="N297" s="536"/>
      <c r="O297" s="536"/>
      <c r="P297" s="536"/>
      <c r="Q297" s="536"/>
      <c r="R297" s="536"/>
      <c r="S297" s="536"/>
      <c r="T297" s="536"/>
      <c r="U297" s="536"/>
      <c r="V297" s="536"/>
      <c r="W297" s="536"/>
    </row>
    <row r="298">
      <c r="B298" s="457">
        <f t="shared" si="1"/>
        <v>56.00174821</v>
      </c>
      <c r="C298" s="465" t="str">
        <f t="shared" si="2"/>
        <v>Nick Holden</v>
      </c>
      <c r="D298" s="466" t="s">
        <v>23</v>
      </c>
      <c r="E298" s="466">
        <v>4664.0</v>
      </c>
      <c r="F298" s="466" t="s">
        <v>68</v>
      </c>
      <c r="G298" s="466" t="s">
        <v>534</v>
      </c>
      <c r="H298" s="466">
        <v>7.0</v>
      </c>
      <c r="I298" s="467">
        <v>4.0</v>
      </c>
      <c r="J298" s="436"/>
      <c r="K298" s="535"/>
      <c r="L298" s="536"/>
      <c r="M298" s="437"/>
      <c r="N298" s="437"/>
      <c r="O298" s="536"/>
      <c r="P298" s="437"/>
      <c r="Q298" s="437"/>
      <c r="R298" s="437"/>
      <c r="S298" s="437"/>
      <c r="T298" s="437"/>
      <c r="U298" s="437"/>
      <c r="V298" s="437"/>
      <c r="W298" s="536"/>
    </row>
    <row r="299">
      <c r="B299" s="457">
        <f t="shared" si="1"/>
        <v>257.4765408</v>
      </c>
      <c r="C299" s="465" t="str">
        <f t="shared" si="2"/>
        <v>Robin Lehner</v>
      </c>
      <c r="D299" s="466" t="s">
        <v>23</v>
      </c>
      <c r="E299" s="466">
        <v>4867.0</v>
      </c>
      <c r="F299" s="466" t="s">
        <v>398</v>
      </c>
      <c r="G299" s="466" t="s">
        <v>535</v>
      </c>
      <c r="H299" s="466">
        <v>1.0</v>
      </c>
      <c r="I299" s="467">
        <v>0.0</v>
      </c>
      <c r="J299" s="436"/>
      <c r="K299" s="535"/>
      <c r="L299" s="536"/>
      <c r="M299" s="536"/>
      <c r="N299" s="536"/>
      <c r="O299" s="536"/>
      <c r="P299" s="536"/>
      <c r="Q299" s="536"/>
      <c r="R299" s="536"/>
      <c r="S299" s="536"/>
      <c r="T299" s="536"/>
      <c r="U299" s="536"/>
      <c r="V299" s="536"/>
      <c r="W299" s="536"/>
    </row>
    <row r="300">
      <c r="B300" s="457">
        <f t="shared" si="1"/>
        <v>257.165743</v>
      </c>
      <c r="C300" s="465" t="str">
        <f t="shared" si="2"/>
        <v>Ryan Reaves</v>
      </c>
      <c r="D300" s="466" t="s">
        <v>23</v>
      </c>
      <c r="E300" s="466">
        <v>4892.0</v>
      </c>
      <c r="F300" s="466" t="s">
        <v>170</v>
      </c>
      <c r="G300" s="466" t="s">
        <v>536</v>
      </c>
      <c r="H300" s="466">
        <v>7.0</v>
      </c>
      <c r="I300" s="467">
        <v>0.0</v>
      </c>
      <c r="J300" s="436"/>
      <c r="K300" s="535"/>
      <c r="L300" s="536"/>
      <c r="M300" s="536"/>
      <c r="N300" s="536"/>
      <c r="O300" s="536"/>
      <c r="P300" s="536"/>
      <c r="Q300" s="536"/>
      <c r="R300" s="536"/>
      <c r="S300" s="536"/>
      <c r="T300" s="536"/>
      <c r="U300" s="536"/>
      <c r="V300" s="536"/>
      <c r="W300" s="536"/>
    </row>
    <row r="301">
      <c r="B301" s="457">
        <f t="shared" si="1"/>
        <v>184.3664008</v>
      </c>
      <c r="C301" s="465" t="str">
        <f t="shared" si="2"/>
        <v>Brayden McNabb</v>
      </c>
      <c r="D301" s="466" t="s">
        <v>23</v>
      </c>
      <c r="E301" s="466">
        <v>5041.0</v>
      </c>
      <c r="F301" s="466" t="s">
        <v>434</v>
      </c>
      <c r="G301" s="466" t="s">
        <v>537</v>
      </c>
      <c r="H301" s="466">
        <v>4.0</v>
      </c>
      <c r="I301" s="467">
        <v>1.0</v>
      </c>
      <c r="J301" s="436"/>
      <c r="K301" s="535"/>
      <c r="L301" s="536"/>
      <c r="M301" s="536"/>
      <c r="N301" s="536"/>
      <c r="O301" s="536"/>
      <c r="P301" s="536"/>
      <c r="Q301" s="536"/>
      <c r="R301" s="536"/>
      <c r="S301" s="536"/>
      <c r="T301" s="536"/>
      <c r="U301" s="536"/>
      <c r="V301" s="536"/>
      <c r="W301" s="536"/>
    </row>
    <row r="302">
      <c r="B302" s="457">
        <f t="shared" si="1"/>
        <v>56.45716871</v>
      </c>
      <c r="C302" s="465" t="str">
        <f t="shared" si="2"/>
        <v>Reilly Smith</v>
      </c>
      <c r="D302" s="466" t="s">
        <v>23</v>
      </c>
      <c r="E302" s="466">
        <v>5092.0</v>
      </c>
      <c r="F302" s="466" t="s">
        <v>82</v>
      </c>
      <c r="G302" s="466" t="s">
        <v>61</v>
      </c>
      <c r="H302" s="466">
        <v>9.0</v>
      </c>
      <c r="I302" s="467">
        <v>4.0</v>
      </c>
      <c r="J302" s="436"/>
      <c r="K302" s="535"/>
      <c r="L302" s="536"/>
      <c r="M302" s="536"/>
      <c r="N302" s="536"/>
      <c r="O302" s="536"/>
      <c r="P302" s="536"/>
      <c r="Q302" s="536"/>
      <c r="R302" s="536"/>
      <c r="S302" s="536"/>
      <c r="T302" s="536"/>
      <c r="U302" s="536"/>
      <c r="V302" s="536"/>
      <c r="W302" s="536"/>
    </row>
    <row r="303">
      <c r="B303" s="457">
        <f t="shared" si="1"/>
        <v>29.12283179</v>
      </c>
      <c r="C303" s="465" t="str">
        <f t="shared" si="2"/>
        <v>Mark Stone</v>
      </c>
      <c r="D303" s="466" t="s">
        <v>23</v>
      </c>
      <c r="E303" s="466">
        <v>5105.0</v>
      </c>
      <c r="F303" s="466" t="s">
        <v>538</v>
      </c>
      <c r="G303" s="466" t="s">
        <v>539</v>
      </c>
      <c r="H303" s="466">
        <v>9.0</v>
      </c>
      <c r="I303" s="467">
        <v>5.0</v>
      </c>
      <c r="J303" s="436"/>
      <c r="K303" s="535"/>
      <c r="L303" s="536"/>
      <c r="M303" s="536"/>
      <c r="N303" s="536"/>
      <c r="O303" s="437"/>
      <c r="P303" s="536"/>
      <c r="Q303" s="536"/>
      <c r="R303" s="536"/>
      <c r="S303" s="536"/>
      <c r="T303" s="536"/>
      <c r="U303" s="536"/>
      <c r="V303" s="536"/>
      <c r="W303" s="536"/>
    </row>
    <row r="304">
      <c r="B304" s="457">
        <f t="shared" si="1"/>
        <v>184.1991952</v>
      </c>
      <c r="C304" s="465" t="str">
        <f t="shared" si="2"/>
        <v>Patrick Brown</v>
      </c>
      <c r="D304" s="466" t="s">
        <v>23</v>
      </c>
      <c r="E304" s="466">
        <v>5457.0</v>
      </c>
      <c r="F304" s="466" t="s">
        <v>540</v>
      </c>
      <c r="G304" s="466" t="s">
        <v>541</v>
      </c>
      <c r="H304" s="466">
        <v>7.0</v>
      </c>
      <c r="I304" s="467">
        <v>1.0</v>
      </c>
      <c r="J304" s="436"/>
      <c r="K304" s="535"/>
      <c r="L304" s="536"/>
      <c r="M304" s="437"/>
      <c r="N304" s="536"/>
      <c r="O304" s="437"/>
      <c r="P304" s="536"/>
      <c r="Q304" s="536"/>
      <c r="R304" s="536"/>
      <c r="S304" s="536"/>
      <c r="T304" s="536"/>
      <c r="U304" s="536"/>
      <c r="V304" s="536"/>
      <c r="W304" s="536"/>
    </row>
    <row r="305">
      <c r="B305" s="457">
        <f t="shared" si="1"/>
        <v>29.93121627</v>
      </c>
      <c r="C305" s="465" t="str">
        <f t="shared" si="2"/>
        <v>William Karlsson</v>
      </c>
      <c r="D305" s="466" t="s">
        <v>23</v>
      </c>
      <c r="E305" s="466">
        <v>5459.0</v>
      </c>
      <c r="F305" s="466" t="s">
        <v>511</v>
      </c>
      <c r="G305" s="466" t="s">
        <v>542</v>
      </c>
      <c r="H305" s="466">
        <v>9.0</v>
      </c>
      <c r="I305" s="467">
        <v>5.0</v>
      </c>
      <c r="J305" s="436"/>
      <c r="K305" s="535"/>
      <c r="L305" s="536"/>
      <c r="M305" s="536"/>
      <c r="N305" s="536"/>
      <c r="O305" s="536"/>
      <c r="P305" s="536"/>
      <c r="Q305" s="536"/>
      <c r="R305" s="536"/>
      <c r="S305" s="536"/>
      <c r="T305" s="536"/>
      <c r="U305" s="536"/>
      <c r="V305" s="536"/>
      <c r="W305" s="536"/>
    </row>
    <row r="306">
      <c r="B306" s="457">
        <f t="shared" si="1"/>
        <v>83.95849497</v>
      </c>
      <c r="C306" s="465" t="str">
        <f t="shared" si="2"/>
        <v>Jonathan Marchessault</v>
      </c>
      <c r="D306" s="466" t="s">
        <v>23</v>
      </c>
      <c r="E306" s="466">
        <v>5473.0</v>
      </c>
      <c r="F306" s="466" t="s">
        <v>222</v>
      </c>
      <c r="G306" s="466" t="s">
        <v>543</v>
      </c>
      <c r="H306" s="466">
        <v>9.0</v>
      </c>
      <c r="I306" s="467">
        <v>3.0</v>
      </c>
      <c r="J306" s="436"/>
      <c r="K306" s="535"/>
      <c r="L306" s="536"/>
      <c r="M306" s="536"/>
      <c r="N306" s="536"/>
      <c r="O306" s="536"/>
      <c r="P306" s="536"/>
      <c r="Q306" s="536"/>
      <c r="R306" s="536"/>
      <c r="S306" s="536"/>
      <c r="T306" s="536"/>
      <c r="U306" s="536"/>
      <c r="V306" s="536"/>
      <c r="W306" s="536"/>
    </row>
    <row r="307">
      <c r="B307" s="457">
        <f t="shared" si="1"/>
        <v>29.55523603</v>
      </c>
      <c r="C307" s="465" t="str">
        <f t="shared" si="2"/>
        <v>Mattias Janmark</v>
      </c>
      <c r="D307" s="466" t="s">
        <v>23</v>
      </c>
      <c r="E307" s="466">
        <v>5827.0</v>
      </c>
      <c r="F307" s="466" t="s">
        <v>332</v>
      </c>
      <c r="G307" s="466" t="s">
        <v>544</v>
      </c>
      <c r="H307" s="466">
        <v>8.0</v>
      </c>
      <c r="I307" s="467">
        <v>5.0</v>
      </c>
      <c r="J307" s="436"/>
      <c r="K307" s="535"/>
      <c r="L307" s="536"/>
      <c r="M307" s="536"/>
      <c r="N307" s="536"/>
      <c r="O307" s="536"/>
      <c r="P307" s="536"/>
      <c r="Q307" s="536"/>
      <c r="R307" s="536"/>
      <c r="S307" s="536"/>
      <c r="T307" s="536"/>
      <c r="U307" s="536"/>
      <c r="V307" s="536"/>
      <c r="W307" s="536"/>
    </row>
    <row r="308">
      <c r="B308" s="457">
        <f t="shared" si="1"/>
        <v>21.12135961</v>
      </c>
      <c r="C308" s="465" t="str">
        <f t="shared" si="2"/>
        <v>Chandler Stephenson</v>
      </c>
      <c r="D308" s="466" t="s">
        <v>23</v>
      </c>
      <c r="E308" s="466">
        <v>5838.0</v>
      </c>
      <c r="F308" s="466" t="s">
        <v>545</v>
      </c>
      <c r="G308" s="466" t="s">
        <v>546</v>
      </c>
      <c r="H308" s="466">
        <v>9.0</v>
      </c>
      <c r="I308" s="467">
        <v>6.0</v>
      </c>
      <c r="J308" s="436"/>
      <c r="K308" s="535"/>
      <c r="L308" s="536"/>
      <c r="M308" s="437"/>
      <c r="N308" s="437"/>
      <c r="O308" s="437"/>
      <c r="P308" s="536"/>
      <c r="Q308" s="536"/>
      <c r="R308" s="536"/>
      <c r="S308" s="536"/>
      <c r="T308" s="536"/>
      <c r="U308" s="536"/>
      <c r="V308" s="536"/>
      <c r="W308" s="536"/>
    </row>
    <row r="309">
      <c r="B309" s="457">
        <f t="shared" si="1"/>
        <v>257.913988</v>
      </c>
      <c r="C309" s="465" t="str">
        <f t="shared" si="2"/>
        <v>Tomas Nosek</v>
      </c>
      <c r="D309" s="466" t="s">
        <v>23</v>
      </c>
      <c r="E309" s="466">
        <v>5896.0</v>
      </c>
      <c r="F309" s="466" t="s">
        <v>298</v>
      </c>
      <c r="G309" s="466" t="s">
        <v>547</v>
      </c>
      <c r="H309" s="466">
        <v>2.0</v>
      </c>
      <c r="I309" s="467">
        <v>0.0</v>
      </c>
      <c r="J309" s="436"/>
      <c r="K309" s="535"/>
      <c r="L309" s="536"/>
      <c r="M309" s="536"/>
      <c r="N309" s="536"/>
      <c r="O309" s="536"/>
      <c r="P309" s="536"/>
      <c r="Q309" s="536"/>
      <c r="R309" s="536"/>
      <c r="S309" s="536"/>
      <c r="T309" s="536"/>
      <c r="U309" s="536"/>
      <c r="V309" s="536"/>
      <c r="W309" s="536"/>
    </row>
    <row r="310">
      <c r="B310" s="457">
        <f t="shared" si="1"/>
        <v>56.49112611</v>
      </c>
      <c r="C310" s="465" t="str">
        <f t="shared" si="2"/>
        <v>Shea Theodore</v>
      </c>
      <c r="D310" s="466" t="s">
        <v>23</v>
      </c>
      <c r="E310" s="466">
        <v>5900.0</v>
      </c>
      <c r="F310" s="466" t="s">
        <v>294</v>
      </c>
      <c r="G310" s="466" t="s">
        <v>548</v>
      </c>
      <c r="H310" s="466">
        <v>9.0</v>
      </c>
      <c r="I310" s="467">
        <v>4.0</v>
      </c>
      <c r="J310" s="436"/>
      <c r="K310" s="535"/>
      <c r="L310" s="536"/>
      <c r="M310" s="536"/>
      <c r="N310" s="536"/>
      <c r="O310" s="536"/>
      <c r="P310" s="536"/>
      <c r="Q310" s="536"/>
      <c r="R310" s="536"/>
      <c r="S310" s="536"/>
      <c r="T310" s="536"/>
      <c r="U310" s="536"/>
      <c r="V310" s="536"/>
      <c r="W310" s="536"/>
    </row>
    <row r="311">
      <c r="B311" s="457">
        <f t="shared" si="1"/>
        <v>184.5398346</v>
      </c>
      <c r="C311" s="465" t="str">
        <f t="shared" si="2"/>
        <v>William Carrier</v>
      </c>
      <c r="D311" s="466" t="s">
        <v>23</v>
      </c>
      <c r="E311" s="466">
        <v>10174.0</v>
      </c>
      <c r="F311" s="466" t="s">
        <v>511</v>
      </c>
      <c r="G311" s="466" t="s">
        <v>349</v>
      </c>
      <c r="H311" s="466">
        <v>9.0</v>
      </c>
      <c r="I311" s="467">
        <v>1.0</v>
      </c>
      <c r="J311" s="436"/>
      <c r="K311" s="535"/>
      <c r="L311" s="536"/>
      <c r="M311" s="536"/>
      <c r="N311" s="536"/>
      <c r="O311" s="536"/>
      <c r="P311" s="536"/>
      <c r="Q311" s="536"/>
      <c r="R311" s="536"/>
      <c r="S311" s="536"/>
      <c r="T311" s="536"/>
      <c r="U311" s="536"/>
      <c r="V311" s="536"/>
      <c r="W311" s="536"/>
    </row>
    <row r="312">
      <c r="B312" s="457">
        <f t="shared" si="1"/>
        <v>29.88700208</v>
      </c>
      <c r="C312" s="465" t="str">
        <f t="shared" si="2"/>
        <v>Alex Tuch</v>
      </c>
      <c r="D312" s="466" t="s">
        <v>23</v>
      </c>
      <c r="E312" s="466">
        <v>11711.0</v>
      </c>
      <c r="F312" s="466" t="s">
        <v>121</v>
      </c>
      <c r="G312" s="466" t="s">
        <v>549</v>
      </c>
      <c r="H312" s="466">
        <v>9.0</v>
      </c>
      <c r="I312" s="467">
        <v>5.0</v>
      </c>
      <c r="J312" s="436"/>
      <c r="K312" s="535"/>
      <c r="L312" s="536"/>
      <c r="M312" s="536"/>
      <c r="N312" s="536"/>
      <c r="O312" s="536"/>
      <c r="P312" s="536"/>
      <c r="Q312" s="536"/>
      <c r="R312" s="536"/>
      <c r="S312" s="536"/>
      <c r="T312" s="536"/>
      <c r="U312" s="536"/>
      <c r="V312" s="536"/>
      <c r="W312" s="536"/>
    </row>
    <row r="313">
      <c r="B313" s="457">
        <f t="shared" si="1"/>
        <v>257.360392</v>
      </c>
      <c r="C313" s="465" t="str">
        <f t="shared" si="2"/>
        <v>Cody Glass</v>
      </c>
      <c r="D313" s="466" t="s">
        <v>23</v>
      </c>
      <c r="E313" s="466">
        <v>13621.0</v>
      </c>
      <c r="F313" s="466" t="s">
        <v>407</v>
      </c>
      <c r="G313" s="466" t="s">
        <v>550</v>
      </c>
      <c r="H313" s="466">
        <v>1.0</v>
      </c>
      <c r="I313" s="467">
        <v>0.0</v>
      </c>
      <c r="J313" s="436"/>
      <c r="K313" s="535"/>
      <c r="L313" s="536"/>
      <c r="M313" s="536"/>
      <c r="N313" s="536"/>
      <c r="O313" s="536"/>
      <c r="P313" s="536"/>
      <c r="Q313" s="536"/>
      <c r="R313" s="536"/>
      <c r="S313" s="536"/>
      <c r="T313" s="536"/>
      <c r="U313" s="536"/>
      <c r="V313" s="536"/>
      <c r="W313" s="536"/>
    </row>
    <row r="314">
      <c r="B314" s="457">
        <f t="shared" si="1"/>
        <v>130.9145716</v>
      </c>
      <c r="C314" s="465" t="str">
        <f t="shared" si="2"/>
        <v>Zach Whitecloud</v>
      </c>
      <c r="D314" s="466" t="s">
        <v>23</v>
      </c>
      <c r="E314" s="466">
        <v>14133.0</v>
      </c>
      <c r="F314" s="466" t="s">
        <v>255</v>
      </c>
      <c r="G314" s="466" t="s">
        <v>551</v>
      </c>
      <c r="H314" s="466">
        <v>9.0</v>
      </c>
      <c r="I314" s="467">
        <v>2.0</v>
      </c>
      <c r="J314" s="436"/>
      <c r="K314" s="535"/>
      <c r="L314" s="536"/>
      <c r="M314" s="536"/>
      <c r="N314" s="536"/>
      <c r="O314" s="536"/>
      <c r="P314" s="536"/>
      <c r="Q314" s="536"/>
      <c r="R314" s="536"/>
      <c r="S314" s="536"/>
      <c r="T314" s="536"/>
      <c r="U314" s="536"/>
      <c r="V314" s="536"/>
      <c r="W314" s="536"/>
    </row>
    <row r="315">
      <c r="B315" s="457">
        <f t="shared" si="1"/>
        <v>257.1027087</v>
      </c>
      <c r="C315" s="465" t="str">
        <f t="shared" si="2"/>
        <v>Dylan Sikura</v>
      </c>
      <c r="D315" s="466" t="s">
        <v>23</v>
      </c>
      <c r="E315" s="466">
        <v>14355.0</v>
      </c>
      <c r="F315" s="466" t="s">
        <v>552</v>
      </c>
      <c r="G315" s="466" t="s">
        <v>553</v>
      </c>
      <c r="H315" s="466">
        <v>1.0</v>
      </c>
      <c r="I315" s="467">
        <v>0.0</v>
      </c>
      <c r="J315" s="436"/>
      <c r="K315" s="535"/>
      <c r="L315" s="536"/>
      <c r="M315" s="536"/>
      <c r="N315" s="536"/>
      <c r="O315" s="536"/>
      <c r="P315" s="536"/>
      <c r="Q315" s="536"/>
      <c r="R315" s="536"/>
      <c r="S315" s="536"/>
      <c r="T315" s="536"/>
      <c r="U315" s="536"/>
      <c r="V315" s="536"/>
      <c r="W315" s="536"/>
    </row>
    <row r="316">
      <c r="B316" s="457">
        <f t="shared" si="1"/>
        <v>56.71675526</v>
      </c>
      <c r="C316" s="465" t="str">
        <f t="shared" si="2"/>
        <v>Nicolas Roy</v>
      </c>
      <c r="D316" s="466" t="s">
        <v>23</v>
      </c>
      <c r="E316" s="466">
        <v>14391.0</v>
      </c>
      <c r="F316" s="466" t="s">
        <v>554</v>
      </c>
      <c r="G316" s="466" t="s">
        <v>555</v>
      </c>
      <c r="H316" s="466">
        <v>9.0</v>
      </c>
      <c r="I316" s="467">
        <v>4.0</v>
      </c>
      <c r="J316" s="436"/>
      <c r="K316" s="535"/>
      <c r="L316" s="536"/>
      <c r="M316" s="536"/>
      <c r="N316" s="536"/>
      <c r="O316" s="536"/>
      <c r="P316" s="536"/>
      <c r="Q316" s="536"/>
      <c r="R316" s="536"/>
      <c r="S316" s="536"/>
      <c r="T316" s="536"/>
      <c r="U316" s="536"/>
      <c r="V316" s="536"/>
      <c r="W316" s="536"/>
    </row>
    <row r="317">
      <c r="B317" s="457">
        <f t="shared" si="1"/>
        <v>184.2004234</v>
      </c>
      <c r="C317" s="465" t="str">
        <f t="shared" si="2"/>
        <v>Nicolas Hague</v>
      </c>
      <c r="D317" s="466" t="s">
        <v>23</v>
      </c>
      <c r="E317" s="466">
        <v>14446.0</v>
      </c>
      <c r="F317" s="466" t="s">
        <v>554</v>
      </c>
      <c r="G317" s="466" t="s">
        <v>556</v>
      </c>
      <c r="H317" s="466">
        <v>7.0</v>
      </c>
      <c r="I317" s="467">
        <v>1.0</v>
      </c>
      <c r="J317" s="436"/>
      <c r="K317" s="535"/>
      <c r="L317" s="536"/>
      <c r="M317" s="536"/>
      <c r="N317" s="536"/>
      <c r="O317" s="536"/>
      <c r="P317" s="536"/>
      <c r="Q317" s="536"/>
      <c r="R317" s="536"/>
      <c r="S317" s="536"/>
      <c r="T317" s="536"/>
      <c r="U317" s="536"/>
      <c r="V317" s="536"/>
      <c r="W317" s="536"/>
    </row>
    <row r="318">
      <c r="B318" s="457">
        <f t="shared" si="1"/>
        <v>130.5080187</v>
      </c>
      <c r="C318" s="465" t="str">
        <f t="shared" si="2"/>
        <v>Keegan Kolesar</v>
      </c>
      <c r="D318" s="466" t="s">
        <v>23</v>
      </c>
      <c r="E318" s="466">
        <v>17370.0</v>
      </c>
      <c r="F318" s="466" t="s">
        <v>557</v>
      </c>
      <c r="G318" s="466" t="s">
        <v>558</v>
      </c>
      <c r="H318" s="466">
        <v>7.0</v>
      </c>
      <c r="I318" s="467">
        <v>2.0</v>
      </c>
      <c r="J318" s="436"/>
      <c r="K318" s="535"/>
      <c r="L318" s="536"/>
      <c r="M318" s="536"/>
      <c r="N318" s="536"/>
      <c r="O318" s="536"/>
      <c r="P318" s="536"/>
      <c r="Q318" s="536"/>
      <c r="R318" s="536"/>
      <c r="S318" s="536"/>
      <c r="T318" s="536"/>
      <c r="U318" s="536"/>
      <c r="V318" s="536"/>
      <c r="W318" s="536"/>
    </row>
    <row r="319">
      <c r="B319" s="457">
        <f t="shared" si="1"/>
        <v>130.1543049</v>
      </c>
      <c r="C319" s="465" t="str">
        <f t="shared" si="2"/>
        <v>Paul Stastny</v>
      </c>
      <c r="D319" s="466" t="s">
        <v>24</v>
      </c>
      <c r="E319" s="466">
        <v>4019.0</v>
      </c>
      <c r="F319" s="466" t="s">
        <v>301</v>
      </c>
      <c r="G319" s="466" t="s">
        <v>559</v>
      </c>
      <c r="H319" s="466">
        <v>4.0</v>
      </c>
      <c r="I319" s="467">
        <v>2.0</v>
      </c>
      <c r="J319" s="436"/>
      <c r="K319" s="535"/>
      <c r="L319" s="536"/>
      <c r="M319" s="536"/>
      <c r="N319" s="536"/>
      <c r="O319" s="536"/>
      <c r="P319" s="536"/>
      <c r="Q319" s="536"/>
      <c r="R319" s="536"/>
      <c r="S319" s="536"/>
      <c r="T319" s="536"/>
      <c r="U319" s="536"/>
      <c r="V319" s="536"/>
      <c r="W319" s="536"/>
    </row>
    <row r="320">
      <c r="B320" s="457">
        <f t="shared" si="1"/>
        <v>130.2170309</v>
      </c>
      <c r="C320" s="465" t="str">
        <f t="shared" si="2"/>
        <v>Nate Thompson</v>
      </c>
      <c r="D320" s="466" t="s">
        <v>24</v>
      </c>
      <c r="E320" s="466">
        <v>4072.0</v>
      </c>
      <c r="F320" s="466" t="s">
        <v>560</v>
      </c>
      <c r="G320" s="466" t="s">
        <v>561</v>
      </c>
      <c r="H320" s="466">
        <v>5.0</v>
      </c>
      <c r="I320" s="467">
        <v>2.0</v>
      </c>
      <c r="J320" s="436"/>
      <c r="K320" s="535"/>
      <c r="L320" s="536"/>
      <c r="M320" s="437"/>
      <c r="N320" s="536"/>
      <c r="O320" s="536"/>
      <c r="P320" s="536"/>
      <c r="Q320" s="536"/>
      <c r="R320" s="536"/>
      <c r="S320" s="536"/>
      <c r="T320" s="536"/>
      <c r="U320" s="536"/>
      <c r="V320" s="536"/>
      <c r="W320" s="536"/>
    </row>
    <row r="321">
      <c r="B321" s="457">
        <f t="shared" si="1"/>
        <v>29.50248463</v>
      </c>
      <c r="C321" s="465" t="str">
        <f t="shared" si="2"/>
        <v>Blake Wheeler</v>
      </c>
      <c r="D321" s="466" t="s">
        <v>24</v>
      </c>
      <c r="E321" s="466">
        <v>4430.0</v>
      </c>
      <c r="F321" s="466" t="s">
        <v>486</v>
      </c>
      <c r="G321" s="466" t="s">
        <v>562</v>
      </c>
      <c r="H321" s="466">
        <v>5.0</v>
      </c>
      <c r="I321" s="467">
        <v>5.0</v>
      </c>
      <c r="J321" s="436"/>
      <c r="K321" s="535"/>
      <c r="L321" s="536"/>
      <c r="M321" s="536"/>
      <c r="N321" s="536"/>
      <c r="O321" s="536"/>
      <c r="P321" s="536"/>
      <c r="Q321" s="536"/>
      <c r="R321" s="536"/>
      <c r="S321" s="536"/>
      <c r="T321" s="536"/>
      <c r="U321" s="536"/>
      <c r="V321" s="536"/>
      <c r="W321" s="536"/>
    </row>
    <row r="322">
      <c r="B322" s="457">
        <f t="shared" si="1"/>
        <v>257.3022316</v>
      </c>
      <c r="C322" s="465" t="str">
        <f t="shared" si="2"/>
        <v>Trevor Lewis</v>
      </c>
      <c r="D322" s="466" t="s">
        <v>24</v>
      </c>
      <c r="E322" s="466">
        <v>4597.0</v>
      </c>
      <c r="F322" s="466" t="s">
        <v>563</v>
      </c>
      <c r="G322" s="466" t="s">
        <v>564</v>
      </c>
      <c r="H322" s="466">
        <v>5.0</v>
      </c>
      <c r="I322" s="467">
        <v>0.0</v>
      </c>
      <c r="J322" s="436"/>
      <c r="K322" s="535"/>
      <c r="L322" s="536"/>
      <c r="M322" s="536"/>
      <c r="N322" s="536"/>
      <c r="O322" s="536"/>
      <c r="P322" s="536"/>
      <c r="Q322" s="536"/>
      <c r="R322" s="536"/>
      <c r="S322" s="536"/>
      <c r="T322" s="536"/>
      <c r="U322" s="536"/>
      <c r="V322" s="536"/>
      <c r="W322" s="536"/>
    </row>
    <row r="323">
      <c r="B323" s="457">
        <f t="shared" si="1"/>
        <v>184.688927</v>
      </c>
      <c r="C323" s="465" t="str">
        <f t="shared" si="2"/>
        <v>Mathieu Perreault</v>
      </c>
      <c r="D323" s="466" t="s">
        <v>24</v>
      </c>
      <c r="E323" s="466">
        <v>4720.0</v>
      </c>
      <c r="F323" s="466" t="s">
        <v>362</v>
      </c>
      <c r="G323" s="466" t="s">
        <v>565</v>
      </c>
      <c r="H323" s="466">
        <v>5.0</v>
      </c>
      <c r="I323" s="467">
        <v>1.0</v>
      </c>
      <c r="J323" s="436"/>
      <c r="K323" s="535"/>
      <c r="L323" s="536"/>
      <c r="M323" s="536"/>
      <c r="N323" s="536"/>
      <c r="O323" s="536"/>
      <c r="P323" s="536"/>
      <c r="Q323" s="536"/>
      <c r="R323" s="536"/>
      <c r="S323" s="536"/>
      <c r="T323" s="536"/>
      <c r="U323" s="536"/>
      <c r="V323" s="536"/>
      <c r="W323" s="536"/>
    </row>
    <row r="324">
      <c r="B324" s="457">
        <f t="shared" si="1"/>
        <v>29.21499063</v>
      </c>
      <c r="C324" s="465" t="str">
        <f t="shared" si="2"/>
        <v>Mark Scheifele</v>
      </c>
      <c r="D324" s="466" t="s">
        <v>24</v>
      </c>
      <c r="E324" s="466">
        <v>5003.0</v>
      </c>
      <c r="F324" s="466" t="s">
        <v>538</v>
      </c>
      <c r="G324" s="466" t="s">
        <v>566</v>
      </c>
      <c r="H324" s="466">
        <v>5.0</v>
      </c>
      <c r="I324" s="467">
        <v>5.0</v>
      </c>
      <c r="J324" s="436"/>
      <c r="K324" s="535"/>
      <c r="L324" s="437"/>
      <c r="M324" s="437"/>
      <c r="N324" s="536"/>
      <c r="O324" s="536"/>
      <c r="P324" s="536"/>
      <c r="Q324" s="536"/>
      <c r="R324" s="536"/>
      <c r="S324" s="536"/>
      <c r="T324" s="536"/>
      <c r="U324" s="536"/>
      <c r="V324" s="536"/>
      <c r="W324" s="536"/>
    </row>
    <row r="325">
      <c r="B325" s="457">
        <f t="shared" si="1"/>
        <v>83.35791385</v>
      </c>
      <c r="C325" s="465" t="str">
        <f t="shared" si="2"/>
        <v>Nikolaj Ehlers</v>
      </c>
      <c r="D325" s="466" t="s">
        <v>24</v>
      </c>
      <c r="E325" s="466">
        <v>5419.0</v>
      </c>
      <c r="F325" s="466" t="s">
        <v>567</v>
      </c>
      <c r="G325" s="466" t="s">
        <v>568</v>
      </c>
      <c r="H325" s="466">
        <v>3.0</v>
      </c>
      <c r="I325" s="467">
        <v>3.0</v>
      </c>
      <c r="J325" s="436"/>
      <c r="K325" s="535"/>
      <c r="L325" s="536"/>
      <c r="M325" s="536"/>
      <c r="N325" s="536"/>
      <c r="O325" s="536"/>
      <c r="P325" s="536"/>
      <c r="Q325" s="536"/>
      <c r="R325" s="536"/>
      <c r="S325" s="536"/>
      <c r="T325" s="536"/>
      <c r="U325" s="536"/>
      <c r="V325" s="536"/>
      <c r="W325" s="536"/>
    </row>
    <row r="326">
      <c r="B326" s="457">
        <f t="shared" si="1"/>
        <v>83.53594855</v>
      </c>
      <c r="C326" s="465" t="str">
        <f t="shared" si="2"/>
        <v>Adam Lowry</v>
      </c>
      <c r="D326" s="466" t="s">
        <v>24</v>
      </c>
      <c r="E326" s="466">
        <v>5456.0</v>
      </c>
      <c r="F326" s="466" t="s">
        <v>183</v>
      </c>
      <c r="G326" s="466" t="s">
        <v>569</v>
      </c>
      <c r="H326" s="466">
        <v>5.0</v>
      </c>
      <c r="I326" s="467">
        <v>3.0</v>
      </c>
      <c r="J326" s="436"/>
      <c r="K326" s="535"/>
      <c r="L326" s="536"/>
      <c r="M326" s="536"/>
      <c r="N326" s="536"/>
      <c r="O326" s="536"/>
      <c r="P326" s="536"/>
      <c r="Q326" s="536"/>
      <c r="R326" s="536"/>
      <c r="S326" s="536"/>
      <c r="T326" s="536"/>
      <c r="U326" s="536"/>
      <c r="V326" s="536"/>
      <c r="W326" s="536"/>
    </row>
    <row r="327">
      <c r="B327" s="457">
        <f t="shared" si="1"/>
        <v>130.7698365</v>
      </c>
      <c r="C327" s="465" t="str">
        <f t="shared" si="2"/>
        <v>Andrew Copp</v>
      </c>
      <c r="D327" s="466" t="s">
        <v>24</v>
      </c>
      <c r="E327" s="466">
        <v>5555.0</v>
      </c>
      <c r="F327" s="466" t="s">
        <v>570</v>
      </c>
      <c r="G327" s="466" t="s">
        <v>571</v>
      </c>
      <c r="H327" s="466">
        <v>5.0</v>
      </c>
      <c r="I327" s="467">
        <v>2.0</v>
      </c>
      <c r="J327" s="436"/>
      <c r="K327" s="535"/>
      <c r="L327" s="536"/>
      <c r="M327" s="536"/>
      <c r="N327" s="536"/>
      <c r="O327" s="536"/>
      <c r="P327" s="536"/>
      <c r="Q327" s="536"/>
      <c r="R327" s="536"/>
      <c r="S327" s="536"/>
      <c r="T327" s="536"/>
      <c r="U327" s="536"/>
      <c r="V327" s="536"/>
      <c r="W327" s="536"/>
    </row>
    <row r="328">
      <c r="B328" s="457">
        <f t="shared" si="1"/>
        <v>29.23707216</v>
      </c>
      <c r="C328" s="465" t="str">
        <f t="shared" si="2"/>
        <v>Kyle Connor</v>
      </c>
      <c r="D328" s="466" t="s">
        <v>24</v>
      </c>
      <c r="E328" s="466">
        <v>5612.0</v>
      </c>
      <c r="F328" s="466" t="s">
        <v>282</v>
      </c>
      <c r="G328" s="466" t="s">
        <v>88</v>
      </c>
      <c r="H328" s="466">
        <v>5.0</v>
      </c>
      <c r="I328" s="467">
        <v>5.0</v>
      </c>
      <c r="J328" s="436"/>
      <c r="K328" s="535"/>
      <c r="L328" s="536"/>
      <c r="M328" s="536"/>
      <c r="N328" s="536"/>
      <c r="O328" s="536"/>
      <c r="P328" s="536"/>
      <c r="Q328" s="536"/>
      <c r="R328" s="536"/>
      <c r="S328" s="536"/>
      <c r="T328" s="536"/>
      <c r="U328" s="536"/>
      <c r="V328" s="536"/>
      <c r="W328" s="536"/>
    </row>
    <row r="329">
      <c r="B329" s="457">
        <f t="shared" si="1"/>
        <v>184.8412975</v>
      </c>
      <c r="C329" s="465" t="str">
        <f t="shared" si="2"/>
        <v>Mason Appleton</v>
      </c>
      <c r="D329" s="466" t="s">
        <v>24</v>
      </c>
      <c r="E329" s="466">
        <v>5763.0</v>
      </c>
      <c r="F329" s="466" t="s">
        <v>249</v>
      </c>
      <c r="G329" s="466" t="s">
        <v>572</v>
      </c>
      <c r="H329" s="466">
        <v>5.0</v>
      </c>
      <c r="I329" s="467">
        <v>1.0</v>
      </c>
      <c r="J329" s="436"/>
      <c r="K329" s="535"/>
      <c r="L329" s="536"/>
      <c r="M329" s="536"/>
      <c r="N329" s="536"/>
      <c r="O329" s="536"/>
      <c r="P329" s="536"/>
      <c r="Q329" s="536"/>
      <c r="R329" s="536"/>
      <c r="S329" s="536"/>
      <c r="T329" s="536"/>
      <c r="U329" s="536"/>
      <c r="V329" s="536"/>
      <c r="W329" s="536"/>
    </row>
    <row r="330">
      <c r="B330" s="457">
        <f t="shared" si="1"/>
        <v>184.0759179</v>
      </c>
      <c r="C330" s="465" t="str">
        <f t="shared" si="2"/>
        <v>Derek Forbort</v>
      </c>
      <c r="D330" s="466" t="s">
        <v>24</v>
      </c>
      <c r="E330" s="466">
        <v>5813.0</v>
      </c>
      <c r="F330" s="466" t="s">
        <v>573</v>
      </c>
      <c r="G330" s="466" t="s">
        <v>574</v>
      </c>
      <c r="H330" s="466">
        <v>5.0</v>
      </c>
      <c r="I330" s="467">
        <v>1.0</v>
      </c>
      <c r="J330" s="436"/>
      <c r="K330" s="535"/>
      <c r="L330" s="536"/>
      <c r="M330" s="536"/>
      <c r="N330" s="536"/>
      <c r="O330" s="536"/>
      <c r="P330" s="536"/>
      <c r="Q330" s="536"/>
      <c r="R330" s="536"/>
      <c r="S330" s="536"/>
      <c r="T330" s="536"/>
      <c r="U330" s="536"/>
      <c r="V330" s="536"/>
      <c r="W330" s="536"/>
    </row>
    <row r="331">
      <c r="B331" s="457">
        <f t="shared" si="1"/>
        <v>257.6129781</v>
      </c>
      <c r="C331" s="465" t="str">
        <f t="shared" si="2"/>
        <v>Dylan DeMelo</v>
      </c>
      <c r="D331" s="466" t="s">
        <v>24</v>
      </c>
      <c r="E331" s="466">
        <v>5822.0</v>
      </c>
      <c r="F331" s="466" t="s">
        <v>552</v>
      </c>
      <c r="G331" s="466" t="s">
        <v>575</v>
      </c>
      <c r="H331" s="466">
        <v>5.0</v>
      </c>
      <c r="I331" s="467">
        <v>0.0</v>
      </c>
      <c r="J331" s="436"/>
      <c r="K331" s="535"/>
      <c r="L331" s="536"/>
      <c r="M331" s="536"/>
      <c r="N331" s="536"/>
      <c r="O331" s="536"/>
      <c r="P331" s="536"/>
      <c r="Q331" s="536"/>
      <c r="R331" s="536"/>
      <c r="S331" s="536"/>
      <c r="T331" s="536"/>
      <c r="U331" s="536"/>
      <c r="V331" s="536"/>
      <c r="W331" s="536"/>
    </row>
    <row r="332">
      <c r="B332" s="457">
        <f t="shared" si="1"/>
        <v>257.8261705</v>
      </c>
      <c r="C332" s="465" t="str">
        <f t="shared" si="2"/>
        <v>Connor Hellebuyck</v>
      </c>
      <c r="D332" s="466" t="s">
        <v>24</v>
      </c>
      <c r="E332" s="466">
        <v>5873.0</v>
      </c>
      <c r="F332" s="466" t="s">
        <v>88</v>
      </c>
      <c r="G332" s="466" t="s">
        <v>576</v>
      </c>
      <c r="H332" s="466">
        <v>5.0</v>
      </c>
      <c r="I332" s="467">
        <v>0.0</v>
      </c>
      <c r="J332" s="436"/>
      <c r="K332" s="535"/>
      <c r="L332" s="536"/>
      <c r="M332" s="536"/>
      <c r="N332" s="536"/>
      <c r="O332" s="536"/>
      <c r="P332" s="536"/>
      <c r="Q332" s="536"/>
      <c r="R332" s="536"/>
      <c r="S332" s="536"/>
      <c r="T332" s="536"/>
      <c r="U332" s="536"/>
      <c r="V332" s="536"/>
      <c r="W332" s="536"/>
    </row>
    <row r="333">
      <c r="B333" s="457">
        <f t="shared" si="1"/>
        <v>29.98507337</v>
      </c>
      <c r="C333" s="465" t="str">
        <f t="shared" si="2"/>
        <v>Josh Morrissey</v>
      </c>
      <c r="D333" s="466" t="s">
        <v>24</v>
      </c>
      <c r="E333" s="466">
        <v>5930.0</v>
      </c>
      <c r="F333" s="466" t="s">
        <v>203</v>
      </c>
      <c r="G333" s="466" t="s">
        <v>577</v>
      </c>
      <c r="H333" s="466">
        <v>5.0</v>
      </c>
      <c r="I333" s="467">
        <v>5.0</v>
      </c>
      <c r="J333" s="436"/>
      <c r="K333" s="535"/>
      <c r="L333" s="536"/>
      <c r="M333" s="536"/>
      <c r="N333" s="536"/>
      <c r="O333" s="536"/>
      <c r="P333" s="536"/>
      <c r="Q333" s="536"/>
      <c r="R333" s="536"/>
      <c r="S333" s="536"/>
      <c r="T333" s="536"/>
      <c r="U333" s="536"/>
      <c r="V333" s="536"/>
      <c r="W333" s="536"/>
    </row>
    <row r="334">
      <c r="B334" s="457">
        <f t="shared" si="1"/>
        <v>184.9219417</v>
      </c>
      <c r="C334" s="465" t="str">
        <f t="shared" si="2"/>
        <v>Logan Stanley</v>
      </c>
      <c r="D334" s="466" t="s">
        <v>24</v>
      </c>
      <c r="E334" s="466">
        <v>9644.0</v>
      </c>
      <c r="F334" s="466" t="s">
        <v>578</v>
      </c>
      <c r="G334" s="466" t="s">
        <v>579</v>
      </c>
      <c r="H334" s="466">
        <v>5.0</v>
      </c>
      <c r="I334" s="467">
        <v>1.0</v>
      </c>
      <c r="J334" s="436"/>
      <c r="K334" s="535"/>
      <c r="L334" s="536"/>
      <c r="M334" s="536"/>
      <c r="N334" s="536"/>
      <c r="O334" s="536"/>
      <c r="P334" s="536"/>
      <c r="Q334" s="536"/>
      <c r="R334" s="536"/>
      <c r="S334" s="536"/>
      <c r="T334" s="536"/>
      <c r="U334" s="536"/>
      <c r="V334" s="536"/>
      <c r="W334" s="536"/>
    </row>
    <row r="335">
      <c r="B335" s="457">
        <f t="shared" si="1"/>
        <v>257.2161401</v>
      </c>
      <c r="C335" s="465" t="str">
        <f t="shared" si="2"/>
        <v>Kristian Vesalainen</v>
      </c>
      <c r="D335" s="466" t="s">
        <v>24</v>
      </c>
      <c r="E335" s="466">
        <v>13639.0</v>
      </c>
      <c r="F335" s="466" t="s">
        <v>580</v>
      </c>
      <c r="G335" s="466" t="s">
        <v>581</v>
      </c>
      <c r="H335" s="466">
        <v>1.0</v>
      </c>
      <c r="I335" s="467">
        <v>0.0</v>
      </c>
      <c r="J335" s="436"/>
      <c r="K335" s="535"/>
      <c r="L335" s="536"/>
      <c r="M335" s="536"/>
      <c r="N335" s="536"/>
      <c r="O335" s="536"/>
      <c r="P335" s="536"/>
      <c r="Q335" s="536"/>
      <c r="R335" s="536"/>
      <c r="S335" s="536"/>
      <c r="T335" s="536"/>
      <c r="U335" s="536"/>
      <c r="V335" s="536"/>
      <c r="W335" s="536"/>
    </row>
    <row r="336">
      <c r="B336" s="457">
        <f t="shared" si="1"/>
        <v>130.4404234</v>
      </c>
      <c r="C336" s="465" t="str">
        <f t="shared" si="2"/>
        <v>Tucker Poolman</v>
      </c>
      <c r="D336" s="466" t="s">
        <v>24</v>
      </c>
      <c r="E336" s="466">
        <v>13666.0</v>
      </c>
      <c r="F336" s="466" t="s">
        <v>582</v>
      </c>
      <c r="G336" s="466" t="s">
        <v>583</v>
      </c>
      <c r="H336" s="466">
        <v>5.0</v>
      </c>
      <c r="I336" s="467">
        <v>2.0</v>
      </c>
      <c r="K336" s="537"/>
      <c r="L336" s="536"/>
      <c r="M336" s="437"/>
      <c r="N336" s="437"/>
      <c r="O336" s="536"/>
      <c r="P336" s="536"/>
      <c r="Q336" s="536"/>
      <c r="R336" s="536"/>
      <c r="S336" s="536"/>
      <c r="T336" s="536"/>
      <c r="U336" s="536"/>
      <c r="V336" s="536"/>
      <c r="W336" s="536"/>
    </row>
    <row r="337">
      <c r="B337" s="457">
        <f t="shared" si="1"/>
        <v>83.731346</v>
      </c>
      <c r="C337" s="465" t="str">
        <f t="shared" si="2"/>
        <v>Pierre-Luc Dubois</v>
      </c>
      <c r="D337" s="466" t="s">
        <v>24</v>
      </c>
      <c r="E337" s="466">
        <v>13710.0</v>
      </c>
      <c r="F337" s="466" t="s">
        <v>584</v>
      </c>
      <c r="G337" s="466" t="s">
        <v>585</v>
      </c>
      <c r="H337" s="466">
        <v>4.0</v>
      </c>
      <c r="I337" s="467">
        <v>3.0</v>
      </c>
      <c r="K337" s="537"/>
      <c r="L337" s="536"/>
      <c r="M337" s="536"/>
      <c r="N337" s="536"/>
      <c r="O337" s="536"/>
      <c r="P337" s="536"/>
      <c r="Q337" s="536"/>
      <c r="R337" s="536"/>
      <c r="S337" s="536"/>
      <c r="T337" s="536"/>
      <c r="U337" s="536"/>
      <c r="V337" s="536"/>
      <c r="W337" s="536"/>
    </row>
    <row r="338">
      <c r="B338" s="457">
        <f t="shared" si="1"/>
        <v>184.9817723</v>
      </c>
      <c r="C338" s="465" t="str">
        <f t="shared" si="2"/>
        <v>Dominic Toninato</v>
      </c>
      <c r="D338" s="466" t="s">
        <v>24</v>
      </c>
      <c r="E338" s="466">
        <v>13921.0</v>
      </c>
      <c r="F338" s="466" t="s">
        <v>586</v>
      </c>
      <c r="G338" s="466" t="s">
        <v>587</v>
      </c>
      <c r="H338" s="466">
        <v>3.0</v>
      </c>
      <c r="I338" s="467">
        <v>1.0</v>
      </c>
      <c r="K338" s="537"/>
      <c r="L338" s="536"/>
      <c r="M338" s="536"/>
      <c r="N338" s="536"/>
      <c r="O338" s="536"/>
      <c r="P338" s="536"/>
      <c r="Q338" s="536"/>
      <c r="R338" s="536"/>
      <c r="S338" s="536"/>
      <c r="T338" s="536"/>
      <c r="U338" s="536"/>
      <c r="V338" s="536"/>
      <c r="W338" s="536"/>
    </row>
    <row r="339">
      <c r="B339" s="457">
        <f t="shared" si="1"/>
        <v>56.14539487</v>
      </c>
      <c r="C339" s="465" t="str">
        <f t="shared" si="2"/>
        <v>Neal Pionk</v>
      </c>
      <c r="D339" s="466" t="s">
        <v>24</v>
      </c>
      <c r="E339" s="466">
        <v>14095.0</v>
      </c>
      <c r="F339" s="466" t="s">
        <v>178</v>
      </c>
      <c r="G339" s="466" t="s">
        <v>588</v>
      </c>
      <c r="H339" s="466">
        <v>5.0</v>
      </c>
      <c r="I339" s="467">
        <v>4.0</v>
      </c>
      <c r="K339" s="537"/>
      <c r="L339" s="536"/>
      <c r="M339" s="536"/>
      <c r="N339" s="536"/>
      <c r="O339" s="536"/>
      <c r="P339" s="536"/>
      <c r="Q339" s="536"/>
      <c r="R339" s="536"/>
      <c r="S339" s="536"/>
      <c r="T339" s="536"/>
      <c r="U339" s="536"/>
      <c r="V339" s="536"/>
      <c r="W339" s="536"/>
    </row>
    <row r="340">
      <c r="B340" s="457">
        <f t="shared" si="1"/>
        <v>257.5056547</v>
      </c>
      <c r="C340" s="465" t="str">
        <f t="shared" si="2"/>
        <v>Zdeno Chara</v>
      </c>
      <c r="D340" s="466" t="s">
        <v>25</v>
      </c>
      <c r="E340" s="466">
        <v>218.0</v>
      </c>
      <c r="F340" s="466" t="s">
        <v>589</v>
      </c>
      <c r="G340" s="466" t="s">
        <v>590</v>
      </c>
      <c r="H340" s="466">
        <v>5.0</v>
      </c>
      <c r="I340" s="467">
        <v>0.0</v>
      </c>
      <c r="K340" s="537"/>
      <c r="L340" s="536"/>
      <c r="M340" s="536"/>
      <c r="N340" s="536"/>
      <c r="O340" s="536"/>
      <c r="P340" s="536"/>
      <c r="Q340" s="536"/>
      <c r="R340" s="536"/>
      <c r="S340" s="536"/>
      <c r="T340" s="536"/>
      <c r="U340" s="536"/>
      <c r="V340" s="536"/>
      <c r="W340" s="536"/>
    </row>
    <row r="341">
      <c r="B341" s="457">
        <f t="shared" si="1"/>
        <v>257.3794987</v>
      </c>
      <c r="C341" s="465" t="str">
        <f t="shared" si="2"/>
        <v>Craig Anderson</v>
      </c>
      <c r="D341" s="466" t="s">
        <v>25</v>
      </c>
      <c r="E341" s="466">
        <v>757.0</v>
      </c>
      <c r="F341" s="466" t="s">
        <v>60</v>
      </c>
      <c r="G341" s="466" t="s">
        <v>315</v>
      </c>
      <c r="H341" s="466">
        <v>2.0</v>
      </c>
      <c r="I341" s="467">
        <v>0.0</v>
      </c>
      <c r="K341" s="537"/>
      <c r="L341" s="536"/>
      <c r="M341" s="536"/>
      <c r="N341" s="536"/>
      <c r="O341" s="536"/>
      <c r="P341" s="536"/>
      <c r="Q341" s="536"/>
      <c r="R341" s="536"/>
      <c r="S341" s="536"/>
      <c r="T341" s="536"/>
      <c r="U341" s="536"/>
      <c r="V341" s="536"/>
      <c r="W341" s="536"/>
    </row>
    <row r="342">
      <c r="B342" s="457">
        <f t="shared" si="1"/>
        <v>56.14543315</v>
      </c>
      <c r="C342" s="465" t="str">
        <f t="shared" si="2"/>
        <v>Alex Ovechkin</v>
      </c>
      <c r="D342" s="466" t="s">
        <v>25</v>
      </c>
      <c r="E342" s="466">
        <v>3495.0</v>
      </c>
      <c r="F342" s="466" t="s">
        <v>121</v>
      </c>
      <c r="G342" s="466" t="s">
        <v>591</v>
      </c>
      <c r="H342" s="466">
        <v>5.0</v>
      </c>
      <c r="I342" s="467">
        <v>4.0</v>
      </c>
      <c r="K342" s="537"/>
      <c r="L342" s="536"/>
      <c r="M342" s="536"/>
      <c r="N342" s="536"/>
      <c r="O342" s="536"/>
      <c r="P342" s="536"/>
      <c r="Q342" s="536"/>
      <c r="R342" s="536"/>
      <c r="S342" s="536"/>
      <c r="T342" s="536"/>
      <c r="U342" s="536"/>
      <c r="V342" s="536"/>
      <c r="W342" s="536"/>
    </row>
    <row r="343">
      <c r="B343" s="457">
        <f t="shared" si="1"/>
        <v>184.2869567</v>
      </c>
      <c r="C343" s="465" t="str">
        <f t="shared" si="2"/>
        <v>Nicklas Backstrom</v>
      </c>
      <c r="D343" s="466" t="s">
        <v>25</v>
      </c>
      <c r="E343" s="466">
        <v>4264.0</v>
      </c>
      <c r="F343" s="466" t="s">
        <v>592</v>
      </c>
      <c r="G343" s="466" t="s">
        <v>593</v>
      </c>
      <c r="H343" s="466">
        <v>5.0</v>
      </c>
      <c r="I343" s="467">
        <v>1.0</v>
      </c>
      <c r="K343" s="537"/>
      <c r="L343" s="536"/>
      <c r="M343" s="536"/>
      <c r="N343" s="536"/>
      <c r="O343" s="536"/>
      <c r="P343" s="536"/>
      <c r="Q343" s="536"/>
      <c r="R343" s="536"/>
      <c r="S343" s="536"/>
      <c r="T343" s="536"/>
      <c r="U343" s="536"/>
      <c r="V343" s="536"/>
      <c r="W343" s="536"/>
    </row>
    <row r="344">
      <c r="B344" s="457">
        <f t="shared" si="1"/>
        <v>56.30387732</v>
      </c>
      <c r="C344" s="465" t="str">
        <f t="shared" si="2"/>
        <v>T.J. Oshie</v>
      </c>
      <c r="D344" s="466" t="s">
        <v>25</v>
      </c>
      <c r="E344" s="466">
        <v>4547.0</v>
      </c>
      <c r="F344" s="466" t="s">
        <v>594</v>
      </c>
      <c r="G344" s="466" t="s">
        <v>595</v>
      </c>
      <c r="H344" s="466">
        <v>5.0</v>
      </c>
      <c r="I344" s="467">
        <v>4.0</v>
      </c>
      <c r="K344" s="537"/>
      <c r="L344" s="536"/>
      <c r="M344" s="536"/>
      <c r="N344" s="536"/>
      <c r="O344" s="536"/>
      <c r="P344" s="536"/>
      <c r="Q344" s="536"/>
      <c r="R344" s="536"/>
      <c r="S344" s="536"/>
      <c r="T344" s="536"/>
      <c r="U344" s="536"/>
      <c r="V344" s="536"/>
      <c r="W344" s="536"/>
    </row>
    <row r="345">
      <c r="B345" s="457">
        <f t="shared" si="1"/>
        <v>184.1351025</v>
      </c>
      <c r="C345" s="465" t="str">
        <f t="shared" si="2"/>
        <v>Lars Eller</v>
      </c>
      <c r="D345" s="466" t="s">
        <v>25</v>
      </c>
      <c r="E345" s="466">
        <v>4723.0</v>
      </c>
      <c r="F345" s="466" t="s">
        <v>596</v>
      </c>
      <c r="G345" s="466" t="s">
        <v>597</v>
      </c>
      <c r="H345" s="466">
        <v>4.0</v>
      </c>
      <c r="I345" s="467">
        <v>1.0</v>
      </c>
      <c r="K345" s="537"/>
      <c r="L345" s="536"/>
      <c r="M345" s="536"/>
      <c r="N345" s="536"/>
      <c r="O345" s="536"/>
      <c r="P345" s="536"/>
      <c r="Q345" s="536"/>
      <c r="R345" s="536"/>
      <c r="S345" s="536"/>
      <c r="T345" s="536"/>
      <c r="U345" s="536"/>
      <c r="V345" s="536"/>
      <c r="W345" s="536"/>
    </row>
    <row r="346">
      <c r="B346" s="457">
        <f t="shared" si="1"/>
        <v>130.314511</v>
      </c>
      <c r="C346" s="465" t="str">
        <f t="shared" si="2"/>
        <v>John Carlson</v>
      </c>
      <c r="D346" s="466" t="s">
        <v>25</v>
      </c>
      <c r="E346" s="466">
        <v>4735.0</v>
      </c>
      <c r="F346" s="466" t="s">
        <v>429</v>
      </c>
      <c r="G346" s="466" t="s">
        <v>598</v>
      </c>
      <c r="H346" s="466">
        <v>5.0</v>
      </c>
      <c r="I346" s="467">
        <v>2.0</v>
      </c>
      <c r="K346" s="537"/>
      <c r="L346" s="536"/>
      <c r="M346" s="536"/>
      <c r="N346" s="536"/>
      <c r="O346" s="536"/>
      <c r="P346" s="536"/>
      <c r="Q346" s="536"/>
      <c r="R346" s="536"/>
      <c r="S346" s="536"/>
      <c r="T346" s="536"/>
      <c r="U346" s="536"/>
      <c r="V346" s="536"/>
      <c r="W346" s="536"/>
    </row>
    <row r="347">
      <c r="B347" s="457">
        <f t="shared" si="1"/>
        <v>83.60013172</v>
      </c>
      <c r="C347" s="465" t="str">
        <f t="shared" si="2"/>
        <v>Dmitry Orlov</v>
      </c>
      <c r="D347" s="466" t="s">
        <v>25</v>
      </c>
      <c r="E347" s="466">
        <v>5036.0</v>
      </c>
      <c r="F347" s="466" t="s">
        <v>179</v>
      </c>
      <c r="G347" s="466" t="s">
        <v>599</v>
      </c>
      <c r="H347" s="466">
        <v>5.0</v>
      </c>
      <c r="I347" s="467">
        <v>3.0</v>
      </c>
      <c r="K347" s="537"/>
      <c r="L347" s="536"/>
      <c r="M347" s="536"/>
      <c r="N347" s="536"/>
      <c r="O347" s="536"/>
      <c r="P347" s="536"/>
      <c r="Q347" s="536"/>
      <c r="R347" s="536"/>
      <c r="S347" s="536"/>
      <c r="T347" s="536"/>
      <c r="U347" s="536"/>
      <c r="V347" s="536"/>
      <c r="W347" s="536"/>
    </row>
    <row r="348">
      <c r="B348" s="457">
        <f t="shared" si="1"/>
        <v>184.7718621</v>
      </c>
      <c r="C348" s="465" t="str">
        <f t="shared" si="2"/>
        <v>Carl Hagelin</v>
      </c>
      <c r="D348" s="466" t="s">
        <v>25</v>
      </c>
      <c r="E348" s="466">
        <v>5038.0</v>
      </c>
      <c r="F348" s="466" t="s">
        <v>142</v>
      </c>
      <c r="G348" s="466" t="s">
        <v>600</v>
      </c>
      <c r="H348" s="466">
        <v>5.0</v>
      </c>
      <c r="I348" s="467">
        <v>1.0</v>
      </c>
      <c r="J348" s="436"/>
      <c r="K348" s="537"/>
      <c r="L348" s="536"/>
      <c r="M348" s="536"/>
      <c r="N348" s="536"/>
      <c r="O348" s="536"/>
      <c r="P348" s="536"/>
      <c r="Q348" s="536"/>
      <c r="R348" s="536"/>
      <c r="S348" s="536"/>
      <c r="T348" s="536"/>
      <c r="U348" s="536"/>
      <c r="V348" s="536"/>
      <c r="W348" s="536"/>
    </row>
    <row r="349">
      <c r="B349" s="457">
        <f t="shared" si="1"/>
        <v>184.9837845</v>
      </c>
      <c r="C349" s="465" t="str">
        <f t="shared" si="2"/>
        <v>Brenden Dillon</v>
      </c>
      <c r="D349" s="466" t="s">
        <v>25</v>
      </c>
      <c r="E349" s="466">
        <v>5103.0</v>
      </c>
      <c r="F349" s="466" t="s">
        <v>601</v>
      </c>
      <c r="G349" s="466" t="s">
        <v>602</v>
      </c>
      <c r="H349" s="466">
        <v>5.0</v>
      </c>
      <c r="I349" s="467">
        <v>1.0</v>
      </c>
      <c r="K349" s="537"/>
      <c r="L349" s="536"/>
      <c r="M349" s="536"/>
      <c r="N349" s="536"/>
      <c r="O349" s="536"/>
      <c r="P349" s="536"/>
      <c r="Q349" s="536"/>
      <c r="R349" s="536"/>
      <c r="S349" s="536"/>
      <c r="T349" s="536"/>
      <c r="U349" s="536"/>
      <c r="V349" s="536"/>
      <c r="W349" s="536"/>
    </row>
    <row r="350">
      <c r="B350" s="457">
        <f t="shared" si="1"/>
        <v>257.4491963</v>
      </c>
      <c r="C350" s="465" t="str">
        <f t="shared" si="2"/>
        <v>Justin Schultz</v>
      </c>
      <c r="D350" s="466" t="s">
        <v>25</v>
      </c>
      <c r="E350" s="466">
        <v>5118.0</v>
      </c>
      <c r="F350" s="466" t="s">
        <v>439</v>
      </c>
      <c r="G350" s="466" t="s">
        <v>603</v>
      </c>
      <c r="H350" s="466">
        <v>5.0</v>
      </c>
      <c r="I350" s="467">
        <v>0.0</v>
      </c>
      <c r="K350" s="537"/>
      <c r="L350" s="536"/>
      <c r="M350" s="536"/>
      <c r="N350" s="536"/>
      <c r="O350" s="536"/>
      <c r="P350" s="536"/>
      <c r="Q350" s="536"/>
      <c r="R350" s="536"/>
      <c r="S350" s="536"/>
      <c r="T350" s="536"/>
      <c r="U350" s="536"/>
      <c r="V350" s="536"/>
      <c r="W350" s="536"/>
    </row>
    <row r="351">
      <c r="B351" s="457">
        <f t="shared" si="1"/>
        <v>130.1658237</v>
      </c>
      <c r="C351" s="465" t="str">
        <f t="shared" si="2"/>
        <v>Tom Wilson</v>
      </c>
      <c r="D351" s="466" t="s">
        <v>25</v>
      </c>
      <c r="E351" s="466">
        <v>5225.0</v>
      </c>
      <c r="F351" s="466" t="s">
        <v>604</v>
      </c>
      <c r="G351" s="466" t="s">
        <v>605</v>
      </c>
      <c r="H351" s="466">
        <v>5.0</v>
      </c>
      <c r="I351" s="467">
        <v>2.0</v>
      </c>
      <c r="K351" s="537"/>
      <c r="L351" s="536"/>
      <c r="M351" s="536"/>
      <c r="N351" s="536"/>
      <c r="O351" s="536"/>
      <c r="P351" s="536"/>
      <c r="Q351" s="536"/>
      <c r="R351" s="536"/>
      <c r="S351" s="536"/>
      <c r="T351" s="536"/>
      <c r="U351" s="536"/>
      <c r="V351" s="536"/>
      <c r="W351" s="536"/>
    </row>
    <row r="352">
      <c r="B352" s="457">
        <f t="shared" si="1"/>
        <v>257.9566297</v>
      </c>
      <c r="C352" s="465" t="str">
        <f t="shared" si="2"/>
        <v>Michael Raffl</v>
      </c>
      <c r="D352" s="466" t="s">
        <v>25</v>
      </c>
      <c r="E352" s="466">
        <v>5267.0</v>
      </c>
      <c r="F352" s="466" t="s">
        <v>606</v>
      </c>
      <c r="G352" s="466" t="s">
        <v>607</v>
      </c>
      <c r="H352" s="466">
        <v>4.0</v>
      </c>
      <c r="I352" s="467">
        <v>0.0</v>
      </c>
      <c r="K352" s="537"/>
      <c r="L352" s="536"/>
      <c r="M352" s="536"/>
      <c r="N352" s="536"/>
      <c r="O352" s="536"/>
      <c r="P352" s="536"/>
      <c r="Q352" s="536"/>
      <c r="R352" s="536"/>
      <c r="S352" s="536"/>
      <c r="T352" s="536"/>
      <c r="U352" s="536"/>
      <c r="V352" s="536"/>
      <c r="W352" s="536"/>
    </row>
    <row r="353">
      <c r="B353" s="457">
        <f t="shared" si="1"/>
        <v>257.2631336</v>
      </c>
      <c r="C353" s="465" t="str">
        <f t="shared" si="2"/>
        <v>Evgeny Kuznetsov</v>
      </c>
      <c r="D353" s="466" t="s">
        <v>25</v>
      </c>
      <c r="E353" s="466">
        <v>5344.0</v>
      </c>
      <c r="F353" s="466" t="s">
        <v>608</v>
      </c>
      <c r="G353" s="466" t="s">
        <v>609</v>
      </c>
      <c r="H353" s="466">
        <v>3.0</v>
      </c>
      <c r="I353" s="467">
        <v>0.0</v>
      </c>
      <c r="K353" s="537"/>
      <c r="L353" s="536"/>
      <c r="M353" s="536"/>
      <c r="N353" s="536"/>
      <c r="O353" s="536"/>
      <c r="P353" s="536"/>
      <c r="Q353" s="536"/>
      <c r="R353" s="536"/>
      <c r="S353" s="536"/>
      <c r="T353" s="536"/>
      <c r="U353" s="536"/>
      <c r="V353" s="536"/>
      <c r="W353" s="536"/>
    </row>
    <row r="354">
      <c r="B354" s="457">
        <f t="shared" si="1"/>
        <v>130.8843207</v>
      </c>
      <c r="C354" s="465" t="str">
        <f t="shared" si="2"/>
        <v>Anthony Mantha</v>
      </c>
      <c r="D354" s="466" t="s">
        <v>25</v>
      </c>
      <c r="E354" s="466">
        <v>5413.0</v>
      </c>
      <c r="F354" s="466" t="s">
        <v>230</v>
      </c>
      <c r="G354" s="466" t="s">
        <v>610</v>
      </c>
      <c r="H354" s="466">
        <v>5.0</v>
      </c>
      <c r="I354" s="467">
        <v>2.0</v>
      </c>
      <c r="K354" s="537"/>
      <c r="L354" s="536"/>
      <c r="M354" s="536"/>
      <c r="N354" s="536"/>
      <c r="O354" s="536"/>
      <c r="P354" s="536"/>
      <c r="Q354" s="536"/>
      <c r="R354" s="536"/>
      <c r="S354" s="536"/>
      <c r="T354" s="536"/>
      <c r="U354" s="536"/>
      <c r="V354" s="536"/>
      <c r="W354" s="536"/>
    </row>
    <row r="355">
      <c r="B355" s="457">
        <f t="shared" si="1"/>
        <v>257.1150989</v>
      </c>
      <c r="C355" s="465" t="str">
        <f t="shared" si="2"/>
        <v>Ilya Samsonov</v>
      </c>
      <c r="D355" s="466" t="s">
        <v>25</v>
      </c>
      <c r="E355" s="466">
        <v>5617.0</v>
      </c>
      <c r="F355" s="466" t="s">
        <v>396</v>
      </c>
      <c r="G355" s="466" t="s">
        <v>611</v>
      </c>
      <c r="H355" s="466">
        <v>3.0</v>
      </c>
      <c r="I355" s="467">
        <v>0.0</v>
      </c>
      <c r="K355" s="537"/>
      <c r="L355" s="536"/>
      <c r="M355" s="536"/>
      <c r="N355" s="536"/>
      <c r="O355" s="536"/>
      <c r="P355" s="536"/>
      <c r="Q355" s="536"/>
      <c r="R355" s="536"/>
      <c r="S355" s="536"/>
      <c r="T355" s="536"/>
      <c r="U355" s="536"/>
      <c r="V355" s="536"/>
      <c r="W355" s="536"/>
    </row>
    <row r="356">
      <c r="B356" s="457">
        <f t="shared" si="1"/>
        <v>184.8288218</v>
      </c>
      <c r="C356" s="465" t="str">
        <f t="shared" si="2"/>
        <v>Daniel Sprong</v>
      </c>
      <c r="D356" s="466" t="s">
        <v>25</v>
      </c>
      <c r="E356" s="466">
        <v>5640.0</v>
      </c>
      <c r="F356" s="466" t="s">
        <v>612</v>
      </c>
      <c r="G356" s="466" t="s">
        <v>613</v>
      </c>
      <c r="H356" s="466">
        <v>3.0</v>
      </c>
      <c r="I356" s="467">
        <v>1.0</v>
      </c>
      <c r="K356" s="537"/>
      <c r="L356" s="437"/>
      <c r="M356" s="536"/>
      <c r="N356" s="536"/>
      <c r="O356" s="536"/>
      <c r="P356" s="536"/>
      <c r="Q356" s="536"/>
      <c r="R356" s="536"/>
      <c r="S356" s="536"/>
      <c r="T356" s="536"/>
      <c r="U356" s="536"/>
      <c r="V356" s="536"/>
      <c r="W356" s="536"/>
    </row>
    <row r="357">
      <c r="B357" s="457">
        <f t="shared" si="1"/>
        <v>257.9863848</v>
      </c>
      <c r="C357" s="465" t="str">
        <f t="shared" si="2"/>
        <v>Daniel Carr</v>
      </c>
      <c r="D357" s="466" t="s">
        <v>25</v>
      </c>
      <c r="E357" s="466">
        <v>5880.0</v>
      </c>
      <c r="F357" s="466" t="s">
        <v>612</v>
      </c>
      <c r="G357" s="466" t="s">
        <v>614</v>
      </c>
      <c r="H357" s="466">
        <v>1.0</v>
      </c>
      <c r="I357" s="467">
        <v>0.0</v>
      </c>
      <c r="K357" s="537"/>
      <c r="L357" s="536"/>
      <c r="M357" s="536"/>
      <c r="N357" s="536"/>
      <c r="O357" s="536"/>
      <c r="P357" s="536"/>
      <c r="Q357" s="536"/>
      <c r="R357" s="536"/>
      <c r="S357" s="536"/>
      <c r="T357" s="536"/>
      <c r="U357" s="536"/>
      <c r="V357" s="536"/>
      <c r="W357" s="536"/>
    </row>
    <row r="358">
      <c r="B358" s="457">
        <f t="shared" si="1"/>
        <v>184.1353714</v>
      </c>
      <c r="C358" s="465" t="str">
        <f t="shared" si="2"/>
        <v>Conor Sheary</v>
      </c>
      <c r="D358" s="466" t="s">
        <v>25</v>
      </c>
      <c r="E358" s="466">
        <v>5892.0</v>
      </c>
      <c r="F358" s="466" t="s">
        <v>168</v>
      </c>
      <c r="G358" s="466" t="s">
        <v>615</v>
      </c>
      <c r="H358" s="466">
        <v>5.0</v>
      </c>
      <c r="I358" s="467">
        <v>1.0</v>
      </c>
      <c r="K358" s="537"/>
      <c r="L358" s="536"/>
      <c r="M358" s="536"/>
      <c r="N358" s="536"/>
      <c r="O358" s="536"/>
      <c r="P358" s="536"/>
      <c r="Q358" s="536"/>
      <c r="R358" s="536"/>
      <c r="S358" s="536"/>
      <c r="T358" s="536"/>
      <c r="U358" s="536"/>
      <c r="V358" s="536"/>
      <c r="W358" s="536"/>
    </row>
    <row r="359">
      <c r="B359" s="457">
        <f t="shared" si="1"/>
        <v>83.34360286</v>
      </c>
      <c r="C359" s="465" t="str">
        <f t="shared" si="2"/>
        <v>Garnet Hathaway</v>
      </c>
      <c r="D359" s="466" t="s">
        <v>25</v>
      </c>
      <c r="E359" s="466">
        <v>5926.0</v>
      </c>
      <c r="F359" s="466" t="s">
        <v>616</v>
      </c>
      <c r="G359" s="466" t="s">
        <v>617</v>
      </c>
      <c r="H359" s="466">
        <v>5.0</v>
      </c>
      <c r="I359" s="467">
        <v>3.0</v>
      </c>
      <c r="J359" s="436"/>
      <c r="K359" s="537"/>
      <c r="L359" s="536"/>
      <c r="M359" s="536"/>
      <c r="N359" s="536"/>
      <c r="O359" s="536"/>
      <c r="P359" s="536"/>
      <c r="Q359" s="536"/>
      <c r="R359" s="536"/>
      <c r="S359" s="536"/>
      <c r="T359" s="536"/>
      <c r="U359" s="536"/>
      <c r="V359" s="536"/>
      <c r="W359" s="536"/>
    </row>
    <row r="360">
      <c r="B360" s="457">
        <f t="shared" si="1"/>
        <v>130.3902642</v>
      </c>
      <c r="C360" s="465" t="str">
        <f t="shared" si="2"/>
        <v>Nic Dowd</v>
      </c>
      <c r="D360" s="466" t="s">
        <v>25</v>
      </c>
      <c r="E360" s="466">
        <v>9007.0</v>
      </c>
      <c r="F360" s="466" t="s">
        <v>618</v>
      </c>
      <c r="G360" s="466" t="s">
        <v>619</v>
      </c>
      <c r="H360" s="466">
        <v>5.0</v>
      </c>
      <c r="I360" s="467">
        <v>2.0</v>
      </c>
      <c r="J360" s="436"/>
      <c r="K360" s="537"/>
      <c r="L360" s="536"/>
      <c r="M360" s="536"/>
      <c r="N360" s="536"/>
      <c r="O360" s="536"/>
      <c r="P360" s="536"/>
      <c r="Q360" s="536"/>
      <c r="R360" s="536"/>
      <c r="S360" s="536"/>
      <c r="T360" s="536"/>
      <c r="U360" s="536"/>
      <c r="V360" s="536"/>
      <c r="W360" s="536"/>
    </row>
    <row r="361">
      <c r="B361" s="457">
        <f t="shared" si="1"/>
        <v>257.1835375</v>
      </c>
      <c r="C361" s="465" t="str">
        <f t="shared" si="2"/>
        <v>Nick Jensen</v>
      </c>
      <c r="D361" s="466" t="s">
        <v>25</v>
      </c>
      <c r="E361" s="466">
        <v>11592.0</v>
      </c>
      <c r="F361" s="466" t="s">
        <v>68</v>
      </c>
      <c r="G361" s="466" t="s">
        <v>620</v>
      </c>
      <c r="H361" s="466">
        <v>5.0</v>
      </c>
      <c r="I361" s="467">
        <v>0.0</v>
      </c>
      <c r="K361" s="537"/>
      <c r="L361" s="536"/>
      <c r="M361" s="536"/>
      <c r="N361" s="536"/>
      <c r="O361" s="536"/>
      <c r="P361" s="536"/>
      <c r="Q361" s="536"/>
      <c r="R361" s="536"/>
      <c r="S361" s="536"/>
      <c r="T361" s="536"/>
      <c r="U361" s="536"/>
      <c r="V361" s="536"/>
      <c r="W361" s="536"/>
    </row>
    <row r="362">
      <c r="B362" s="457">
        <f t="shared" si="1"/>
        <v>257.1664347</v>
      </c>
      <c r="C362" s="465" t="str">
        <f t="shared" si="2"/>
        <v>Vitek Vanecek</v>
      </c>
      <c r="D362" s="466" t="s">
        <v>25</v>
      </c>
      <c r="E362" s="466">
        <v>14365.0</v>
      </c>
      <c r="F362" s="466" t="s">
        <v>621</v>
      </c>
      <c r="G362" s="466" t="s">
        <v>622</v>
      </c>
      <c r="H362" s="466">
        <v>1.0</v>
      </c>
      <c r="I362" s="467">
        <v>0.0</v>
      </c>
      <c r="K362" s="537"/>
      <c r="L362" s="536"/>
      <c r="M362" s="536"/>
      <c r="N362" s="536"/>
      <c r="O362" s="536"/>
      <c r="P362" s="536"/>
      <c r="Q362" s="536"/>
      <c r="R362" s="536"/>
      <c r="S362" s="536"/>
      <c r="T362" s="536"/>
      <c r="U362" s="536"/>
      <c r="V362" s="536"/>
      <c r="W362" s="536"/>
    </row>
    <row r="363">
      <c r="B363" s="457">
        <f t="shared" si="1"/>
        <v>257.2701595</v>
      </c>
      <c r="C363" s="465" t="str">
        <f t="shared" si="2"/>
        <v> </v>
      </c>
      <c r="D363" s="466"/>
      <c r="E363" s="466"/>
      <c r="F363" s="466"/>
      <c r="G363" s="466"/>
      <c r="H363" s="466"/>
      <c r="I363" s="467"/>
      <c r="J363" s="436"/>
      <c r="K363" s="537"/>
      <c r="L363" s="536"/>
      <c r="M363" s="536"/>
      <c r="N363" s="536"/>
      <c r="O363" s="536"/>
      <c r="P363" s="536"/>
      <c r="Q363" s="536"/>
      <c r="R363" s="536"/>
      <c r="S363" s="536"/>
      <c r="T363" s="536"/>
      <c r="U363" s="536"/>
      <c r="V363" s="536"/>
      <c r="W363" s="536"/>
    </row>
    <row r="364">
      <c r="B364" s="457">
        <f t="shared" si="1"/>
        <v>257.5286302</v>
      </c>
      <c r="C364" s="465" t="str">
        <f t="shared" si="2"/>
        <v> </v>
      </c>
      <c r="D364" s="466"/>
      <c r="E364" s="466"/>
      <c r="F364" s="466"/>
      <c r="G364" s="466"/>
      <c r="H364" s="466"/>
      <c r="I364" s="467"/>
      <c r="K364" s="537"/>
      <c r="L364" s="536"/>
      <c r="M364" s="536"/>
      <c r="N364" s="536"/>
      <c r="O364" s="536"/>
      <c r="P364" s="536"/>
      <c r="Q364" s="536"/>
      <c r="R364" s="536"/>
      <c r="S364" s="536"/>
      <c r="T364" s="536"/>
      <c r="U364" s="536"/>
      <c r="V364" s="536"/>
      <c r="W364" s="536"/>
    </row>
    <row r="365">
      <c r="B365" s="457">
        <f t="shared" si="1"/>
        <v>257.2687275</v>
      </c>
      <c r="C365" s="465" t="str">
        <f t="shared" si="2"/>
        <v> </v>
      </c>
      <c r="D365" s="466"/>
      <c r="E365" s="466"/>
      <c r="F365" s="466"/>
      <c r="G365" s="466"/>
      <c r="H365" s="466"/>
      <c r="I365" s="467"/>
      <c r="K365" s="537"/>
      <c r="L365" s="536"/>
      <c r="M365" s="536"/>
      <c r="N365" s="536"/>
      <c r="O365" s="536"/>
      <c r="P365" s="536"/>
      <c r="Q365" s="536"/>
      <c r="R365" s="536"/>
      <c r="S365" s="536"/>
      <c r="T365" s="536"/>
      <c r="U365" s="536"/>
      <c r="V365" s="536"/>
      <c r="W365" s="536"/>
    </row>
    <row r="366">
      <c r="B366" s="457">
        <f t="shared" si="1"/>
        <v>257.6242517</v>
      </c>
      <c r="C366" s="465" t="str">
        <f t="shared" si="2"/>
        <v> </v>
      </c>
      <c r="D366" s="466"/>
      <c r="E366" s="466"/>
      <c r="F366" s="466"/>
      <c r="G366" s="466"/>
      <c r="H366" s="466"/>
      <c r="I366" s="467"/>
      <c r="K366" s="537"/>
      <c r="L366" s="536"/>
      <c r="M366" s="536"/>
      <c r="N366" s="536"/>
      <c r="O366" s="536"/>
      <c r="P366" s="536"/>
      <c r="Q366" s="536"/>
      <c r="R366" s="536"/>
      <c r="S366" s="536"/>
      <c r="T366" s="536"/>
      <c r="U366" s="536"/>
      <c r="V366" s="536"/>
      <c r="W366" s="536"/>
    </row>
    <row r="367">
      <c r="B367" s="457">
        <f t="shared" si="1"/>
        <v>257.2816736</v>
      </c>
      <c r="C367" s="465" t="str">
        <f t="shared" si="2"/>
        <v> </v>
      </c>
      <c r="D367" s="466"/>
      <c r="E367" s="466"/>
      <c r="F367" s="466"/>
      <c r="G367" s="466"/>
      <c r="H367" s="466"/>
      <c r="I367" s="467"/>
      <c r="K367" s="537"/>
      <c r="L367" s="536"/>
      <c r="M367" s="536"/>
      <c r="N367" s="536"/>
      <c r="O367" s="536"/>
      <c r="P367" s="536"/>
      <c r="Q367" s="536"/>
      <c r="R367" s="536"/>
      <c r="S367" s="536"/>
      <c r="T367" s="536"/>
      <c r="U367" s="536"/>
      <c r="V367" s="536"/>
      <c r="W367" s="536"/>
    </row>
    <row r="368">
      <c r="B368" s="457">
        <f t="shared" si="1"/>
        <v>257.8699701</v>
      </c>
      <c r="C368" s="465" t="str">
        <f t="shared" si="2"/>
        <v> </v>
      </c>
      <c r="D368" s="466"/>
      <c r="E368" s="466"/>
      <c r="F368" s="466"/>
      <c r="G368" s="466"/>
      <c r="H368" s="466"/>
      <c r="I368" s="467"/>
      <c r="K368" s="537"/>
      <c r="L368" s="536"/>
      <c r="M368" s="536"/>
      <c r="N368" s="536"/>
      <c r="O368" s="536"/>
      <c r="P368" s="536"/>
      <c r="Q368" s="536"/>
      <c r="R368" s="536"/>
      <c r="S368" s="536"/>
      <c r="T368" s="536"/>
      <c r="U368" s="536"/>
      <c r="V368" s="536"/>
      <c r="W368" s="536"/>
    </row>
    <row r="369">
      <c r="B369" s="457">
        <f t="shared" si="1"/>
        <v>257.7170864</v>
      </c>
      <c r="C369" s="465" t="str">
        <f t="shared" si="2"/>
        <v> </v>
      </c>
      <c r="D369" s="466"/>
      <c r="E369" s="466"/>
      <c r="F369" s="466"/>
      <c r="G369" s="466"/>
      <c r="H369" s="466"/>
      <c r="I369" s="467"/>
      <c r="K369" s="537"/>
      <c r="L369" s="536"/>
      <c r="M369" s="536"/>
      <c r="N369" s="536"/>
      <c r="O369" s="536"/>
      <c r="P369" s="536"/>
      <c r="Q369" s="536"/>
      <c r="R369" s="536"/>
      <c r="S369" s="536"/>
      <c r="T369" s="536"/>
      <c r="U369" s="536"/>
      <c r="V369" s="536"/>
      <c r="W369" s="536"/>
    </row>
    <row r="370">
      <c r="B370" s="457">
        <f t="shared" si="1"/>
        <v>257.856042</v>
      </c>
      <c r="C370" s="465" t="str">
        <f t="shared" si="2"/>
        <v> </v>
      </c>
      <c r="D370" s="466"/>
      <c r="E370" s="466"/>
      <c r="F370" s="466"/>
      <c r="G370" s="466"/>
      <c r="H370" s="466"/>
      <c r="I370" s="467"/>
      <c r="K370" s="537"/>
      <c r="L370" s="536"/>
      <c r="M370" s="536"/>
      <c r="N370" s="536"/>
      <c r="O370" s="536"/>
      <c r="P370" s="536"/>
      <c r="Q370" s="536"/>
      <c r="R370" s="536"/>
      <c r="S370" s="536"/>
      <c r="T370" s="536"/>
      <c r="U370" s="536"/>
      <c r="V370" s="536"/>
      <c r="W370" s="536"/>
    </row>
    <row r="371">
      <c r="B371" s="457">
        <f t="shared" si="1"/>
        <v>257.9214961</v>
      </c>
      <c r="C371" s="465" t="str">
        <f t="shared" si="2"/>
        <v> </v>
      </c>
      <c r="D371" s="466"/>
      <c r="E371" s="466"/>
      <c r="F371" s="466"/>
      <c r="G371" s="466"/>
      <c r="H371" s="466"/>
      <c r="I371" s="467"/>
      <c r="K371" s="537"/>
      <c r="L371" s="536"/>
      <c r="M371" s="536"/>
      <c r="N371" s="536"/>
      <c r="O371" s="536"/>
      <c r="P371" s="536"/>
      <c r="Q371" s="536"/>
      <c r="R371" s="536"/>
      <c r="S371" s="536"/>
      <c r="T371" s="536"/>
      <c r="U371" s="536"/>
      <c r="V371" s="536"/>
      <c r="W371" s="536"/>
    </row>
    <row r="372">
      <c r="B372" s="457">
        <f t="shared" si="1"/>
        <v>257.9589687</v>
      </c>
      <c r="C372" s="465" t="str">
        <f t="shared" si="2"/>
        <v> </v>
      </c>
      <c r="D372" s="466"/>
      <c r="E372" s="466"/>
      <c r="F372" s="466"/>
      <c r="G372" s="466"/>
      <c r="H372" s="466"/>
      <c r="I372" s="467"/>
      <c r="K372" s="537"/>
      <c r="L372" s="536"/>
      <c r="M372" s="536"/>
      <c r="N372" s="536"/>
      <c r="O372" s="536"/>
      <c r="P372" s="536"/>
      <c r="Q372" s="536"/>
      <c r="R372" s="536"/>
      <c r="S372" s="536"/>
      <c r="T372" s="536"/>
      <c r="U372" s="536"/>
      <c r="V372" s="536"/>
      <c r="W372" s="536"/>
    </row>
    <row r="373">
      <c r="B373" s="457">
        <f t="shared" si="1"/>
        <v>257.1399863</v>
      </c>
      <c r="C373" s="465" t="str">
        <f t="shared" si="2"/>
        <v> </v>
      </c>
      <c r="D373" s="466"/>
      <c r="E373" s="466"/>
      <c r="F373" s="466"/>
      <c r="G373" s="466"/>
      <c r="H373" s="466"/>
      <c r="I373" s="467"/>
      <c r="K373" s="537"/>
      <c r="L373" s="536"/>
      <c r="M373" s="536"/>
      <c r="N373" s="536"/>
      <c r="O373" s="536"/>
      <c r="P373" s="536"/>
      <c r="Q373" s="536"/>
      <c r="R373" s="536"/>
      <c r="S373" s="536"/>
      <c r="T373" s="536"/>
      <c r="U373" s="536"/>
      <c r="V373" s="536"/>
      <c r="W373" s="536"/>
    </row>
    <row r="374">
      <c r="B374" s="457">
        <f t="shared" si="1"/>
        <v>257.6234808</v>
      </c>
      <c r="C374" s="465" t="str">
        <f t="shared" si="2"/>
        <v> </v>
      </c>
      <c r="D374" s="466"/>
      <c r="E374" s="466"/>
      <c r="F374" s="466"/>
      <c r="G374" s="466"/>
      <c r="H374" s="466"/>
      <c r="I374" s="467"/>
      <c r="K374" s="537"/>
      <c r="L374" s="536"/>
      <c r="M374" s="536"/>
      <c r="N374" s="536"/>
      <c r="O374" s="536"/>
      <c r="P374" s="536"/>
      <c r="Q374" s="536"/>
      <c r="R374" s="536"/>
      <c r="S374" s="536"/>
      <c r="T374" s="536"/>
      <c r="U374" s="536"/>
      <c r="V374" s="536"/>
      <c r="W374" s="536"/>
    </row>
    <row r="375">
      <c r="B375" s="457">
        <f t="shared" si="1"/>
        <v>257.3246996</v>
      </c>
      <c r="C375" s="465" t="str">
        <f t="shared" si="2"/>
        <v> </v>
      </c>
      <c r="D375" s="466"/>
      <c r="E375" s="466"/>
      <c r="F375" s="466"/>
      <c r="G375" s="466"/>
      <c r="H375" s="466"/>
      <c r="I375" s="467"/>
      <c r="K375" s="537"/>
      <c r="L375" s="437"/>
      <c r="M375" s="536"/>
      <c r="N375" s="536"/>
      <c r="O375" s="536"/>
      <c r="P375" s="536"/>
      <c r="Q375" s="536"/>
      <c r="R375" s="536"/>
      <c r="S375" s="536"/>
      <c r="T375" s="536"/>
      <c r="U375" s="536"/>
      <c r="V375" s="536"/>
      <c r="W375" s="536"/>
    </row>
    <row r="376">
      <c r="B376" s="457">
        <f t="shared" si="1"/>
        <v>257.4571492</v>
      </c>
      <c r="C376" s="465" t="str">
        <f t="shared" si="2"/>
        <v> </v>
      </c>
      <c r="D376" s="466"/>
      <c r="E376" s="466"/>
      <c r="F376" s="466"/>
      <c r="G376" s="466"/>
      <c r="H376" s="466"/>
      <c r="I376" s="467"/>
      <c r="K376" s="537"/>
      <c r="L376" s="536"/>
      <c r="M376" s="536"/>
      <c r="N376" s="536"/>
      <c r="O376" s="536"/>
      <c r="P376" s="536"/>
      <c r="Q376" s="536"/>
      <c r="R376" s="536"/>
      <c r="S376" s="536"/>
      <c r="T376" s="536"/>
      <c r="U376" s="536"/>
      <c r="V376" s="536"/>
      <c r="W376" s="536"/>
    </row>
    <row r="377">
      <c r="B377" s="457">
        <f t="shared" si="1"/>
        <v>257.1844808</v>
      </c>
      <c r="C377" s="465" t="str">
        <f t="shared" si="2"/>
        <v> </v>
      </c>
      <c r="D377" s="466"/>
      <c r="E377" s="466"/>
      <c r="F377" s="466"/>
      <c r="G377" s="466"/>
      <c r="H377" s="466"/>
      <c r="I377" s="467"/>
      <c r="K377" s="537"/>
      <c r="L377" s="536"/>
      <c r="M377" s="536"/>
      <c r="N377" s="536"/>
      <c r="O377" s="536"/>
      <c r="P377" s="536"/>
      <c r="Q377" s="536"/>
      <c r="R377" s="536"/>
      <c r="S377" s="536"/>
      <c r="T377" s="536"/>
      <c r="U377" s="536"/>
      <c r="V377" s="536"/>
      <c r="W377" s="536"/>
    </row>
    <row r="378">
      <c r="B378" s="457">
        <f t="shared" si="1"/>
        <v>257.3011882</v>
      </c>
      <c r="C378" s="465" t="str">
        <f t="shared" si="2"/>
        <v> </v>
      </c>
      <c r="D378" s="466"/>
      <c r="E378" s="466"/>
      <c r="F378" s="466"/>
      <c r="G378" s="466"/>
      <c r="H378" s="466"/>
      <c r="I378" s="467"/>
      <c r="K378" s="537"/>
      <c r="L378" s="536"/>
      <c r="M378" s="536"/>
      <c r="N378" s="536"/>
      <c r="O378" s="536"/>
      <c r="P378" s="536"/>
      <c r="Q378" s="536"/>
      <c r="R378" s="536"/>
      <c r="S378" s="536"/>
      <c r="T378" s="536"/>
      <c r="U378" s="536"/>
      <c r="V378" s="536"/>
      <c r="W378" s="536"/>
    </row>
    <row r="379">
      <c r="B379" s="457">
        <f t="shared" si="1"/>
        <v>257.8812537</v>
      </c>
      <c r="C379" s="465" t="str">
        <f t="shared" si="2"/>
        <v> </v>
      </c>
      <c r="D379" s="466"/>
      <c r="E379" s="466"/>
      <c r="F379" s="466"/>
      <c r="G379" s="466"/>
      <c r="H379" s="466"/>
      <c r="I379" s="467"/>
      <c r="K379" s="537"/>
      <c r="L379" s="536"/>
      <c r="M379" s="536"/>
      <c r="N379" s="536"/>
      <c r="O379" s="536"/>
      <c r="P379" s="536"/>
      <c r="Q379" s="536"/>
      <c r="R379" s="536"/>
      <c r="S379" s="536"/>
      <c r="T379" s="536"/>
      <c r="U379" s="536"/>
      <c r="V379" s="536"/>
      <c r="W379" s="536"/>
    </row>
    <row r="380">
      <c r="B380" s="457">
        <f t="shared" si="1"/>
        <v>257.6908388</v>
      </c>
      <c r="C380" s="465" t="str">
        <f t="shared" si="2"/>
        <v> </v>
      </c>
      <c r="D380" s="466"/>
      <c r="E380" s="466"/>
      <c r="F380" s="466"/>
      <c r="G380" s="466"/>
      <c r="H380" s="466"/>
      <c r="I380" s="467"/>
      <c r="K380" s="537"/>
      <c r="L380" s="536"/>
      <c r="M380" s="536"/>
      <c r="N380" s="536"/>
      <c r="O380" s="536"/>
      <c r="P380" s="536"/>
      <c r="Q380" s="536"/>
      <c r="R380" s="536"/>
      <c r="S380" s="536"/>
      <c r="T380" s="536"/>
      <c r="U380" s="536"/>
      <c r="V380" s="536"/>
      <c r="W380" s="536"/>
    </row>
    <row r="381">
      <c r="B381" s="457">
        <f t="shared" si="1"/>
        <v>257.5509189</v>
      </c>
      <c r="C381" s="465" t="str">
        <f t="shared" si="2"/>
        <v> </v>
      </c>
      <c r="D381" s="466"/>
      <c r="E381" s="466"/>
      <c r="F381" s="466"/>
      <c r="G381" s="466"/>
      <c r="H381" s="466"/>
      <c r="I381" s="467"/>
      <c r="K381" s="537"/>
      <c r="L381" s="536"/>
      <c r="M381" s="536"/>
      <c r="N381" s="536"/>
      <c r="O381" s="536"/>
      <c r="P381" s="536"/>
      <c r="Q381" s="536"/>
      <c r="R381" s="536"/>
      <c r="S381" s="536"/>
      <c r="T381" s="536"/>
      <c r="U381" s="536"/>
      <c r="V381" s="536"/>
      <c r="W381" s="536"/>
    </row>
    <row r="382">
      <c r="B382" s="457">
        <f t="shared" si="1"/>
        <v>257.00532</v>
      </c>
      <c r="C382" s="465" t="str">
        <f t="shared" si="2"/>
        <v> </v>
      </c>
      <c r="D382" s="466"/>
      <c r="E382" s="466"/>
      <c r="F382" s="466"/>
      <c r="G382" s="466"/>
      <c r="H382" s="466"/>
      <c r="I382" s="467"/>
      <c r="K382" s="537"/>
      <c r="L382" s="536"/>
      <c r="M382" s="536"/>
      <c r="N382" s="536"/>
      <c r="O382" s="536"/>
      <c r="P382" s="536"/>
      <c r="Q382" s="536"/>
      <c r="R382" s="536"/>
      <c r="S382" s="536"/>
      <c r="T382" s="536"/>
      <c r="U382" s="536"/>
      <c r="V382" s="536"/>
      <c r="W382" s="536"/>
    </row>
    <row r="383">
      <c r="B383" s="457">
        <f t="shared" si="1"/>
        <v>257.6168743</v>
      </c>
      <c r="C383" s="465" t="str">
        <f t="shared" si="2"/>
        <v> </v>
      </c>
      <c r="D383" s="466"/>
      <c r="E383" s="466"/>
      <c r="F383" s="466"/>
      <c r="G383" s="466"/>
      <c r="H383" s="466"/>
      <c r="I383" s="467"/>
      <c r="K383" s="537"/>
      <c r="L383" s="536"/>
      <c r="M383" s="536"/>
      <c r="N383" s="536"/>
      <c r="O383" s="536"/>
      <c r="P383" s="536"/>
      <c r="Q383" s="536"/>
      <c r="R383" s="536"/>
      <c r="S383" s="536"/>
      <c r="T383" s="536"/>
      <c r="U383" s="536"/>
      <c r="V383" s="536"/>
      <c r="W383" s="536"/>
    </row>
    <row r="384">
      <c r="B384" s="457">
        <f t="shared" si="1"/>
        <v>257.8035679</v>
      </c>
      <c r="C384" s="465" t="str">
        <f t="shared" si="2"/>
        <v> </v>
      </c>
      <c r="D384" s="466"/>
      <c r="E384" s="466"/>
      <c r="F384" s="466"/>
      <c r="G384" s="466"/>
      <c r="H384" s="466"/>
      <c r="I384" s="467"/>
      <c r="K384" s="537"/>
      <c r="L384" s="536"/>
      <c r="M384" s="536"/>
      <c r="N384" s="536"/>
      <c r="O384" s="536"/>
      <c r="P384" s="536"/>
      <c r="Q384" s="536"/>
      <c r="R384" s="536"/>
      <c r="S384" s="536"/>
      <c r="T384" s="536"/>
      <c r="U384" s="536"/>
      <c r="V384" s="536"/>
      <c r="W384" s="536"/>
    </row>
    <row r="385">
      <c r="B385" s="457">
        <f t="shared" si="1"/>
        <v>257.8221219</v>
      </c>
      <c r="C385" s="465" t="str">
        <f t="shared" si="2"/>
        <v> </v>
      </c>
      <c r="D385" s="466"/>
      <c r="E385" s="466"/>
      <c r="F385" s="466"/>
      <c r="G385" s="466"/>
      <c r="H385" s="466"/>
      <c r="I385" s="467"/>
      <c r="K385" s="537"/>
      <c r="L385" s="536"/>
      <c r="M385" s="536"/>
      <c r="N385" s="536"/>
      <c r="O385" s="536"/>
      <c r="P385" s="536"/>
      <c r="Q385" s="536"/>
      <c r="R385" s="536"/>
      <c r="S385" s="536"/>
      <c r="T385" s="536"/>
      <c r="U385" s="536"/>
      <c r="V385" s="536"/>
      <c r="W385" s="536"/>
    </row>
    <row r="386">
      <c r="B386" s="457">
        <f t="shared" si="1"/>
        <v>257.5363223</v>
      </c>
      <c r="C386" s="465" t="str">
        <f t="shared" si="2"/>
        <v> </v>
      </c>
      <c r="D386" s="466"/>
      <c r="E386" s="466"/>
      <c r="F386" s="466"/>
      <c r="G386" s="466"/>
      <c r="H386" s="466"/>
      <c r="I386" s="467"/>
      <c r="K386" s="537"/>
      <c r="L386" s="536"/>
      <c r="M386" s="536"/>
      <c r="N386" s="536"/>
      <c r="O386" s="536"/>
      <c r="P386" s="536"/>
      <c r="Q386" s="536"/>
      <c r="R386" s="536"/>
      <c r="S386" s="536"/>
      <c r="T386" s="536"/>
      <c r="U386" s="536"/>
      <c r="V386" s="536"/>
      <c r="W386" s="536"/>
    </row>
    <row r="387">
      <c r="B387" s="457">
        <f t="shared" si="1"/>
        <v>257.3213645</v>
      </c>
      <c r="C387" s="465" t="str">
        <f t="shared" si="2"/>
        <v> </v>
      </c>
      <c r="D387" s="466"/>
      <c r="E387" s="466"/>
      <c r="F387" s="466"/>
      <c r="G387" s="466"/>
      <c r="H387" s="466"/>
      <c r="I387" s="467"/>
      <c r="K387" s="537"/>
      <c r="L387" s="536"/>
      <c r="M387" s="536"/>
      <c r="N387" s="536"/>
      <c r="O387" s="536"/>
      <c r="P387" s="536"/>
      <c r="Q387" s="536"/>
      <c r="R387" s="536"/>
      <c r="S387" s="536"/>
      <c r="T387" s="536"/>
      <c r="U387" s="536"/>
      <c r="V387" s="536"/>
      <c r="W387" s="536"/>
    </row>
    <row r="388">
      <c r="B388" s="457">
        <f t="shared" si="1"/>
        <v>257.9716705</v>
      </c>
      <c r="C388" s="465" t="str">
        <f t="shared" si="2"/>
        <v> </v>
      </c>
      <c r="D388" s="466"/>
      <c r="E388" s="466"/>
      <c r="F388" s="466"/>
      <c r="G388" s="466"/>
      <c r="H388" s="466"/>
      <c r="I388" s="467"/>
      <c r="K388" s="537"/>
      <c r="L388" s="536"/>
      <c r="M388" s="536"/>
      <c r="N388" s="536"/>
      <c r="O388" s="536"/>
      <c r="P388" s="536"/>
      <c r="Q388" s="536"/>
      <c r="R388" s="536"/>
      <c r="S388" s="536"/>
      <c r="T388" s="536"/>
      <c r="U388" s="536"/>
      <c r="V388" s="536"/>
      <c r="W388" s="536"/>
    </row>
    <row r="389">
      <c r="B389" s="457">
        <f t="shared" si="1"/>
        <v>257.7281758</v>
      </c>
      <c r="C389" s="465" t="str">
        <f t="shared" si="2"/>
        <v> </v>
      </c>
      <c r="D389" s="466"/>
      <c r="E389" s="466"/>
      <c r="F389" s="466"/>
      <c r="G389" s="466"/>
      <c r="H389" s="466"/>
      <c r="I389" s="467"/>
      <c r="K389" s="537"/>
      <c r="L389" s="536"/>
      <c r="M389" s="536"/>
      <c r="N389" s="536"/>
      <c r="O389" s="536"/>
      <c r="P389" s="536"/>
      <c r="Q389" s="536"/>
      <c r="R389" s="536"/>
      <c r="S389" s="536"/>
      <c r="T389" s="536"/>
      <c r="U389" s="536"/>
      <c r="V389" s="536"/>
      <c r="W389" s="536"/>
    </row>
    <row r="390">
      <c r="B390" s="457">
        <f t="shared" si="1"/>
        <v>257.2396402</v>
      </c>
      <c r="C390" s="465" t="str">
        <f t="shared" si="2"/>
        <v> </v>
      </c>
      <c r="D390" s="466"/>
      <c r="E390" s="466"/>
      <c r="F390" s="466"/>
      <c r="G390" s="466"/>
      <c r="H390" s="466"/>
      <c r="I390" s="467"/>
      <c r="K390" s="537"/>
      <c r="L390" s="536"/>
      <c r="M390" s="536"/>
      <c r="N390" s="536"/>
      <c r="O390" s="536"/>
      <c r="P390" s="536"/>
      <c r="Q390" s="536"/>
      <c r="R390" s="536"/>
      <c r="S390" s="536"/>
      <c r="T390" s="536"/>
      <c r="U390" s="536"/>
      <c r="V390" s="536"/>
      <c r="W390" s="536"/>
    </row>
    <row r="391">
      <c r="B391" s="457">
        <f t="shared" si="1"/>
        <v>257.0255513</v>
      </c>
      <c r="C391" s="465" t="str">
        <f t="shared" si="2"/>
        <v> </v>
      </c>
      <c r="D391" s="466"/>
      <c r="E391" s="466"/>
      <c r="F391" s="466"/>
      <c r="G391" s="466"/>
      <c r="H391" s="466"/>
      <c r="I391" s="467"/>
      <c r="K391" s="537"/>
      <c r="L391" s="536"/>
      <c r="M391" s="536"/>
      <c r="N391" s="536"/>
      <c r="O391" s="536"/>
      <c r="P391" s="536"/>
      <c r="Q391" s="536"/>
      <c r="R391" s="536"/>
      <c r="S391" s="536"/>
      <c r="T391" s="536"/>
      <c r="U391" s="536"/>
      <c r="V391" s="536"/>
      <c r="W391" s="536"/>
    </row>
    <row r="392">
      <c r="B392" s="457">
        <f t="shared" si="1"/>
        <v>257.6272113</v>
      </c>
      <c r="C392" s="465" t="str">
        <f t="shared" si="2"/>
        <v> </v>
      </c>
      <c r="D392" s="466"/>
      <c r="E392" s="466"/>
      <c r="F392" s="466"/>
      <c r="G392" s="466"/>
      <c r="H392" s="466"/>
      <c r="I392" s="467"/>
      <c r="K392" s="537"/>
      <c r="L392" s="536"/>
      <c r="M392" s="536"/>
      <c r="N392" s="536"/>
      <c r="O392" s="536"/>
      <c r="P392" s="536"/>
      <c r="Q392" s="536"/>
      <c r="R392" s="536"/>
      <c r="S392" s="536"/>
      <c r="T392" s="536"/>
      <c r="U392" s="536"/>
      <c r="V392" s="536"/>
      <c r="W392" s="536"/>
    </row>
    <row r="393">
      <c r="B393" s="457">
        <f t="shared" si="1"/>
        <v>257.9328088</v>
      </c>
      <c r="C393" s="465" t="str">
        <f t="shared" si="2"/>
        <v> </v>
      </c>
      <c r="D393" s="466"/>
      <c r="E393" s="466"/>
      <c r="F393" s="466"/>
      <c r="G393" s="466"/>
      <c r="H393" s="466"/>
      <c r="I393" s="467"/>
      <c r="K393" s="537"/>
      <c r="L393" s="536"/>
      <c r="M393" s="536"/>
      <c r="N393" s="536"/>
      <c r="O393" s="536"/>
      <c r="P393" s="536"/>
      <c r="Q393" s="536"/>
      <c r="R393" s="536"/>
      <c r="S393" s="536"/>
      <c r="T393" s="536"/>
      <c r="U393" s="536"/>
      <c r="V393" s="536"/>
      <c r="W393" s="536"/>
    </row>
    <row r="394">
      <c r="B394" s="457">
        <f t="shared" si="1"/>
        <v>257.8891482</v>
      </c>
      <c r="C394" s="465" t="str">
        <f t="shared" si="2"/>
        <v> </v>
      </c>
      <c r="D394" s="466"/>
      <c r="E394" s="466"/>
      <c r="F394" s="466"/>
      <c r="G394" s="466"/>
      <c r="H394" s="466"/>
      <c r="I394" s="467"/>
      <c r="K394" s="537"/>
      <c r="L394" s="536"/>
      <c r="M394" s="536"/>
      <c r="N394" s="536"/>
      <c r="O394" s="536"/>
      <c r="P394" s="536"/>
      <c r="Q394" s="536"/>
      <c r="R394" s="536"/>
      <c r="S394" s="536"/>
      <c r="T394" s="536"/>
      <c r="U394" s="536"/>
      <c r="V394" s="536"/>
      <c r="W394" s="536"/>
    </row>
    <row r="395">
      <c r="B395" s="457">
        <f t="shared" si="1"/>
        <v>257.0304609</v>
      </c>
      <c r="C395" s="465" t="str">
        <f t="shared" si="2"/>
        <v> </v>
      </c>
      <c r="D395" s="466"/>
      <c r="E395" s="466"/>
      <c r="F395" s="466"/>
      <c r="G395" s="466"/>
      <c r="H395" s="466"/>
      <c r="I395" s="467"/>
      <c r="K395" s="537"/>
      <c r="L395" s="536"/>
      <c r="M395" s="536"/>
      <c r="N395" s="536"/>
      <c r="O395" s="536"/>
      <c r="P395" s="536"/>
      <c r="Q395" s="536"/>
      <c r="R395" s="536"/>
      <c r="S395" s="536"/>
      <c r="T395" s="536"/>
      <c r="U395" s="536"/>
      <c r="V395" s="536"/>
      <c r="W395" s="536"/>
    </row>
    <row r="396">
      <c r="B396" s="457">
        <f t="shared" si="1"/>
        <v>257.3989607</v>
      </c>
      <c r="C396" s="465" t="str">
        <f t="shared" si="2"/>
        <v> </v>
      </c>
      <c r="D396" s="466"/>
      <c r="E396" s="466"/>
      <c r="F396" s="466"/>
      <c r="G396" s="466"/>
      <c r="H396" s="466"/>
      <c r="I396" s="467"/>
      <c r="K396" s="537"/>
      <c r="L396" s="536"/>
      <c r="M396" s="536"/>
      <c r="N396" s="536"/>
      <c r="O396" s="536"/>
      <c r="P396" s="536"/>
      <c r="Q396" s="536"/>
      <c r="R396" s="536"/>
      <c r="S396" s="536"/>
      <c r="T396" s="536"/>
      <c r="U396" s="536"/>
      <c r="V396" s="536"/>
      <c r="W396" s="536"/>
    </row>
    <row r="397">
      <c r="B397" s="457">
        <f t="shared" si="1"/>
        <v>257.4204859</v>
      </c>
      <c r="C397" s="465" t="str">
        <f t="shared" si="2"/>
        <v> </v>
      </c>
      <c r="D397" s="466"/>
      <c r="E397" s="466"/>
      <c r="F397" s="466"/>
      <c r="G397" s="466"/>
      <c r="H397" s="466"/>
      <c r="I397" s="467"/>
      <c r="K397" s="537"/>
      <c r="L397" s="536"/>
      <c r="M397" s="536"/>
      <c r="N397" s="536"/>
      <c r="O397" s="536"/>
      <c r="P397" s="536"/>
      <c r="Q397" s="536"/>
      <c r="R397" s="536"/>
      <c r="S397" s="536"/>
      <c r="T397" s="536"/>
      <c r="U397" s="536"/>
      <c r="V397" s="536"/>
      <c r="W397" s="536"/>
    </row>
    <row r="398">
      <c r="B398" s="457">
        <f t="shared" si="1"/>
        <v>257.480295</v>
      </c>
      <c r="C398" s="465" t="str">
        <f t="shared" si="2"/>
        <v> </v>
      </c>
      <c r="D398" s="466"/>
      <c r="E398" s="466"/>
      <c r="F398" s="466"/>
      <c r="G398" s="466"/>
      <c r="H398" s="466"/>
      <c r="I398" s="467"/>
      <c r="K398" s="537"/>
      <c r="L398" s="536"/>
      <c r="M398" s="536"/>
      <c r="N398" s="536"/>
      <c r="O398" s="536"/>
      <c r="P398" s="536"/>
      <c r="Q398" s="536"/>
      <c r="R398" s="536"/>
      <c r="S398" s="536"/>
      <c r="T398" s="536"/>
      <c r="U398" s="536"/>
      <c r="V398" s="536"/>
      <c r="W398" s="536"/>
    </row>
    <row r="399">
      <c r="B399" s="457">
        <f t="shared" si="1"/>
        <v>257.3261671</v>
      </c>
      <c r="C399" s="465" t="str">
        <f t="shared" si="2"/>
        <v> </v>
      </c>
      <c r="D399" s="466"/>
      <c r="E399" s="466"/>
      <c r="F399" s="466"/>
      <c r="G399" s="466"/>
      <c r="H399" s="466"/>
      <c r="I399" s="467"/>
      <c r="K399" s="537"/>
      <c r="L399" s="536"/>
      <c r="M399" s="536"/>
      <c r="N399" s="536"/>
      <c r="O399" s="536"/>
      <c r="P399" s="536"/>
      <c r="Q399" s="536"/>
      <c r="R399" s="536"/>
      <c r="S399" s="536"/>
      <c r="T399" s="536"/>
      <c r="U399" s="536"/>
      <c r="V399" s="536"/>
      <c r="W399" s="536"/>
    </row>
    <row r="400">
      <c r="B400" s="457">
        <f t="shared" si="1"/>
        <v>257.529995</v>
      </c>
      <c r="C400" s="465" t="str">
        <f t="shared" si="2"/>
        <v> </v>
      </c>
      <c r="D400" s="466"/>
      <c r="E400" s="466"/>
      <c r="F400" s="466"/>
      <c r="G400" s="466"/>
      <c r="H400" s="466"/>
      <c r="I400" s="467"/>
      <c r="K400" s="537"/>
      <c r="L400" s="536"/>
      <c r="M400" s="536"/>
      <c r="N400" s="536"/>
      <c r="O400" s="536"/>
      <c r="P400" s="536"/>
      <c r="Q400" s="536"/>
      <c r="R400" s="536"/>
      <c r="S400" s="536"/>
      <c r="T400" s="536"/>
      <c r="U400" s="536"/>
      <c r="V400" s="536"/>
      <c r="W400" s="536"/>
    </row>
    <row r="401">
      <c r="B401" s="457">
        <f t="shared" si="1"/>
        <v>257.0877652</v>
      </c>
      <c r="C401" s="465" t="str">
        <f t="shared" si="2"/>
        <v> </v>
      </c>
      <c r="D401" s="466"/>
      <c r="E401" s="466"/>
      <c r="F401" s="466"/>
      <c r="G401" s="466"/>
      <c r="H401" s="466"/>
      <c r="I401" s="467"/>
      <c r="K401" s="537"/>
      <c r="L401" s="437"/>
      <c r="M401" s="536"/>
      <c r="N401" s="536"/>
      <c r="O401" s="536"/>
      <c r="P401" s="536"/>
      <c r="Q401" s="536"/>
      <c r="R401" s="536"/>
      <c r="S401" s="536"/>
      <c r="T401" s="536"/>
      <c r="U401" s="536"/>
      <c r="V401" s="536"/>
      <c r="W401" s="536"/>
    </row>
    <row r="402">
      <c r="B402" s="457">
        <f t="shared" si="1"/>
        <v>257.3834337</v>
      </c>
      <c r="C402" s="465" t="str">
        <f t="shared" si="2"/>
        <v> </v>
      </c>
      <c r="D402" s="466"/>
      <c r="E402" s="466"/>
      <c r="F402" s="466"/>
      <c r="G402" s="466"/>
      <c r="H402" s="466"/>
      <c r="I402" s="467"/>
      <c r="K402" s="537"/>
      <c r="L402" s="536"/>
      <c r="M402" s="536"/>
      <c r="N402" s="536"/>
      <c r="O402" s="536"/>
      <c r="P402" s="536"/>
      <c r="Q402" s="536"/>
      <c r="R402" s="536"/>
      <c r="S402" s="536"/>
      <c r="T402" s="536"/>
      <c r="U402" s="536"/>
      <c r="V402" s="536"/>
      <c r="W402" s="536"/>
    </row>
    <row r="403">
      <c r="B403" s="457">
        <f t="shared" si="1"/>
        <v>257.9027834</v>
      </c>
      <c r="C403" s="465" t="str">
        <f t="shared" si="2"/>
        <v> </v>
      </c>
      <c r="D403" s="466"/>
      <c r="E403" s="466"/>
      <c r="F403" s="466"/>
      <c r="G403" s="466"/>
      <c r="H403" s="466"/>
      <c r="I403" s="467"/>
      <c r="K403" s="537"/>
      <c r="L403" s="536"/>
      <c r="M403" s="536"/>
      <c r="N403" s="536"/>
      <c r="O403" s="536"/>
      <c r="P403" s="536"/>
      <c r="Q403" s="536"/>
      <c r="R403" s="536"/>
      <c r="S403" s="536"/>
      <c r="T403" s="536"/>
      <c r="U403" s="536"/>
      <c r="V403" s="536"/>
      <c r="W403" s="536"/>
    </row>
    <row r="404">
      <c r="B404" s="457">
        <f t="shared" si="1"/>
        <v>257.8595976</v>
      </c>
      <c r="C404" s="465" t="str">
        <f t="shared" si="2"/>
        <v> </v>
      </c>
      <c r="D404" s="466"/>
      <c r="E404" s="466"/>
      <c r="F404" s="466"/>
      <c r="G404" s="466"/>
      <c r="H404" s="466"/>
      <c r="I404" s="467"/>
      <c r="K404" s="537"/>
      <c r="L404" s="536"/>
      <c r="M404" s="536"/>
      <c r="N404" s="536"/>
      <c r="O404" s="536"/>
      <c r="P404" s="536"/>
      <c r="Q404" s="536"/>
      <c r="R404" s="536"/>
      <c r="S404" s="536"/>
      <c r="T404" s="536"/>
      <c r="U404" s="536"/>
      <c r="V404" s="536"/>
      <c r="W404" s="536"/>
    </row>
    <row r="405">
      <c r="B405" s="457">
        <f t="shared" si="1"/>
        <v>257.1981275</v>
      </c>
      <c r="C405" s="465" t="str">
        <f t="shared" si="2"/>
        <v> </v>
      </c>
      <c r="D405" s="466"/>
      <c r="E405" s="466"/>
      <c r="F405" s="466"/>
      <c r="G405" s="466"/>
      <c r="H405" s="466"/>
      <c r="I405" s="467"/>
      <c r="K405" s="537"/>
      <c r="L405" s="536"/>
      <c r="M405" s="536"/>
      <c r="N405" s="536"/>
      <c r="O405" s="536"/>
      <c r="P405" s="536"/>
      <c r="Q405" s="536"/>
      <c r="R405" s="536"/>
      <c r="S405" s="536"/>
      <c r="T405" s="536"/>
      <c r="U405" s="536"/>
      <c r="V405" s="536"/>
      <c r="W405" s="536"/>
    </row>
    <row r="406">
      <c r="B406" s="457">
        <f t="shared" si="1"/>
        <v>257.652532</v>
      </c>
      <c r="C406" s="465" t="str">
        <f t="shared" si="2"/>
        <v> </v>
      </c>
      <c r="D406" s="466"/>
      <c r="E406" s="466"/>
      <c r="F406" s="466"/>
      <c r="G406" s="466"/>
      <c r="H406" s="466"/>
      <c r="I406" s="467"/>
      <c r="K406" s="537"/>
      <c r="L406" s="536"/>
      <c r="M406" s="536"/>
      <c r="N406" s="536"/>
      <c r="O406" s="536"/>
      <c r="P406" s="536"/>
      <c r="Q406" s="536"/>
      <c r="R406" s="536"/>
      <c r="S406" s="536"/>
      <c r="T406" s="536"/>
      <c r="U406" s="536"/>
      <c r="V406" s="536"/>
      <c r="W406" s="536"/>
    </row>
    <row r="407">
      <c r="B407" s="457">
        <f t="shared" si="1"/>
        <v>257.1523606</v>
      </c>
      <c r="C407" s="465" t="str">
        <f t="shared" si="2"/>
        <v> </v>
      </c>
      <c r="D407" s="466"/>
      <c r="E407" s="466"/>
      <c r="F407" s="466"/>
      <c r="G407" s="466"/>
      <c r="H407" s="466"/>
      <c r="I407" s="467"/>
      <c r="K407" s="537"/>
      <c r="L407" s="536"/>
      <c r="M407" s="536"/>
      <c r="N407" s="536"/>
      <c r="O407" s="536"/>
      <c r="P407" s="536"/>
      <c r="Q407" s="536"/>
      <c r="R407" s="536"/>
      <c r="S407" s="536"/>
      <c r="T407" s="536"/>
      <c r="U407" s="536"/>
      <c r="V407" s="536"/>
      <c r="W407" s="536"/>
    </row>
    <row r="408">
      <c r="B408" s="457">
        <f t="shared" si="1"/>
        <v>257.0674908</v>
      </c>
      <c r="C408" s="465" t="str">
        <f t="shared" si="2"/>
        <v> </v>
      </c>
      <c r="D408" s="466"/>
      <c r="E408" s="466"/>
      <c r="F408" s="466"/>
      <c r="G408" s="466"/>
      <c r="H408" s="466"/>
      <c r="I408" s="467"/>
      <c r="K408" s="537"/>
      <c r="L408" s="536"/>
      <c r="M408" s="536"/>
      <c r="N408" s="536"/>
      <c r="O408" s="536"/>
      <c r="P408" s="536"/>
      <c r="Q408" s="536"/>
      <c r="R408" s="536"/>
      <c r="S408" s="536"/>
      <c r="T408" s="536"/>
      <c r="U408" s="536"/>
      <c r="V408" s="536"/>
      <c r="W408" s="536"/>
    </row>
    <row r="409">
      <c r="B409" s="457">
        <f t="shared" si="1"/>
        <v>257.9464038</v>
      </c>
      <c r="C409" s="465" t="str">
        <f t="shared" si="2"/>
        <v> </v>
      </c>
      <c r="D409" s="466"/>
      <c r="E409" s="466"/>
      <c r="F409" s="466"/>
      <c r="G409" s="466"/>
      <c r="H409" s="466"/>
      <c r="I409" s="467"/>
      <c r="K409" s="537"/>
      <c r="L409" s="536"/>
      <c r="M409" s="536"/>
      <c r="N409" s="536"/>
      <c r="O409" s="536"/>
      <c r="P409" s="536"/>
      <c r="Q409" s="536"/>
      <c r="R409" s="536"/>
      <c r="S409" s="536"/>
      <c r="T409" s="536"/>
      <c r="U409" s="536"/>
      <c r="V409" s="536"/>
      <c r="W409" s="536"/>
    </row>
    <row r="410">
      <c r="B410" s="457">
        <f t="shared" si="1"/>
        <v>257.4104374</v>
      </c>
      <c r="C410" s="465" t="str">
        <f t="shared" si="2"/>
        <v> </v>
      </c>
      <c r="D410" s="466"/>
      <c r="E410" s="466"/>
      <c r="F410" s="466"/>
      <c r="G410" s="466"/>
      <c r="H410" s="466"/>
      <c r="I410" s="467"/>
      <c r="K410" s="537"/>
      <c r="L410" s="536"/>
      <c r="M410" s="536"/>
      <c r="N410" s="536"/>
      <c r="O410" s="536"/>
      <c r="P410" s="536"/>
      <c r="Q410" s="536"/>
      <c r="R410" s="536"/>
      <c r="S410" s="536"/>
      <c r="T410" s="536"/>
      <c r="U410" s="536"/>
      <c r="V410" s="536"/>
      <c r="W410" s="536"/>
    </row>
    <row r="411">
      <c r="B411" s="457">
        <f t="shared" si="1"/>
        <v>257.2879894</v>
      </c>
      <c r="C411" s="465" t="str">
        <f t="shared" si="2"/>
        <v> </v>
      </c>
      <c r="D411" s="466"/>
      <c r="E411" s="466"/>
      <c r="F411" s="466"/>
      <c r="G411" s="466"/>
      <c r="H411" s="466"/>
      <c r="I411" s="467"/>
      <c r="J411" s="436"/>
      <c r="K411" s="537"/>
      <c r="L411" s="437"/>
      <c r="M411" s="536"/>
      <c r="N411" s="536"/>
      <c r="O411" s="536"/>
      <c r="P411" s="536"/>
      <c r="Q411" s="536"/>
      <c r="R411" s="536"/>
      <c r="S411" s="536"/>
      <c r="T411" s="536"/>
      <c r="U411" s="536"/>
      <c r="V411" s="536"/>
      <c r="W411" s="536"/>
    </row>
    <row r="412">
      <c r="B412" s="457">
        <f t="shared" si="1"/>
        <v>257.7700274</v>
      </c>
      <c r="C412" s="465" t="str">
        <f t="shared" si="2"/>
        <v> </v>
      </c>
      <c r="D412" s="466"/>
      <c r="E412" s="466"/>
      <c r="F412" s="466"/>
      <c r="G412" s="466"/>
      <c r="H412" s="466"/>
      <c r="I412" s="467"/>
      <c r="K412" s="537"/>
      <c r="L412" s="536"/>
      <c r="M412" s="536"/>
      <c r="N412" s="536"/>
      <c r="O412" s="536"/>
      <c r="P412" s="536"/>
      <c r="Q412" s="536"/>
      <c r="R412" s="536"/>
      <c r="S412" s="536"/>
      <c r="T412" s="536"/>
      <c r="U412" s="536"/>
      <c r="V412" s="536"/>
      <c r="W412" s="536"/>
    </row>
    <row r="413">
      <c r="B413" s="457">
        <f t="shared" si="1"/>
        <v>257.4970872</v>
      </c>
      <c r="C413" s="465" t="str">
        <f t="shared" si="2"/>
        <v> </v>
      </c>
      <c r="D413" s="466"/>
      <c r="E413" s="466"/>
      <c r="F413" s="466"/>
      <c r="G413" s="466"/>
      <c r="H413" s="466"/>
      <c r="I413" s="467"/>
      <c r="K413" s="537"/>
      <c r="L413" s="536"/>
      <c r="M413" s="536"/>
      <c r="N413" s="536"/>
      <c r="O413" s="536"/>
      <c r="P413" s="536"/>
      <c r="Q413" s="536"/>
      <c r="R413" s="536"/>
      <c r="S413" s="536"/>
      <c r="T413" s="536"/>
      <c r="U413" s="536"/>
      <c r="V413" s="536"/>
      <c r="W413" s="536"/>
    </row>
    <row r="414">
      <c r="B414" s="457">
        <f t="shared" si="1"/>
        <v>257.139097</v>
      </c>
      <c r="C414" s="465" t="str">
        <f t="shared" si="2"/>
        <v> </v>
      </c>
      <c r="D414" s="466"/>
      <c r="E414" s="466"/>
      <c r="F414" s="466"/>
      <c r="G414" s="466"/>
      <c r="H414" s="466"/>
      <c r="I414" s="467"/>
      <c r="K414" s="537"/>
      <c r="L414" s="536"/>
      <c r="M414" s="536"/>
      <c r="N414" s="536"/>
      <c r="O414" s="536"/>
      <c r="P414" s="536"/>
      <c r="Q414" s="536"/>
      <c r="R414" s="536"/>
      <c r="S414" s="536"/>
      <c r="T414" s="536"/>
      <c r="U414" s="536"/>
      <c r="V414" s="536"/>
      <c r="W414" s="536"/>
    </row>
    <row r="415">
      <c r="B415" s="457">
        <f t="shared" si="1"/>
        <v>257.4651974</v>
      </c>
      <c r="C415" s="465" t="str">
        <f t="shared" si="2"/>
        <v> </v>
      </c>
      <c r="D415" s="466"/>
      <c r="E415" s="466"/>
      <c r="F415" s="466"/>
      <c r="G415" s="466"/>
      <c r="H415" s="466"/>
      <c r="I415" s="467"/>
      <c r="K415" s="537"/>
      <c r="L415" s="536"/>
      <c r="M415" s="536"/>
      <c r="N415" s="536"/>
      <c r="O415" s="536"/>
      <c r="P415" s="536"/>
      <c r="Q415" s="536"/>
      <c r="R415" s="536"/>
      <c r="S415" s="536"/>
      <c r="T415" s="536"/>
      <c r="U415" s="536"/>
      <c r="V415" s="536"/>
      <c r="W415" s="536"/>
    </row>
    <row r="416">
      <c r="B416" s="457">
        <f t="shared" si="1"/>
        <v>257.2308238</v>
      </c>
      <c r="C416" s="465" t="str">
        <f t="shared" si="2"/>
        <v> </v>
      </c>
      <c r="D416" s="466"/>
      <c r="E416" s="466"/>
      <c r="F416" s="466"/>
      <c r="G416" s="466"/>
      <c r="H416" s="466"/>
      <c r="I416" s="467"/>
      <c r="K416" s="537"/>
      <c r="L416" s="536"/>
      <c r="M416" s="536"/>
      <c r="N416" s="536"/>
      <c r="O416" s="536"/>
      <c r="P416" s="536"/>
      <c r="Q416" s="536"/>
      <c r="R416" s="536"/>
      <c r="S416" s="536"/>
      <c r="T416" s="536"/>
      <c r="U416" s="536"/>
      <c r="V416" s="536"/>
      <c r="W416" s="536"/>
    </row>
    <row r="417">
      <c r="B417" s="457">
        <f t="shared" si="1"/>
        <v>257.5102337</v>
      </c>
      <c r="C417" s="465" t="str">
        <f t="shared" si="2"/>
        <v> </v>
      </c>
      <c r="D417" s="466"/>
      <c r="E417" s="466"/>
      <c r="F417" s="466"/>
      <c r="G417" s="466"/>
      <c r="H417" s="466"/>
      <c r="I417" s="467"/>
      <c r="J417" s="436"/>
      <c r="K417" s="537"/>
      <c r="L417" s="536"/>
      <c r="M417" s="536"/>
      <c r="N417" s="536"/>
      <c r="O417" s="536"/>
      <c r="P417" s="536"/>
      <c r="Q417" s="536"/>
      <c r="R417" s="536"/>
      <c r="S417" s="536"/>
      <c r="T417" s="536"/>
      <c r="U417" s="536"/>
      <c r="V417" s="536"/>
      <c r="W417" s="536"/>
    </row>
    <row r="418">
      <c r="B418" s="457">
        <f t="shared" si="1"/>
        <v>257.3916058</v>
      </c>
      <c r="C418" s="465" t="str">
        <f t="shared" si="2"/>
        <v> </v>
      </c>
      <c r="D418" s="466"/>
      <c r="E418" s="466"/>
      <c r="F418" s="466"/>
      <c r="G418" s="466"/>
      <c r="H418" s="466"/>
      <c r="I418" s="467"/>
      <c r="K418" s="537"/>
      <c r="L418" s="536"/>
      <c r="M418" s="536"/>
      <c r="N418" s="536"/>
      <c r="O418" s="536"/>
      <c r="P418" s="536"/>
      <c r="Q418" s="536"/>
      <c r="R418" s="536"/>
      <c r="S418" s="536"/>
      <c r="T418" s="536"/>
      <c r="U418" s="536"/>
      <c r="V418" s="536"/>
      <c r="W418" s="536"/>
    </row>
    <row r="419">
      <c r="B419" s="457">
        <f t="shared" si="1"/>
        <v>257.0807688</v>
      </c>
      <c r="C419" s="465" t="str">
        <f t="shared" si="2"/>
        <v> </v>
      </c>
      <c r="D419" s="466"/>
      <c r="E419" s="466"/>
      <c r="F419" s="466"/>
      <c r="G419" s="466"/>
      <c r="H419" s="466"/>
      <c r="I419" s="467"/>
      <c r="K419" s="537"/>
      <c r="L419" s="536"/>
      <c r="M419" s="536"/>
      <c r="N419" s="536"/>
      <c r="O419" s="536"/>
      <c r="P419" s="536"/>
      <c r="Q419" s="536"/>
      <c r="R419" s="536"/>
      <c r="S419" s="536"/>
      <c r="T419" s="536"/>
      <c r="U419" s="536"/>
      <c r="V419" s="536"/>
      <c r="W419" s="536"/>
    </row>
    <row r="420">
      <c r="B420" s="457">
        <f t="shared" si="1"/>
        <v>257.9024194</v>
      </c>
      <c r="C420" s="465" t="str">
        <f t="shared" si="2"/>
        <v> </v>
      </c>
      <c r="D420" s="466"/>
      <c r="E420" s="466"/>
      <c r="F420" s="466"/>
      <c r="G420" s="466"/>
      <c r="H420" s="466"/>
      <c r="I420" s="467"/>
      <c r="K420" s="537"/>
      <c r="L420" s="536"/>
      <c r="M420" s="536"/>
      <c r="N420" s="536"/>
      <c r="O420" s="536"/>
      <c r="P420" s="536"/>
      <c r="Q420" s="536"/>
      <c r="R420" s="536"/>
      <c r="S420" s="536"/>
      <c r="T420" s="536"/>
      <c r="U420" s="536"/>
      <c r="V420" s="536"/>
      <c r="W420" s="536"/>
    </row>
    <row r="421">
      <c r="B421" s="457">
        <f t="shared" si="1"/>
        <v>257.3493167</v>
      </c>
      <c r="C421" s="465" t="str">
        <f t="shared" si="2"/>
        <v> </v>
      </c>
      <c r="D421" s="466"/>
      <c r="E421" s="466"/>
      <c r="F421" s="466"/>
      <c r="G421" s="466"/>
      <c r="H421" s="466"/>
      <c r="I421" s="467"/>
      <c r="K421" s="537"/>
      <c r="L421" s="536"/>
      <c r="M421" s="536"/>
      <c r="N421" s="536"/>
      <c r="O421" s="536"/>
      <c r="P421" s="536"/>
      <c r="Q421" s="536"/>
      <c r="R421" s="536"/>
      <c r="S421" s="536"/>
      <c r="T421" s="536"/>
      <c r="U421" s="536"/>
      <c r="V421" s="536"/>
      <c r="W421" s="536"/>
    </row>
    <row r="422">
      <c r="B422" s="457">
        <f t="shared" si="1"/>
        <v>257.9126897</v>
      </c>
      <c r="C422" s="465" t="str">
        <f t="shared" si="2"/>
        <v> </v>
      </c>
      <c r="D422" s="466"/>
      <c r="E422" s="466"/>
      <c r="F422" s="466"/>
      <c r="G422" s="466"/>
      <c r="H422" s="466"/>
      <c r="I422" s="467"/>
      <c r="K422" s="537"/>
      <c r="L422" s="437"/>
      <c r="M422" s="536"/>
      <c r="N422" s="536"/>
      <c r="O422" s="536"/>
      <c r="P422" s="536"/>
      <c r="Q422" s="536"/>
      <c r="R422" s="536"/>
      <c r="S422" s="536"/>
      <c r="T422" s="536"/>
      <c r="U422" s="536"/>
      <c r="V422" s="536"/>
      <c r="W422" s="536"/>
    </row>
    <row r="423">
      <c r="B423" s="457">
        <f t="shared" si="1"/>
        <v>257.5454038</v>
      </c>
      <c r="C423" s="465" t="str">
        <f t="shared" si="2"/>
        <v> </v>
      </c>
      <c r="D423" s="466"/>
      <c r="E423" s="466"/>
      <c r="F423" s="466"/>
      <c r="G423" s="466"/>
      <c r="H423" s="466"/>
      <c r="I423" s="467"/>
      <c r="J423" s="436"/>
      <c r="K423" s="537"/>
      <c r="L423" s="536"/>
      <c r="M423" s="536"/>
      <c r="N423" s="536"/>
      <c r="O423" s="536"/>
      <c r="P423" s="536"/>
      <c r="Q423" s="536"/>
      <c r="R423" s="536"/>
      <c r="S423" s="536"/>
      <c r="T423" s="536"/>
      <c r="U423" s="536"/>
      <c r="V423" s="536"/>
      <c r="W423" s="536"/>
    </row>
    <row r="424">
      <c r="B424" s="457">
        <f t="shared" si="1"/>
        <v>257.7508946</v>
      </c>
      <c r="C424" s="465" t="str">
        <f t="shared" si="2"/>
        <v> </v>
      </c>
      <c r="D424" s="466"/>
      <c r="E424" s="466"/>
      <c r="F424" s="466"/>
      <c r="G424" s="466"/>
      <c r="H424" s="466"/>
      <c r="I424" s="467"/>
      <c r="K424" s="537"/>
      <c r="L424" s="437"/>
      <c r="M424" s="536"/>
      <c r="N424" s="536"/>
      <c r="O424" s="536"/>
      <c r="P424" s="536"/>
      <c r="Q424" s="536"/>
      <c r="R424" s="536"/>
      <c r="S424" s="536"/>
      <c r="T424" s="536"/>
      <c r="U424" s="536"/>
      <c r="V424" s="536"/>
      <c r="W424" s="536"/>
    </row>
    <row r="425">
      <c r="B425" s="457">
        <f t="shared" si="1"/>
        <v>257.8773168</v>
      </c>
      <c r="C425" s="465" t="str">
        <f t="shared" si="2"/>
        <v> </v>
      </c>
      <c r="D425" s="466"/>
      <c r="E425" s="466"/>
      <c r="F425" s="466"/>
      <c r="G425" s="466"/>
      <c r="H425" s="466"/>
      <c r="I425" s="467"/>
      <c r="J425" s="436"/>
      <c r="K425" s="537"/>
      <c r="L425" s="536"/>
      <c r="M425" s="536"/>
      <c r="N425" s="536"/>
      <c r="O425" s="536"/>
      <c r="P425" s="536"/>
      <c r="Q425" s="536"/>
      <c r="R425" s="536"/>
      <c r="S425" s="536"/>
      <c r="T425" s="536"/>
      <c r="U425" s="536"/>
      <c r="V425" s="536"/>
      <c r="W425" s="536"/>
    </row>
    <row r="426">
      <c r="B426" s="457">
        <f t="shared" si="1"/>
        <v>257.4051995</v>
      </c>
      <c r="C426" s="465" t="str">
        <f t="shared" si="2"/>
        <v> </v>
      </c>
      <c r="D426" s="466"/>
      <c r="E426" s="466"/>
      <c r="F426" s="466"/>
      <c r="G426" s="466"/>
      <c r="H426" s="466"/>
      <c r="I426" s="467"/>
      <c r="K426" s="537"/>
      <c r="L426" s="536"/>
      <c r="M426" s="536"/>
      <c r="N426" s="536"/>
      <c r="O426" s="536"/>
      <c r="P426" s="536"/>
      <c r="Q426" s="536"/>
      <c r="R426" s="536"/>
      <c r="S426" s="536"/>
      <c r="T426" s="536"/>
      <c r="U426" s="536"/>
      <c r="V426" s="536"/>
      <c r="W426" s="536"/>
    </row>
    <row r="427">
      <c r="B427" s="457">
        <f t="shared" si="1"/>
        <v>257.6791736</v>
      </c>
      <c r="C427" s="465" t="str">
        <f t="shared" si="2"/>
        <v> </v>
      </c>
      <c r="D427" s="466"/>
      <c r="E427" s="466"/>
      <c r="F427" s="466"/>
      <c r="G427" s="466"/>
      <c r="H427" s="466"/>
      <c r="I427" s="467"/>
      <c r="K427" s="537"/>
      <c r="L427" s="536"/>
      <c r="M427" s="536"/>
      <c r="N427" s="536"/>
      <c r="O427" s="536"/>
      <c r="P427" s="536"/>
      <c r="Q427" s="536"/>
      <c r="R427" s="536"/>
      <c r="S427" s="536"/>
      <c r="T427" s="536"/>
      <c r="U427" s="536"/>
      <c r="V427" s="536"/>
      <c r="W427" s="536"/>
    </row>
    <row r="428">
      <c r="B428" s="457">
        <f t="shared" si="1"/>
        <v>257.3319861</v>
      </c>
      <c r="C428" s="465" t="str">
        <f t="shared" si="2"/>
        <v> </v>
      </c>
      <c r="D428" s="466"/>
      <c r="E428" s="466"/>
      <c r="F428" s="466"/>
      <c r="G428" s="466"/>
      <c r="H428" s="466"/>
      <c r="I428" s="467"/>
      <c r="K428" s="537"/>
      <c r="L428" s="536"/>
      <c r="M428" s="536"/>
      <c r="N428" s="536"/>
      <c r="O428" s="536"/>
      <c r="P428" s="536"/>
      <c r="Q428" s="536"/>
      <c r="R428" s="536"/>
      <c r="S428" s="536"/>
      <c r="T428" s="536"/>
      <c r="U428" s="536"/>
      <c r="V428" s="536"/>
      <c r="W428" s="536"/>
    </row>
    <row r="429">
      <c r="B429" s="457">
        <f t="shared" si="1"/>
        <v>257.9904908</v>
      </c>
      <c r="C429" s="465" t="str">
        <f t="shared" si="2"/>
        <v> </v>
      </c>
      <c r="D429" s="466"/>
      <c r="E429" s="466"/>
      <c r="F429" s="466"/>
      <c r="G429" s="466"/>
      <c r="H429" s="466"/>
      <c r="I429" s="467"/>
      <c r="K429" s="537"/>
      <c r="L429" s="536"/>
      <c r="M429" s="536"/>
      <c r="N429" s="536"/>
      <c r="O429" s="437"/>
      <c r="P429" s="536"/>
      <c r="Q429" s="536"/>
      <c r="R429" s="536"/>
      <c r="S429" s="536"/>
      <c r="T429" s="536"/>
      <c r="U429" s="536"/>
      <c r="V429" s="536"/>
      <c r="W429" s="536"/>
    </row>
    <row r="430">
      <c r="B430" s="457">
        <f t="shared" si="1"/>
        <v>257.2124241</v>
      </c>
      <c r="C430" s="465" t="str">
        <f t="shared" si="2"/>
        <v> </v>
      </c>
      <c r="D430" s="466"/>
      <c r="E430" s="466"/>
      <c r="F430" s="466"/>
      <c r="G430" s="466"/>
      <c r="H430" s="466"/>
      <c r="I430" s="467"/>
      <c r="K430" s="537"/>
      <c r="L430" s="536"/>
      <c r="M430" s="536"/>
      <c r="N430" s="536"/>
      <c r="O430" s="536"/>
      <c r="P430" s="536"/>
      <c r="Q430" s="536"/>
      <c r="R430" s="536"/>
      <c r="S430" s="536"/>
      <c r="T430" s="536"/>
      <c r="U430" s="536"/>
      <c r="V430" s="536"/>
      <c r="W430" s="536"/>
    </row>
    <row r="431">
      <c r="B431" s="457">
        <f t="shared" si="1"/>
        <v>257.7625176</v>
      </c>
      <c r="C431" s="465" t="str">
        <f t="shared" si="2"/>
        <v> </v>
      </c>
      <c r="D431" s="466"/>
      <c r="E431" s="466"/>
      <c r="F431" s="466"/>
      <c r="G431" s="466"/>
      <c r="H431" s="466"/>
      <c r="I431" s="467"/>
      <c r="K431" s="537"/>
      <c r="L431" s="536"/>
      <c r="M431" s="536"/>
      <c r="N431" s="536"/>
      <c r="O431" s="536"/>
      <c r="P431" s="536"/>
      <c r="Q431" s="536"/>
      <c r="R431" s="536"/>
      <c r="S431" s="536"/>
      <c r="T431" s="536"/>
      <c r="U431" s="536"/>
      <c r="V431" s="536"/>
      <c r="W431" s="536"/>
    </row>
    <row r="432">
      <c r="B432" s="457">
        <f t="shared" si="1"/>
        <v>257.8850859</v>
      </c>
      <c r="C432" s="465" t="str">
        <f t="shared" si="2"/>
        <v> </v>
      </c>
      <c r="D432" s="466"/>
      <c r="E432" s="466"/>
      <c r="F432" s="466"/>
      <c r="G432" s="466"/>
      <c r="H432" s="466"/>
      <c r="I432" s="467"/>
      <c r="K432" s="537"/>
      <c r="L432" s="536"/>
      <c r="M432" s="536"/>
      <c r="N432" s="536"/>
      <c r="O432" s="536"/>
      <c r="P432" s="536"/>
      <c r="Q432" s="536"/>
      <c r="R432" s="536"/>
      <c r="S432" s="536"/>
      <c r="T432" s="536"/>
      <c r="U432" s="536"/>
      <c r="V432" s="536"/>
      <c r="W432" s="536"/>
    </row>
    <row r="433">
      <c r="B433" s="457">
        <f t="shared" si="1"/>
        <v>257.8136794</v>
      </c>
      <c r="C433" s="465" t="str">
        <f t="shared" si="2"/>
        <v> </v>
      </c>
      <c r="D433" s="466"/>
      <c r="E433" s="466"/>
      <c r="F433" s="466"/>
      <c r="G433" s="466"/>
      <c r="H433" s="466"/>
      <c r="I433" s="467"/>
      <c r="K433" s="537"/>
      <c r="L433" s="536"/>
      <c r="M433" s="536"/>
      <c r="N433" s="536"/>
      <c r="O433" s="536"/>
      <c r="P433" s="536"/>
      <c r="Q433" s="536"/>
      <c r="R433" s="536"/>
      <c r="S433" s="536"/>
      <c r="T433" s="536"/>
      <c r="U433" s="536"/>
      <c r="V433" s="536"/>
      <c r="W433" s="536"/>
    </row>
    <row r="434">
      <c r="B434" s="457">
        <f t="shared" si="1"/>
        <v>257.9995037</v>
      </c>
      <c r="C434" s="465" t="str">
        <f t="shared" si="2"/>
        <v> </v>
      </c>
      <c r="D434" s="466"/>
      <c r="E434" s="466"/>
      <c r="F434" s="466"/>
      <c r="G434" s="466"/>
      <c r="H434" s="466"/>
      <c r="I434" s="467"/>
      <c r="K434" s="537"/>
      <c r="L434" s="536"/>
      <c r="M434" s="536"/>
      <c r="N434" s="536"/>
      <c r="O434" s="536"/>
      <c r="P434" s="536"/>
      <c r="Q434" s="536"/>
      <c r="R434" s="536"/>
      <c r="S434" s="536"/>
      <c r="T434" s="536"/>
      <c r="U434" s="536"/>
      <c r="V434" s="536"/>
      <c r="W434" s="536"/>
    </row>
    <row r="435">
      <c r="B435" s="457">
        <f t="shared" si="1"/>
        <v>257.1905661</v>
      </c>
      <c r="C435" s="465" t="str">
        <f t="shared" si="2"/>
        <v> </v>
      </c>
      <c r="D435" s="466"/>
      <c r="E435" s="466"/>
      <c r="F435" s="466"/>
      <c r="G435" s="466"/>
      <c r="H435" s="466"/>
      <c r="I435" s="467"/>
      <c r="K435" s="537"/>
      <c r="L435" s="536"/>
      <c r="M435" s="536"/>
      <c r="N435" s="536"/>
      <c r="O435" s="536"/>
      <c r="P435" s="536"/>
      <c r="Q435" s="536"/>
      <c r="R435" s="536"/>
      <c r="S435" s="536"/>
      <c r="T435" s="536"/>
      <c r="U435" s="536"/>
      <c r="V435" s="536"/>
      <c r="W435" s="536"/>
    </row>
    <row r="436">
      <c r="B436" s="457">
        <f t="shared" si="1"/>
        <v>257.2906142</v>
      </c>
      <c r="C436" s="465" t="str">
        <f t="shared" si="2"/>
        <v> </v>
      </c>
      <c r="D436" s="466"/>
      <c r="E436" s="466"/>
      <c r="F436" s="466"/>
      <c r="G436" s="466"/>
      <c r="H436" s="466"/>
      <c r="I436" s="467"/>
      <c r="J436" s="436"/>
      <c r="K436" s="537"/>
      <c r="L436" s="536"/>
      <c r="M436" s="536"/>
      <c r="N436" s="536"/>
      <c r="O436" s="536"/>
      <c r="P436" s="536"/>
      <c r="Q436" s="536"/>
      <c r="R436" s="536"/>
      <c r="S436" s="536"/>
      <c r="T436" s="536"/>
      <c r="U436" s="536"/>
      <c r="V436" s="536"/>
      <c r="W436" s="536"/>
    </row>
    <row r="437">
      <c r="B437" s="457">
        <f t="shared" si="1"/>
        <v>257.7866749</v>
      </c>
      <c r="C437" s="465" t="str">
        <f t="shared" si="2"/>
        <v> </v>
      </c>
      <c r="D437" s="466"/>
      <c r="E437" s="466"/>
      <c r="F437" s="466"/>
      <c r="G437" s="466"/>
      <c r="H437" s="466"/>
      <c r="I437" s="467"/>
      <c r="K437" s="537"/>
      <c r="L437" s="536"/>
      <c r="M437" s="536"/>
      <c r="N437" s="536"/>
      <c r="O437" s="536"/>
      <c r="P437" s="536"/>
      <c r="Q437" s="536"/>
      <c r="R437" s="536"/>
      <c r="S437" s="536"/>
      <c r="T437" s="536"/>
      <c r="U437" s="536"/>
      <c r="V437" s="536"/>
      <c r="W437" s="536"/>
    </row>
    <row r="438">
      <c r="B438" s="457">
        <f t="shared" si="1"/>
        <v>257.1119529</v>
      </c>
      <c r="C438" s="465" t="str">
        <f t="shared" si="2"/>
        <v> </v>
      </c>
      <c r="D438" s="466"/>
      <c r="E438" s="466"/>
      <c r="F438" s="466"/>
      <c r="G438" s="466"/>
      <c r="H438" s="466"/>
      <c r="I438" s="467"/>
      <c r="K438" s="537"/>
      <c r="L438" s="536"/>
      <c r="M438" s="536"/>
      <c r="N438" s="536"/>
      <c r="O438" s="536"/>
      <c r="P438" s="536"/>
      <c r="Q438" s="536"/>
      <c r="R438" s="536"/>
      <c r="S438" s="536"/>
      <c r="T438" s="536"/>
      <c r="U438" s="536"/>
      <c r="V438" s="536"/>
      <c r="W438" s="536"/>
    </row>
    <row r="439">
      <c r="B439" s="457">
        <f t="shared" si="1"/>
        <v>257.6248619</v>
      </c>
      <c r="C439" s="465" t="str">
        <f t="shared" si="2"/>
        <v> </v>
      </c>
      <c r="D439" s="466"/>
      <c r="E439" s="466"/>
      <c r="F439" s="466"/>
      <c r="G439" s="466"/>
      <c r="H439" s="466"/>
      <c r="I439" s="467"/>
      <c r="K439" s="537"/>
      <c r="L439" s="536"/>
      <c r="M439" s="536"/>
      <c r="N439" s="536"/>
      <c r="O439" s="536"/>
      <c r="P439" s="536"/>
      <c r="Q439" s="536"/>
      <c r="R439" s="536"/>
      <c r="S439" s="536"/>
      <c r="T439" s="536"/>
      <c r="U439" s="536"/>
      <c r="V439" s="536"/>
      <c r="W439" s="536"/>
    </row>
    <row r="440">
      <c r="B440" s="457">
        <f t="shared" si="1"/>
        <v>257.5966072</v>
      </c>
      <c r="C440" s="465" t="str">
        <f t="shared" si="2"/>
        <v> </v>
      </c>
      <c r="D440" s="466"/>
      <c r="E440" s="466"/>
      <c r="F440" s="466"/>
      <c r="G440" s="466"/>
      <c r="H440" s="466"/>
      <c r="I440" s="467"/>
      <c r="K440" s="537"/>
      <c r="L440" s="536"/>
      <c r="M440" s="536"/>
      <c r="N440" s="536"/>
      <c r="O440" s="536"/>
      <c r="P440" s="536"/>
      <c r="Q440" s="536"/>
      <c r="R440" s="536"/>
      <c r="S440" s="536"/>
      <c r="T440" s="536"/>
      <c r="U440" s="536"/>
      <c r="V440" s="536"/>
      <c r="W440" s="536"/>
    </row>
    <row r="441">
      <c r="B441" s="457">
        <f t="shared" si="1"/>
        <v>257.7080871</v>
      </c>
      <c r="C441" s="465" t="str">
        <f t="shared" si="2"/>
        <v> </v>
      </c>
      <c r="D441" s="466"/>
      <c r="E441" s="466"/>
      <c r="F441" s="466"/>
      <c r="G441" s="466"/>
      <c r="H441" s="466"/>
      <c r="I441" s="467"/>
      <c r="K441" s="537"/>
      <c r="L441" s="536"/>
      <c r="M441" s="536"/>
      <c r="N441" s="536"/>
      <c r="O441" s="536"/>
      <c r="P441" s="536"/>
      <c r="Q441" s="536"/>
      <c r="R441" s="536"/>
      <c r="S441" s="536"/>
      <c r="T441" s="536"/>
      <c r="U441" s="536"/>
      <c r="V441" s="536"/>
      <c r="W441" s="536"/>
    </row>
    <row r="442">
      <c r="B442" s="457">
        <f t="shared" si="1"/>
        <v>257.6652794</v>
      </c>
      <c r="C442" s="465" t="str">
        <f t="shared" si="2"/>
        <v> </v>
      </c>
      <c r="D442" s="466"/>
      <c r="E442" s="466"/>
      <c r="F442" s="466"/>
      <c r="G442" s="466"/>
      <c r="H442" s="466"/>
      <c r="I442" s="467"/>
      <c r="K442" s="537"/>
      <c r="L442" s="536"/>
      <c r="M442" s="536"/>
      <c r="N442" s="536"/>
      <c r="O442" s="536"/>
      <c r="P442" s="536"/>
      <c r="Q442" s="536"/>
      <c r="R442" s="536"/>
      <c r="S442" s="536"/>
      <c r="T442" s="536"/>
      <c r="U442" s="536"/>
      <c r="V442" s="536"/>
      <c r="W442" s="536"/>
    </row>
    <row r="443">
      <c r="B443" s="457">
        <f t="shared" si="1"/>
        <v>257.5140943</v>
      </c>
      <c r="C443" s="465" t="str">
        <f t="shared" si="2"/>
        <v> </v>
      </c>
      <c r="D443" s="466"/>
      <c r="E443" s="466"/>
      <c r="F443" s="466"/>
      <c r="G443" s="466"/>
      <c r="H443" s="466"/>
      <c r="I443" s="467"/>
      <c r="K443" s="537"/>
      <c r="L443" s="536"/>
      <c r="M443" s="536"/>
      <c r="N443" s="536"/>
      <c r="O443" s="536"/>
      <c r="P443" s="536"/>
      <c r="Q443" s="536"/>
      <c r="R443" s="536"/>
      <c r="S443" s="536"/>
      <c r="T443" s="536"/>
      <c r="U443" s="536"/>
      <c r="V443" s="536"/>
      <c r="W443" s="536"/>
    </row>
    <row r="444">
      <c r="B444" s="457">
        <f t="shared" si="1"/>
        <v>257.9619626</v>
      </c>
      <c r="C444" s="465" t="str">
        <f t="shared" si="2"/>
        <v> </v>
      </c>
      <c r="D444" s="466"/>
      <c r="E444" s="466"/>
      <c r="F444" s="466"/>
      <c r="G444" s="466"/>
      <c r="H444" s="466"/>
      <c r="I444" s="467"/>
      <c r="K444" s="537"/>
      <c r="L444" s="536"/>
      <c r="M444" s="536"/>
      <c r="N444" s="536"/>
      <c r="O444" s="536"/>
      <c r="P444" s="536"/>
      <c r="Q444" s="536"/>
      <c r="R444" s="536"/>
      <c r="S444" s="536"/>
      <c r="T444" s="536"/>
      <c r="U444" s="536"/>
      <c r="V444" s="536"/>
      <c r="W444" s="536"/>
    </row>
    <row r="445">
      <c r="B445" s="457">
        <f t="shared" si="1"/>
        <v>257.1713073</v>
      </c>
      <c r="C445" s="465" t="str">
        <f t="shared" si="2"/>
        <v> </v>
      </c>
      <c r="D445" s="466"/>
      <c r="E445" s="466"/>
      <c r="F445" s="466"/>
      <c r="G445" s="466"/>
      <c r="H445" s="466"/>
      <c r="I445" s="467"/>
      <c r="K445" s="537"/>
      <c r="L445" s="536"/>
      <c r="M445" s="536"/>
      <c r="N445" s="536"/>
      <c r="O445" s="536"/>
      <c r="P445" s="536"/>
      <c r="Q445" s="536"/>
      <c r="R445" s="536"/>
      <c r="S445" s="536"/>
      <c r="T445" s="536"/>
      <c r="U445" s="536"/>
      <c r="V445" s="536"/>
      <c r="W445" s="536"/>
    </row>
    <row r="446">
      <c r="B446" s="457">
        <f t="shared" si="1"/>
        <v>257.5769098</v>
      </c>
      <c r="C446" s="465" t="str">
        <f t="shared" si="2"/>
        <v> </v>
      </c>
      <c r="D446" s="466"/>
      <c r="E446" s="466"/>
      <c r="F446" s="466"/>
      <c r="G446" s="466"/>
      <c r="H446" s="466"/>
      <c r="I446" s="467"/>
      <c r="K446" s="537"/>
      <c r="L446" s="536"/>
      <c r="M446" s="536"/>
      <c r="N446" s="536"/>
      <c r="O446" s="536"/>
      <c r="P446" s="536"/>
      <c r="Q446" s="536"/>
      <c r="R446" s="536"/>
      <c r="S446" s="536"/>
      <c r="T446" s="536"/>
      <c r="U446" s="536"/>
      <c r="V446" s="536"/>
      <c r="W446" s="536"/>
    </row>
    <row r="447">
      <c r="B447" s="457">
        <f t="shared" si="1"/>
        <v>257.8642469</v>
      </c>
      <c r="C447" s="465" t="str">
        <f t="shared" si="2"/>
        <v> </v>
      </c>
      <c r="D447" s="466"/>
      <c r="E447" s="466"/>
      <c r="F447" s="466"/>
      <c r="G447" s="466"/>
      <c r="H447" s="466"/>
      <c r="I447" s="467"/>
      <c r="K447" s="537"/>
      <c r="L447" s="536"/>
      <c r="M447" s="536"/>
      <c r="N447" s="536"/>
      <c r="O447" s="536"/>
      <c r="P447" s="536"/>
      <c r="Q447" s="536"/>
      <c r="R447" s="536"/>
      <c r="S447" s="536"/>
      <c r="T447" s="536"/>
      <c r="U447" s="536"/>
      <c r="V447" s="536"/>
      <c r="W447" s="536"/>
    </row>
    <row r="448">
      <c r="B448" s="457">
        <f t="shared" si="1"/>
        <v>257.2866359</v>
      </c>
      <c r="C448" s="465" t="str">
        <f t="shared" si="2"/>
        <v> </v>
      </c>
      <c r="D448" s="466"/>
      <c r="E448" s="466"/>
      <c r="F448" s="466"/>
      <c r="G448" s="466"/>
      <c r="H448" s="466"/>
      <c r="I448" s="467"/>
      <c r="K448" s="537"/>
      <c r="L448" s="437"/>
      <c r="M448" s="536"/>
      <c r="N448" s="536"/>
      <c r="O448" s="536"/>
      <c r="P448" s="437"/>
      <c r="Q448" s="437"/>
      <c r="R448" s="437"/>
      <c r="S448" s="437"/>
      <c r="T448" s="437"/>
      <c r="U448" s="437"/>
      <c r="V448" s="437"/>
      <c r="W448" s="536"/>
    </row>
    <row r="449">
      <c r="B449" s="457">
        <f t="shared" si="1"/>
        <v>257.7265858</v>
      </c>
      <c r="C449" s="465" t="str">
        <f t="shared" si="2"/>
        <v> </v>
      </c>
      <c r="D449" s="466"/>
      <c r="E449" s="466"/>
      <c r="F449" s="466"/>
      <c r="G449" s="466"/>
      <c r="H449" s="466"/>
      <c r="I449" s="467"/>
      <c r="K449" s="537"/>
      <c r="L449" s="536"/>
      <c r="M449" s="536"/>
      <c r="N449" s="536"/>
      <c r="O449" s="536"/>
      <c r="P449" s="536"/>
      <c r="Q449" s="536"/>
      <c r="R449" s="536"/>
      <c r="S449" s="536"/>
      <c r="T449" s="536"/>
      <c r="U449" s="536"/>
      <c r="V449" s="536"/>
      <c r="W449" s="536"/>
    </row>
    <row r="450">
      <c r="B450" s="457">
        <f t="shared" si="1"/>
        <v>257.6901117</v>
      </c>
      <c r="C450" s="465" t="str">
        <f t="shared" si="2"/>
        <v> </v>
      </c>
      <c r="D450" s="466"/>
      <c r="E450" s="466"/>
      <c r="F450" s="466"/>
      <c r="G450" s="466"/>
      <c r="H450" s="466"/>
      <c r="I450" s="467"/>
      <c r="K450" s="537"/>
      <c r="L450" s="536"/>
      <c r="M450" s="536"/>
      <c r="N450" s="536"/>
      <c r="O450" s="536"/>
      <c r="P450" s="536"/>
      <c r="Q450" s="536"/>
      <c r="R450" s="536"/>
      <c r="S450" s="536"/>
      <c r="T450" s="536"/>
      <c r="U450" s="536"/>
      <c r="V450" s="536"/>
      <c r="W450" s="536"/>
    </row>
    <row r="451">
      <c r="B451" s="457">
        <f t="shared" si="1"/>
        <v>257.1785983</v>
      </c>
      <c r="C451" s="465" t="str">
        <f t="shared" si="2"/>
        <v> </v>
      </c>
      <c r="D451" s="466"/>
      <c r="E451" s="466"/>
      <c r="F451" s="466"/>
      <c r="G451" s="466"/>
      <c r="H451" s="466"/>
      <c r="I451" s="467"/>
      <c r="J451" s="436"/>
      <c r="K451" s="537"/>
      <c r="L451" s="437"/>
      <c r="M451" s="437"/>
      <c r="N451" s="536"/>
      <c r="O451" s="536"/>
      <c r="P451" s="536"/>
      <c r="Q451" s="536"/>
      <c r="R451" s="536"/>
      <c r="S451" s="536"/>
      <c r="T451" s="536"/>
      <c r="U451" s="536"/>
      <c r="V451" s="536"/>
      <c r="W451" s="536"/>
    </row>
    <row r="452">
      <c r="B452" s="457">
        <f t="shared" si="1"/>
        <v>257.5031849</v>
      </c>
      <c r="C452" s="465" t="str">
        <f t="shared" si="2"/>
        <v> </v>
      </c>
      <c r="D452" s="466"/>
      <c r="E452" s="466"/>
      <c r="F452" s="466"/>
      <c r="G452" s="466"/>
      <c r="H452" s="466"/>
      <c r="I452" s="467"/>
      <c r="J452" s="436"/>
      <c r="K452" s="537"/>
      <c r="L452" s="536"/>
      <c r="M452" s="536"/>
      <c r="N452" s="536"/>
      <c r="O452" s="536"/>
      <c r="P452" s="536"/>
      <c r="Q452" s="536"/>
      <c r="R452" s="536"/>
      <c r="S452" s="536"/>
      <c r="T452" s="536"/>
      <c r="U452" s="536"/>
      <c r="V452" s="536"/>
      <c r="W452" s="536"/>
    </row>
    <row r="453">
      <c r="B453" s="457">
        <f t="shared" si="1"/>
        <v>257.5339019</v>
      </c>
      <c r="C453" s="465" t="str">
        <f t="shared" si="2"/>
        <v> </v>
      </c>
      <c r="D453" s="466"/>
      <c r="E453" s="466"/>
      <c r="F453" s="466"/>
      <c r="G453" s="466"/>
      <c r="H453" s="466"/>
      <c r="I453" s="467"/>
      <c r="J453" s="436"/>
      <c r="K453" s="537"/>
      <c r="L453" s="437"/>
      <c r="M453" s="437"/>
      <c r="N453" s="536"/>
      <c r="O453" s="437"/>
      <c r="P453" s="437"/>
      <c r="Q453" s="437"/>
      <c r="R453" s="437"/>
      <c r="S453" s="437"/>
      <c r="T453" s="437"/>
      <c r="U453" s="437"/>
      <c r="V453" s="437"/>
      <c r="W453" s="536"/>
    </row>
    <row r="454">
      <c r="B454" s="457">
        <f t="shared" si="1"/>
        <v>257.8593274</v>
      </c>
      <c r="C454" s="465" t="str">
        <f t="shared" si="2"/>
        <v> </v>
      </c>
      <c r="D454" s="466"/>
      <c r="E454" s="466"/>
      <c r="F454" s="466"/>
      <c r="G454" s="466"/>
      <c r="H454" s="466"/>
      <c r="I454" s="467"/>
      <c r="K454" s="537"/>
      <c r="L454" s="536"/>
      <c r="M454" s="536"/>
      <c r="N454" s="536"/>
      <c r="O454" s="536"/>
      <c r="P454" s="536"/>
      <c r="Q454" s="536"/>
      <c r="R454" s="536"/>
      <c r="S454" s="536"/>
      <c r="T454" s="536"/>
      <c r="U454" s="536"/>
      <c r="V454" s="536"/>
      <c r="W454" s="536"/>
    </row>
    <row r="455">
      <c r="B455" s="457">
        <f t="shared" si="1"/>
        <v>257.5593083</v>
      </c>
      <c r="C455" s="465" t="str">
        <f t="shared" si="2"/>
        <v> </v>
      </c>
      <c r="D455" s="466"/>
      <c r="E455" s="466"/>
      <c r="F455" s="466"/>
      <c r="G455" s="466"/>
      <c r="H455" s="466"/>
      <c r="I455" s="467"/>
      <c r="K455" s="537"/>
      <c r="L455" s="536"/>
      <c r="M455" s="536"/>
      <c r="N455" s="536"/>
      <c r="O455" s="536"/>
      <c r="P455" s="536"/>
      <c r="Q455" s="536"/>
      <c r="R455" s="536"/>
      <c r="S455" s="536"/>
      <c r="T455" s="536"/>
      <c r="U455" s="536"/>
      <c r="V455" s="536"/>
      <c r="W455" s="536"/>
    </row>
    <row r="456">
      <c r="B456" s="457">
        <f t="shared" si="1"/>
        <v>257.4894088</v>
      </c>
      <c r="C456" s="465" t="str">
        <f t="shared" si="2"/>
        <v> </v>
      </c>
      <c r="D456" s="466"/>
      <c r="E456" s="466"/>
      <c r="F456" s="466"/>
      <c r="G456" s="466"/>
      <c r="H456" s="466"/>
      <c r="I456" s="467"/>
      <c r="K456" s="537"/>
      <c r="L456" s="536"/>
      <c r="M456" s="536"/>
      <c r="N456" s="536"/>
      <c r="O456" s="536"/>
      <c r="P456" s="536"/>
      <c r="Q456" s="536"/>
      <c r="R456" s="536"/>
      <c r="S456" s="536"/>
      <c r="T456" s="536"/>
      <c r="U456" s="536"/>
      <c r="V456" s="536"/>
      <c r="W456" s="536"/>
    </row>
    <row r="457">
      <c r="B457" s="457">
        <f t="shared" si="1"/>
        <v>257.2332186</v>
      </c>
      <c r="C457" s="465" t="str">
        <f t="shared" si="2"/>
        <v> </v>
      </c>
      <c r="D457" s="466"/>
      <c r="E457" s="466"/>
      <c r="F457" s="466"/>
      <c r="G457" s="466"/>
      <c r="H457" s="466"/>
      <c r="I457" s="467"/>
      <c r="K457" s="537"/>
      <c r="L457" s="536"/>
      <c r="M457" s="536"/>
      <c r="N457" s="536"/>
      <c r="O457" s="536"/>
      <c r="P457" s="536"/>
      <c r="Q457" s="536"/>
      <c r="R457" s="536"/>
      <c r="S457" s="536"/>
      <c r="T457" s="536"/>
      <c r="U457" s="536"/>
      <c r="V457" s="536"/>
      <c r="W457" s="536"/>
    </row>
    <row r="458">
      <c r="B458" s="457">
        <f t="shared" si="1"/>
        <v>257.367311</v>
      </c>
      <c r="C458" s="465" t="str">
        <f t="shared" si="2"/>
        <v> </v>
      </c>
      <c r="D458" s="466"/>
      <c r="E458" s="466"/>
      <c r="F458" s="466"/>
      <c r="G458" s="466"/>
      <c r="H458" s="466"/>
      <c r="I458" s="467"/>
      <c r="K458" s="537"/>
      <c r="L458" s="536"/>
      <c r="M458" s="536"/>
      <c r="N458" s="536"/>
      <c r="O458" s="536"/>
      <c r="P458" s="536"/>
      <c r="Q458" s="536"/>
      <c r="R458" s="536"/>
      <c r="S458" s="536"/>
      <c r="T458" s="536"/>
      <c r="U458" s="536"/>
      <c r="V458" s="536"/>
      <c r="W458" s="536"/>
    </row>
    <row r="459">
      <c r="B459" s="457">
        <f t="shared" si="1"/>
        <v>257.0648555</v>
      </c>
      <c r="C459" s="465" t="str">
        <f t="shared" si="2"/>
        <v> </v>
      </c>
      <c r="D459" s="466"/>
      <c r="E459" s="466"/>
      <c r="F459" s="466"/>
      <c r="G459" s="466"/>
      <c r="H459" s="466"/>
      <c r="I459" s="467"/>
      <c r="K459" s="537"/>
      <c r="L459" s="536"/>
      <c r="M459" s="536"/>
      <c r="N459" s="437"/>
      <c r="O459" s="536"/>
      <c r="P459" s="536"/>
      <c r="Q459" s="536"/>
      <c r="R459" s="536"/>
      <c r="S459" s="536"/>
      <c r="T459" s="536"/>
      <c r="U459" s="536"/>
      <c r="V459" s="536"/>
      <c r="W459" s="536"/>
    </row>
    <row r="460">
      <c r="B460" s="457">
        <f t="shared" si="1"/>
        <v>257.8284304</v>
      </c>
      <c r="C460" s="465" t="str">
        <f t="shared" si="2"/>
        <v> </v>
      </c>
      <c r="D460" s="466"/>
      <c r="E460" s="466"/>
      <c r="F460" s="466"/>
      <c r="G460" s="466"/>
      <c r="H460" s="466"/>
      <c r="I460" s="467"/>
      <c r="K460" s="537"/>
      <c r="L460" s="536"/>
      <c r="M460" s="536"/>
      <c r="N460" s="536"/>
      <c r="O460" s="536"/>
      <c r="P460" s="536"/>
      <c r="Q460" s="536"/>
      <c r="R460" s="536"/>
      <c r="S460" s="536"/>
      <c r="T460" s="536"/>
      <c r="U460" s="536"/>
      <c r="V460" s="536"/>
      <c r="W460" s="536"/>
    </row>
    <row r="461">
      <c r="B461" s="457">
        <f t="shared" si="1"/>
        <v>257.2518799</v>
      </c>
      <c r="C461" s="465" t="str">
        <f t="shared" si="2"/>
        <v> </v>
      </c>
      <c r="D461" s="466"/>
      <c r="E461" s="466"/>
      <c r="F461" s="466"/>
      <c r="G461" s="466"/>
      <c r="H461" s="466"/>
      <c r="I461" s="467"/>
      <c r="K461" s="537"/>
      <c r="L461" s="536"/>
      <c r="M461" s="536"/>
      <c r="N461" s="536"/>
      <c r="O461" s="536"/>
      <c r="P461" s="536"/>
      <c r="Q461" s="536"/>
      <c r="R461" s="536"/>
      <c r="S461" s="536"/>
      <c r="T461" s="536"/>
      <c r="U461" s="536"/>
      <c r="V461" s="536"/>
      <c r="W461" s="536"/>
    </row>
    <row r="462">
      <c r="B462" s="457">
        <f t="shared" si="1"/>
        <v>257.3266865</v>
      </c>
      <c r="C462" s="465" t="str">
        <f t="shared" si="2"/>
        <v> </v>
      </c>
      <c r="D462" s="466"/>
      <c r="E462" s="466"/>
      <c r="F462" s="466"/>
      <c r="G462" s="466"/>
      <c r="H462" s="466"/>
      <c r="I462" s="467"/>
      <c r="K462" s="537"/>
      <c r="L462" s="536"/>
      <c r="M462" s="536"/>
      <c r="N462" s="536"/>
      <c r="O462" s="536"/>
      <c r="P462" s="536"/>
      <c r="Q462" s="536"/>
      <c r="R462" s="536"/>
      <c r="S462" s="536"/>
      <c r="T462" s="536"/>
      <c r="U462" s="536"/>
      <c r="V462" s="536"/>
      <c r="W462" s="536"/>
    </row>
    <row r="463">
      <c r="B463" s="457">
        <f t="shared" si="1"/>
        <v>257.5513863</v>
      </c>
      <c r="C463" s="465" t="str">
        <f t="shared" si="2"/>
        <v> </v>
      </c>
      <c r="D463" s="466"/>
      <c r="E463" s="466"/>
      <c r="F463" s="466"/>
      <c r="G463" s="466"/>
      <c r="H463" s="466"/>
      <c r="I463" s="467"/>
      <c r="J463" s="436"/>
      <c r="K463" s="537"/>
      <c r="L463" s="437"/>
      <c r="M463" s="536"/>
      <c r="N463" s="536"/>
      <c r="O463" s="536"/>
      <c r="P463" s="536"/>
      <c r="Q463" s="536"/>
      <c r="R463" s="536"/>
      <c r="S463" s="536"/>
      <c r="T463" s="536"/>
      <c r="U463" s="536"/>
      <c r="V463" s="536"/>
      <c r="W463" s="536"/>
    </row>
    <row r="464">
      <c r="B464" s="457">
        <f t="shared" si="1"/>
        <v>257.1904228</v>
      </c>
      <c r="C464" s="465" t="str">
        <f t="shared" si="2"/>
        <v> </v>
      </c>
      <c r="D464" s="466"/>
      <c r="E464" s="466"/>
      <c r="F464" s="466"/>
      <c r="G464" s="466"/>
      <c r="H464" s="466"/>
      <c r="I464" s="467"/>
      <c r="K464" s="537"/>
      <c r="L464" s="536"/>
      <c r="M464" s="536"/>
      <c r="N464" s="536"/>
      <c r="O464" s="536"/>
      <c r="P464" s="536"/>
      <c r="Q464" s="536"/>
      <c r="R464" s="536"/>
      <c r="S464" s="536"/>
      <c r="T464" s="536"/>
      <c r="U464" s="536"/>
      <c r="V464" s="536"/>
      <c r="W464" s="536"/>
    </row>
    <row r="465">
      <c r="B465" s="457">
        <f t="shared" si="1"/>
        <v>257.7933222</v>
      </c>
      <c r="C465" s="465" t="str">
        <f t="shared" si="2"/>
        <v> </v>
      </c>
      <c r="D465" s="466"/>
      <c r="E465" s="466"/>
      <c r="F465" s="466"/>
      <c r="G465" s="466"/>
      <c r="H465" s="466"/>
      <c r="I465" s="467"/>
      <c r="J465" s="436"/>
      <c r="K465" s="537"/>
      <c r="L465" s="437"/>
      <c r="M465" s="437"/>
      <c r="N465" s="536"/>
      <c r="O465" s="536"/>
      <c r="P465" s="536"/>
      <c r="Q465" s="536"/>
      <c r="R465" s="536"/>
      <c r="S465" s="536"/>
      <c r="T465" s="536"/>
      <c r="U465" s="536"/>
      <c r="V465" s="536"/>
      <c r="W465" s="536"/>
    </row>
    <row r="466">
      <c r="B466" s="457">
        <f t="shared" si="1"/>
        <v>257.782024</v>
      </c>
      <c r="C466" s="465" t="str">
        <f t="shared" si="2"/>
        <v> </v>
      </c>
      <c r="D466" s="466"/>
      <c r="E466" s="466"/>
      <c r="F466" s="466"/>
      <c r="G466" s="466"/>
      <c r="H466" s="466"/>
      <c r="I466" s="467"/>
      <c r="K466" s="537"/>
      <c r="L466" s="536"/>
      <c r="M466" s="536"/>
      <c r="N466" s="536"/>
      <c r="O466" s="536"/>
      <c r="P466" s="536"/>
      <c r="Q466" s="536"/>
      <c r="R466" s="536"/>
      <c r="S466" s="536"/>
      <c r="T466" s="536"/>
      <c r="U466" s="536"/>
      <c r="V466" s="536"/>
      <c r="W466" s="536"/>
    </row>
    <row r="467">
      <c r="B467" s="457">
        <f t="shared" si="1"/>
        <v>257.3910707</v>
      </c>
      <c r="C467" s="465" t="str">
        <f t="shared" si="2"/>
        <v> </v>
      </c>
      <c r="D467" s="466"/>
      <c r="E467" s="466"/>
      <c r="F467" s="466"/>
      <c r="G467" s="466"/>
      <c r="H467" s="466"/>
      <c r="I467" s="467"/>
      <c r="K467" s="537"/>
      <c r="L467" s="536"/>
      <c r="M467" s="536"/>
      <c r="N467" s="536"/>
      <c r="O467" s="536"/>
      <c r="P467" s="536"/>
      <c r="Q467" s="536"/>
      <c r="R467" s="536"/>
      <c r="S467" s="536"/>
      <c r="T467" s="536"/>
      <c r="U467" s="536"/>
      <c r="V467" s="536"/>
      <c r="W467" s="536"/>
    </row>
    <row r="468">
      <c r="B468" s="457">
        <f t="shared" si="1"/>
        <v>257.939282</v>
      </c>
      <c r="C468" s="465" t="str">
        <f t="shared" si="2"/>
        <v> </v>
      </c>
      <c r="D468" s="466"/>
      <c r="E468" s="466"/>
      <c r="F468" s="466"/>
      <c r="G468" s="466"/>
      <c r="H468" s="466"/>
      <c r="I468" s="467"/>
      <c r="K468" s="537"/>
      <c r="L468" s="536"/>
      <c r="M468" s="536"/>
      <c r="N468" s="536"/>
      <c r="O468" s="536"/>
      <c r="P468" s="536"/>
      <c r="Q468" s="536"/>
      <c r="R468" s="536"/>
      <c r="S468" s="536"/>
      <c r="T468" s="536"/>
      <c r="U468" s="536"/>
      <c r="V468" s="536"/>
      <c r="W468" s="536"/>
    </row>
    <row r="469">
      <c r="B469" s="457">
        <f t="shared" si="1"/>
        <v>257.3069335</v>
      </c>
      <c r="C469" s="465" t="str">
        <f t="shared" si="2"/>
        <v> </v>
      </c>
      <c r="D469" s="466"/>
      <c r="E469" s="466"/>
      <c r="F469" s="466"/>
      <c r="G469" s="466"/>
      <c r="H469" s="466"/>
      <c r="I469" s="467"/>
      <c r="K469" s="537"/>
      <c r="L469" s="536"/>
      <c r="M469" s="536"/>
      <c r="N469" s="536"/>
      <c r="O469" s="536"/>
      <c r="P469" s="536"/>
      <c r="Q469" s="536"/>
      <c r="R469" s="536"/>
      <c r="S469" s="536"/>
      <c r="T469" s="536"/>
      <c r="U469" s="536"/>
      <c r="V469" s="536"/>
      <c r="W469" s="536"/>
    </row>
    <row r="470">
      <c r="B470" s="457">
        <f t="shared" si="1"/>
        <v>257.0732524</v>
      </c>
      <c r="C470" s="465" t="str">
        <f t="shared" si="2"/>
        <v> </v>
      </c>
      <c r="D470" s="466"/>
      <c r="E470" s="466"/>
      <c r="F470" s="466"/>
      <c r="G470" s="466"/>
      <c r="H470" s="466"/>
      <c r="I470" s="467"/>
      <c r="K470" s="537"/>
      <c r="L470" s="536"/>
      <c r="M470" s="536"/>
      <c r="N470" s="536"/>
      <c r="O470" s="536"/>
      <c r="P470" s="536"/>
      <c r="Q470" s="536"/>
      <c r="R470" s="536"/>
      <c r="S470" s="536"/>
      <c r="T470" s="536"/>
      <c r="U470" s="536"/>
      <c r="V470" s="536"/>
      <c r="W470" s="536"/>
    </row>
    <row r="471">
      <c r="B471" s="457">
        <f t="shared" si="1"/>
        <v>257.6568525</v>
      </c>
      <c r="C471" s="465" t="str">
        <f t="shared" si="2"/>
        <v> </v>
      </c>
      <c r="D471" s="466"/>
      <c r="E471" s="466"/>
      <c r="F471" s="466"/>
      <c r="G471" s="466"/>
      <c r="H471" s="466"/>
      <c r="I471" s="467"/>
      <c r="K471" s="537"/>
      <c r="L471" s="536"/>
      <c r="M471" s="536"/>
      <c r="N471" s="536"/>
      <c r="O471" s="536"/>
      <c r="P471" s="536"/>
      <c r="Q471" s="536"/>
      <c r="R471" s="536"/>
      <c r="S471" s="536"/>
      <c r="T471" s="536"/>
      <c r="U471" s="536"/>
      <c r="V471" s="536"/>
      <c r="W471" s="536"/>
    </row>
    <row r="472">
      <c r="B472" s="457">
        <f t="shared" si="1"/>
        <v>257.6778989</v>
      </c>
      <c r="C472" s="465" t="str">
        <f t="shared" si="2"/>
        <v> </v>
      </c>
      <c r="D472" s="466"/>
      <c r="E472" s="466"/>
      <c r="F472" s="466"/>
      <c r="G472" s="466"/>
      <c r="H472" s="466"/>
      <c r="I472" s="467"/>
      <c r="K472" s="537"/>
      <c r="L472" s="536"/>
      <c r="M472" s="536"/>
      <c r="N472" s="536"/>
      <c r="O472" s="536"/>
      <c r="P472" s="536"/>
      <c r="Q472" s="536"/>
      <c r="R472" s="536"/>
      <c r="S472" s="536"/>
      <c r="T472" s="536"/>
      <c r="U472" s="536"/>
      <c r="V472" s="536"/>
      <c r="W472" s="536"/>
    </row>
    <row r="473">
      <c r="B473" s="457">
        <f t="shared" si="1"/>
        <v>257.3258112</v>
      </c>
      <c r="C473" s="465" t="str">
        <f t="shared" si="2"/>
        <v> </v>
      </c>
      <c r="D473" s="466"/>
      <c r="E473" s="466"/>
      <c r="F473" s="466"/>
      <c r="G473" s="466"/>
      <c r="H473" s="466"/>
      <c r="I473" s="467"/>
      <c r="K473" s="537"/>
      <c r="L473" s="536"/>
      <c r="M473" s="536"/>
      <c r="N473" s="536"/>
      <c r="O473" s="536"/>
      <c r="P473" s="536"/>
      <c r="Q473" s="536"/>
      <c r="R473" s="536"/>
      <c r="S473" s="536"/>
      <c r="T473" s="536"/>
      <c r="U473" s="536"/>
      <c r="V473" s="536"/>
      <c r="W473" s="536"/>
    </row>
    <row r="474">
      <c r="B474" s="457">
        <f t="shared" si="1"/>
        <v>257.6472102</v>
      </c>
      <c r="C474" s="465" t="str">
        <f t="shared" si="2"/>
        <v> </v>
      </c>
      <c r="D474" s="466"/>
      <c r="E474" s="466"/>
      <c r="F474" s="466"/>
      <c r="G474" s="466"/>
      <c r="H474" s="466"/>
      <c r="I474" s="467"/>
      <c r="K474" s="537"/>
      <c r="L474" s="536"/>
      <c r="M474" s="536"/>
      <c r="N474" s="536"/>
      <c r="O474" s="536"/>
      <c r="P474" s="536"/>
      <c r="Q474" s="536"/>
      <c r="R474" s="536"/>
      <c r="S474" s="536"/>
      <c r="T474" s="536"/>
      <c r="U474" s="536"/>
      <c r="V474" s="536"/>
      <c r="W474" s="536"/>
    </row>
    <row r="475">
      <c r="B475" s="457">
        <f t="shared" si="1"/>
        <v>257.5905168</v>
      </c>
      <c r="C475" s="465" t="str">
        <f t="shared" si="2"/>
        <v> </v>
      </c>
      <c r="D475" s="466"/>
      <c r="E475" s="466"/>
      <c r="F475" s="466"/>
      <c r="G475" s="466"/>
      <c r="H475" s="466"/>
      <c r="I475" s="467"/>
      <c r="K475" s="537"/>
      <c r="L475" s="536"/>
      <c r="M475" s="536"/>
      <c r="N475" s="536"/>
      <c r="O475" s="536"/>
      <c r="P475" s="536"/>
      <c r="Q475" s="536"/>
      <c r="R475" s="536"/>
      <c r="S475" s="536"/>
      <c r="T475" s="536"/>
      <c r="U475" s="536"/>
      <c r="V475" s="536"/>
      <c r="W475" s="536"/>
    </row>
    <row r="476">
      <c r="B476" s="457">
        <f t="shared" si="1"/>
        <v>257.8372861</v>
      </c>
      <c r="C476" s="465" t="str">
        <f t="shared" si="2"/>
        <v> </v>
      </c>
      <c r="D476" s="466"/>
      <c r="E476" s="466"/>
      <c r="F476" s="466"/>
      <c r="G476" s="466"/>
      <c r="H476" s="466"/>
      <c r="I476" s="467"/>
      <c r="K476" s="537"/>
      <c r="L476" s="536"/>
      <c r="M476" s="536"/>
      <c r="N476" s="536"/>
      <c r="O476" s="536"/>
      <c r="P476" s="536"/>
      <c r="Q476" s="536"/>
      <c r="R476" s="536"/>
      <c r="S476" s="536"/>
      <c r="T476" s="536"/>
      <c r="U476" s="536"/>
      <c r="V476" s="536"/>
      <c r="W476" s="536"/>
    </row>
    <row r="477">
      <c r="B477" s="457">
        <f t="shared" si="1"/>
        <v>257.1773309</v>
      </c>
      <c r="C477" s="465" t="str">
        <f t="shared" si="2"/>
        <v> </v>
      </c>
      <c r="D477" s="466"/>
      <c r="E477" s="466"/>
      <c r="F477" s="466"/>
      <c r="G477" s="466"/>
      <c r="H477" s="466"/>
      <c r="I477" s="467"/>
      <c r="J477" s="436"/>
      <c r="K477" s="537"/>
      <c r="L477" s="536"/>
      <c r="M477" s="536"/>
      <c r="N477" s="536"/>
      <c r="O477" s="536"/>
      <c r="P477" s="536"/>
      <c r="Q477" s="536"/>
      <c r="R477" s="536"/>
      <c r="S477" s="536"/>
      <c r="T477" s="536"/>
      <c r="U477" s="536"/>
      <c r="V477" s="536"/>
      <c r="W477" s="536"/>
    </row>
    <row r="478">
      <c r="B478" s="457">
        <f t="shared" si="1"/>
        <v>257.9113558</v>
      </c>
      <c r="C478" s="465" t="str">
        <f t="shared" si="2"/>
        <v> </v>
      </c>
      <c r="D478" s="466"/>
      <c r="E478" s="466"/>
      <c r="F478" s="466"/>
      <c r="G478" s="466"/>
      <c r="H478" s="466"/>
      <c r="I478" s="467"/>
      <c r="K478" s="537"/>
      <c r="L478" s="536"/>
      <c r="M478" s="536"/>
      <c r="N478" s="536"/>
      <c r="O478" s="536"/>
      <c r="P478" s="536"/>
      <c r="Q478" s="536"/>
      <c r="R478" s="536"/>
      <c r="S478" s="536"/>
      <c r="T478" s="536"/>
      <c r="U478" s="536"/>
      <c r="V478" s="536"/>
      <c r="W478" s="536"/>
    </row>
    <row r="479">
      <c r="B479" s="457">
        <f t="shared" si="1"/>
        <v>257.4297912</v>
      </c>
      <c r="C479" s="465" t="str">
        <f t="shared" si="2"/>
        <v> </v>
      </c>
      <c r="D479" s="466"/>
      <c r="E479" s="466"/>
      <c r="F479" s="466"/>
      <c r="G479" s="466"/>
      <c r="H479" s="466"/>
      <c r="I479" s="467"/>
      <c r="K479" s="537"/>
      <c r="L479" s="536"/>
      <c r="M479" s="536"/>
      <c r="N479" s="536"/>
      <c r="O479" s="536"/>
      <c r="P479" s="536"/>
      <c r="Q479" s="536"/>
      <c r="R479" s="536"/>
      <c r="S479" s="536"/>
      <c r="T479" s="536"/>
      <c r="U479" s="536"/>
      <c r="V479" s="536"/>
      <c r="W479" s="536"/>
    </row>
    <row r="480">
      <c r="B480" s="457">
        <f t="shared" si="1"/>
        <v>257.0876667</v>
      </c>
      <c r="C480" s="465" t="str">
        <f t="shared" si="2"/>
        <v> </v>
      </c>
      <c r="D480" s="466"/>
      <c r="E480" s="466"/>
      <c r="F480" s="466"/>
      <c r="G480" s="466"/>
      <c r="H480" s="466"/>
      <c r="I480" s="467"/>
      <c r="K480" s="537"/>
      <c r="L480" s="536"/>
      <c r="M480" s="536"/>
      <c r="N480" s="536"/>
      <c r="O480" s="536"/>
      <c r="P480" s="536"/>
      <c r="Q480" s="536"/>
      <c r="R480" s="536"/>
      <c r="S480" s="536"/>
      <c r="T480" s="536"/>
      <c r="U480" s="536"/>
      <c r="V480" s="536"/>
      <c r="W480" s="536"/>
    </row>
    <row r="481">
      <c r="B481" s="457">
        <f t="shared" si="1"/>
        <v>257.2208541</v>
      </c>
      <c r="C481" s="465" t="str">
        <f t="shared" si="2"/>
        <v> </v>
      </c>
      <c r="D481" s="466"/>
      <c r="E481" s="466"/>
      <c r="F481" s="466"/>
      <c r="G481" s="466"/>
      <c r="H481" s="466"/>
      <c r="I481" s="467"/>
      <c r="K481" s="537"/>
      <c r="L481" s="536"/>
      <c r="M481" s="536"/>
      <c r="N481" s="536"/>
      <c r="O481" s="536"/>
      <c r="P481" s="536"/>
      <c r="Q481" s="536"/>
      <c r="R481" s="536"/>
      <c r="S481" s="536"/>
      <c r="T481" s="536"/>
      <c r="U481" s="536"/>
      <c r="V481" s="536"/>
      <c r="W481" s="536"/>
    </row>
    <row r="482">
      <c r="B482" s="457">
        <f t="shared" si="1"/>
        <v>257.9121408</v>
      </c>
      <c r="C482" s="465" t="str">
        <f t="shared" si="2"/>
        <v> </v>
      </c>
      <c r="D482" s="466"/>
      <c r="E482" s="466"/>
      <c r="F482" s="466"/>
      <c r="G482" s="466"/>
      <c r="H482" s="466"/>
      <c r="I482" s="467"/>
      <c r="K482" s="537"/>
      <c r="L482" s="536"/>
      <c r="M482" s="536"/>
      <c r="N482" s="536"/>
      <c r="O482" s="536"/>
      <c r="P482" s="536"/>
      <c r="Q482" s="536"/>
      <c r="R482" s="536"/>
      <c r="S482" s="536"/>
      <c r="T482" s="536"/>
      <c r="U482" s="536"/>
      <c r="V482" s="536"/>
      <c r="W482" s="536"/>
    </row>
    <row r="483">
      <c r="B483" s="457">
        <f t="shared" si="1"/>
        <v>257.9602323</v>
      </c>
      <c r="C483" s="465" t="str">
        <f t="shared" si="2"/>
        <v> </v>
      </c>
      <c r="D483" s="466"/>
      <c r="E483" s="466"/>
      <c r="F483" s="466"/>
      <c r="G483" s="466"/>
      <c r="H483" s="466"/>
      <c r="I483" s="467"/>
      <c r="K483" s="537"/>
      <c r="L483" s="536"/>
      <c r="M483" s="536"/>
      <c r="N483" s="536"/>
      <c r="O483" s="536"/>
      <c r="P483" s="536"/>
      <c r="Q483" s="536"/>
      <c r="R483" s="536"/>
      <c r="S483" s="536"/>
      <c r="T483" s="536"/>
      <c r="U483" s="536"/>
      <c r="V483" s="536"/>
      <c r="W483" s="536"/>
    </row>
    <row r="484">
      <c r="B484" s="457">
        <f t="shared" si="1"/>
        <v>257.3037314</v>
      </c>
      <c r="C484" s="465" t="str">
        <f t="shared" si="2"/>
        <v> </v>
      </c>
      <c r="D484" s="466"/>
      <c r="E484" s="466"/>
      <c r="F484" s="466"/>
      <c r="G484" s="466"/>
      <c r="H484" s="466"/>
      <c r="I484" s="467"/>
      <c r="K484" s="537"/>
      <c r="L484" s="536"/>
      <c r="M484" s="536"/>
      <c r="N484" s="536"/>
      <c r="O484" s="536"/>
      <c r="P484" s="536"/>
      <c r="Q484" s="536"/>
      <c r="R484" s="536"/>
      <c r="S484" s="536"/>
      <c r="T484" s="536"/>
      <c r="U484" s="536"/>
      <c r="V484" s="536"/>
      <c r="W484" s="536"/>
    </row>
    <row r="485">
      <c r="B485" s="457">
        <f t="shared" si="1"/>
        <v>257.9475662</v>
      </c>
      <c r="C485" s="465" t="str">
        <f t="shared" si="2"/>
        <v> </v>
      </c>
      <c r="D485" s="466"/>
      <c r="E485" s="466"/>
      <c r="F485" s="466"/>
      <c r="G485" s="466"/>
      <c r="H485" s="466"/>
      <c r="I485" s="467"/>
      <c r="K485" s="537"/>
      <c r="L485" s="536"/>
      <c r="M485" s="536"/>
      <c r="N485" s="536"/>
      <c r="O485" s="536"/>
      <c r="P485" s="536"/>
      <c r="Q485" s="536"/>
      <c r="R485" s="536"/>
      <c r="S485" s="536"/>
      <c r="T485" s="536"/>
      <c r="U485" s="536"/>
      <c r="V485" s="536"/>
      <c r="W485" s="536"/>
    </row>
    <row r="486">
      <c r="B486" s="457">
        <f t="shared" si="1"/>
        <v>257.5902732</v>
      </c>
      <c r="C486" s="465" t="str">
        <f t="shared" si="2"/>
        <v> </v>
      </c>
      <c r="D486" s="466"/>
      <c r="E486" s="466"/>
      <c r="F486" s="466"/>
      <c r="G486" s="466"/>
      <c r="H486" s="466"/>
      <c r="I486" s="467"/>
      <c r="K486" s="537"/>
      <c r="L486" s="536"/>
      <c r="M486" s="536"/>
      <c r="N486" s="536"/>
      <c r="O486" s="536"/>
      <c r="P486" s="536"/>
      <c r="Q486" s="536"/>
      <c r="R486" s="536"/>
      <c r="S486" s="536"/>
      <c r="T486" s="536"/>
      <c r="U486" s="536"/>
      <c r="V486" s="536"/>
      <c r="W486" s="536"/>
    </row>
    <row r="487">
      <c r="B487" s="457">
        <f t="shared" si="1"/>
        <v>257.4789403</v>
      </c>
      <c r="C487" s="465" t="str">
        <f t="shared" si="2"/>
        <v> </v>
      </c>
      <c r="D487" s="466"/>
      <c r="E487" s="466"/>
      <c r="F487" s="466"/>
      <c r="G487" s="466"/>
      <c r="H487" s="466"/>
      <c r="I487" s="467"/>
      <c r="K487" s="537"/>
      <c r="L487" s="437"/>
      <c r="M487" s="437"/>
      <c r="N487" s="536"/>
      <c r="O487" s="536"/>
      <c r="P487" s="536"/>
      <c r="Q487" s="536"/>
      <c r="R487" s="536"/>
      <c r="S487" s="536"/>
      <c r="T487" s="536"/>
      <c r="U487" s="536"/>
      <c r="V487" s="536"/>
      <c r="W487" s="536"/>
    </row>
    <row r="488">
      <c r="B488" s="457">
        <f t="shared" si="1"/>
        <v>257.0516264</v>
      </c>
      <c r="C488" s="465" t="str">
        <f t="shared" si="2"/>
        <v> </v>
      </c>
      <c r="D488" s="466"/>
      <c r="E488" s="466"/>
      <c r="F488" s="466"/>
      <c r="G488" s="466"/>
      <c r="H488" s="466"/>
      <c r="I488" s="467"/>
      <c r="K488" s="537"/>
      <c r="L488" s="437"/>
      <c r="M488" s="536"/>
      <c r="N488" s="437"/>
      <c r="O488" s="536"/>
      <c r="P488" s="437"/>
      <c r="Q488" s="437"/>
      <c r="R488" s="437"/>
      <c r="S488" s="437"/>
      <c r="T488" s="437"/>
      <c r="U488" s="437"/>
      <c r="V488" s="437"/>
      <c r="W488" s="536"/>
    </row>
    <row r="489">
      <c r="B489" s="457">
        <f t="shared" si="1"/>
        <v>257.4893498</v>
      </c>
      <c r="C489" s="465" t="str">
        <f t="shared" si="2"/>
        <v> </v>
      </c>
      <c r="D489" s="466"/>
      <c r="E489" s="466"/>
      <c r="F489" s="466"/>
      <c r="G489" s="466"/>
      <c r="H489" s="466"/>
      <c r="I489" s="467"/>
      <c r="K489" s="537"/>
      <c r="L489" s="437"/>
      <c r="M489" s="437"/>
      <c r="N489" s="536"/>
      <c r="O489" s="536"/>
      <c r="P489" s="536"/>
      <c r="Q489" s="536"/>
      <c r="R489" s="536"/>
      <c r="S489" s="536"/>
      <c r="T489" s="536"/>
      <c r="U489" s="536"/>
      <c r="V489" s="536"/>
      <c r="W489" s="536"/>
    </row>
    <row r="490">
      <c r="B490" s="457">
        <f t="shared" si="1"/>
        <v>257.1160749</v>
      </c>
      <c r="C490" s="465" t="str">
        <f t="shared" si="2"/>
        <v> </v>
      </c>
      <c r="D490" s="466"/>
      <c r="E490" s="466"/>
      <c r="F490" s="466"/>
      <c r="G490" s="466"/>
      <c r="H490" s="466"/>
      <c r="I490" s="467"/>
      <c r="K490" s="537"/>
      <c r="L490" s="536"/>
      <c r="M490" s="536"/>
      <c r="N490" s="536"/>
      <c r="O490" s="536"/>
      <c r="P490" s="536"/>
      <c r="Q490" s="536"/>
      <c r="R490" s="536"/>
      <c r="S490" s="536"/>
      <c r="T490" s="536"/>
      <c r="U490" s="536"/>
      <c r="V490" s="536"/>
      <c r="W490" s="536"/>
    </row>
    <row r="491">
      <c r="B491" s="457">
        <f t="shared" si="1"/>
        <v>257.2096829</v>
      </c>
      <c r="C491" s="465" t="str">
        <f t="shared" si="2"/>
        <v> </v>
      </c>
      <c r="D491" s="466"/>
      <c r="E491" s="466"/>
      <c r="F491" s="466"/>
      <c r="G491" s="466"/>
      <c r="H491" s="466"/>
      <c r="I491" s="467"/>
      <c r="K491" s="537"/>
      <c r="L491" s="536"/>
      <c r="M491" s="536"/>
      <c r="N491" s="536"/>
      <c r="O491" s="536"/>
      <c r="P491" s="536"/>
      <c r="Q491" s="536"/>
      <c r="R491" s="536"/>
      <c r="S491" s="536"/>
      <c r="T491" s="536"/>
      <c r="U491" s="536"/>
      <c r="V491" s="536"/>
      <c r="W491" s="536"/>
    </row>
    <row r="492">
      <c r="B492" s="457">
        <f t="shared" si="1"/>
        <v>257.0818314</v>
      </c>
      <c r="C492" s="465" t="str">
        <f t="shared" si="2"/>
        <v> </v>
      </c>
      <c r="D492" s="466"/>
      <c r="E492" s="466"/>
      <c r="F492" s="466"/>
      <c r="G492" s="466"/>
      <c r="H492" s="466"/>
      <c r="I492" s="467"/>
      <c r="K492" s="537"/>
      <c r="L492" s="536"/>
      <c r="M492" s="536"/>
      <c r="N492" s="536"/>
      <c r="O492" s="536"/>
      <c r="P492" s="536"/>
      <c r="Q492" s="536"/>
      <c r="R492" s="536"/>
      <c r="S492" s="536"/>
      <c r="T492" s="536"/>
      <c r="U492" s="536"/>
      <c r="V492" s="536"/>
      <c r="W492" s="536"/>
    </row>
    <row r="493">
      <c r="B493" s="457">
        <f t="shared" si="1"/>
        <v>257.8267634</v>
      </c>
      <c r="C493" s="465" t="str">
        <f t="shared" si="2"/>
        <v> </v>
      </c>
      <c r="D493" s="466"/>
      <c r="E493" s="466"/>
      <c r="F493" s="466"/>
      <c r="G493" s="466"/>
      <c r="H493" s="466"/>
      <c r="I493" s="467"/>
      <c r="K493" s="537"/>
      <c r="L493" s="536"/>
      <c r="M493" s="536"/>
      <c r="N493" s="536"/>
      <c r="O493" s="536"/>
      <c r="P493" s="536"/>
      <c r="Q493" s="536"/>
      <c r="R493" s="536"/>
      <c r="S493" s="536"/>
      <c r="T493" s="536"/>
      <c r="U493" s="536"/>
      <c r="V493" s="536"/>
      <c r="W493" s="536"/>
    </row>
    <row r="494">
      <c r="B494" s="457">
        <f t="shared" si="1"/>
        <v>257.3403642</v>
      </c>
      <c r="C494" s="465" t="str">
        <f t="shared" si="2"/>
        <v> </v>
      </c>
      <c r="D494" s="466"/>
      <c r="E494" s="466"/>
      <c r="F494" s="466"/>
      <c r="G494" s="466"/>
      <c r="H494" s="466"/>
      <c r="I494" s="467"/>
      <c r="K494" s="537"/>
      <c r="L494" s="536"/>
      <c r="M494" s="536"/>
      <c r="N494" s="536"/>
      <c r="O494" s="536"/>
      <c r="P494" s="536"/>
      <c r="Q494" s="536"/>
      <c r="R494" s="536"/>
      <c r="S494" s="536"/>
      <c r="T494" s="536"/>
      <c r="U494" s="536"/>
      <c r="V494" s="536"/>
      <c r="W494" s="536"/>
    </row>
    <row r="495">
      <c r="B495" s="457">
        <f t="shared" si="1"/>
        <v>257.5927993</v>
      </c>
      <c r="C495" s="465" t="str">
        <f t="shared" si="2"/>
        <v> </v>
      </c>
      <c r="D495" s="466"/>
      <c r="E495" s="466"/>
      <c r="F495" s="466"/>
      <c r="G495" s="466"/>
      <c r="H495" s="466"/>
      <c r="I495" s="467"/>
      <c r="K495" s="537"/>
      <c r="L495" s="536"/>
      <c r="M495" s="536"/>
      <c r="N495" s="536"/>
      <c r="O495" s="536"/>
      <c r="P495" s="536"/>
      <c r="Q495" s="536"/>
      <c r="R495" s="536"/>
      <c r="S495" s="536"/>
      <c r="T495" s="536"/>
      <c r="U495" s="536"/>
      <c r="V495" s="536"/>
      <c r="W495" s="536"/>
    </row>
    <row r="496">
      <c r="B496" s="457">
        <f t="shared" si="1"/>
        <v>257.1099421</v>
      </c>
      <c r="C496" s="465" t="str">
        <f t="shared" si="2"/>
        <v> </v>
      </c>
      <c r="D496" s="466"/>
      <c r="E496" s="466"/>
      <c r="F496" s="466"/>
      <c r="G496" s="466"/>
      <c r="H496" s="466"/>
      <c r="I496" s="467"/>
      <c r="K496" s="537"/>
      <c r="L496" s="536"/>
      <c r="M496" s="536"/>
      <c r="N496" s="536"/>
      <c r="O496" s="536"/>
      <c r="P496" s="536"/>
      <c r="Q496" s="536"/>
      <c r="R496" s="536"/>
      <c r="S496" s="536"/>
      <c r="T496" s="536"/>
      <c r="U496" s="536"/>
      <c r="V496" s="536"/>
      <c r="W496" s="536"/>
    </row>
    <row r="497">
      <c r="B497" s="457">
        <f t="shared" si="1"/>
        <v>257.2606092</v>
      </c>
      <c r="C497" s="465" t="str">
        <f t="shared" si="2"/>
        <v> </v>
      </c>
      <c r="D497" s="466"/>
      <c r="E497" s="466"/>
      <c r="F497" s="466"/>
      <c r="G497" s="466"/>
      <c r="H497" s="466"/>
      <c r="I497" s="467"/>
      <c r="K497" s="537"/>
      <c r="L497" s="536"/>
      <c r="M497" s="536"/>
      <c r="N497" s="536"/>
      <c r="O497" s="536"/>
      <c r="P497" s="536"/>
      <c r="Q497" s="536"/>
      <c r="R497" s="536"/>
      <c r="S497" s="536"/>
      <c r="T497" s="536"/>
      <c r="U497" s="536"/>
      <c r="V497" s="536"/>
      <c r="W497" s="536"/>
    </row>
    <row r="498">
      <c r="B498" s="457">
        <f t="shared" si="1"/>
        <v>257.7097714</v>
      </c>
      <c r="C498" s="465" t="str">
        <f t="shared" si="2"/>
        <v> </v>
      </c>
      <c r="D498" s="466"/>
      <c r="E498" s="466"/>
      <c r="F498" s="466"/>
      <c r="G498" s="466"/>
      <c r="H498" s="466"/>
      <c r="I498" s="467"/>
      <c r="K498" s="537"/>
      <c r="L498" s="536"/>
      <c r="M498" s="536"/>
      <c r="N498" s="536"/>
      <c r="O498" s="536"/>
      <c r="P498" s="536"/>
      <c r="Q498" s="536"/>
      <c r="R498" s="536"/>
      <c r="S498" s="536"/>
      <c r="T498" s="536"/>
      <c r="U498" s="536"/>
      <c r="V498" s="536"/>
      <c r="W498" s="536"/>
    </row>
    <row r="499">
      <c r="B499" s="457">
        <f t="shared" si="1"/>
        <v>257.2882924</v>
      </c>
      <c r="C499" s="465" t="str">
        <f t="shared" si="2"/>
        <v> </v>
      </c>
      <c r="D499" s="466"/>
      <c r="E499" s="466"/>
      <c r="F499" s="466"/>
      <c r="G499" s="466"/>
      <c r="H499" s="466"/>
      <c r="I499" s="467"/>
      <c r="K499" s="537"/>
      <c r="L499" s="536"/>
      <c r="M499" s="536"/>
      <c r="N499" s="536"/>
      <c r="O499" s="536"/>
      <c r="P499" s="536"/>
      <c r="Q499" s="536"/>
      <c r="R499" s="536"/>
      <c r="S499" s="536"/>
      <c r="T499" s="536"/>
      <c r="U499" s="536"/>
      <c r="V499" s="536"/>
      <c r="W499" s="536"/>
    </row>
    <row r="500">
      <c r="B500" s="457">
        <f t="shared" si="1"/>
        <v>257.2464697</v>
      </c>
      <c r="C500" s="465" t="str">
        <f t="shared" si="2"/>
        <v> </v>
      </c>
      <c r="D500" s="466"/>
      <c r="E500" s="466"/>
      <c r="F500" s="466"/>
      <c r="G500" s="466"/>
      <c r="H500" s="466"/>
      <c r="I500" s="467"/>
      <c r="K500" s="537"/>
      <c r="L500" s="536"/>
      <c r="M500" s="536"/>
      <c r="N500" s="536"/>
      <c r="O500" s="536"/>
      <c r="P500" s="536"/>
      <c r="Q500" s="536"/>
      <c r="R500" s="536"/>
      <c r="S500" s="536"/>
      <c r="T500" s="536"/>
      <c r="U500" s="536"/>
      <c r="V500" s="536"/>
      <c r="W500" s="536"/>
    </row>
    <row r="501">
      <c r="B501" s="457">
        <f t="shared" si="1"/>
        <v>257.5172373</v>
      </c>
      <c r="C501" s="465" t="str">
        <f t="shared" si="2"/>
        <v> </v>
      </c>
      <c r="D501" s="466"/>
      <c r="E501" s="466"/>
      <c r="F501" s="466"/>
      <c r="G501" s="466"/>
      <c r="H501" s="466"/>
      <c r="I501" s="467"/>
      <c r="K501" s="537"/>
      <c r="L501" s="536"/>
      <c r="M501" s="536"/>
      <c r="N501" s="536"/>
      <c r="O501" s="536"/>
      <c r="P501" s="536"/>
      <c r="Q501" s="536"/>
      <c r="R501" s="536"/>
      <c r="S501" s="536"/>
      <c r="T501" s="536"/>
      <c r="U501" s="536"/>
      <c r="V501" s="536"/>
      <c r="W501" s="536"/>
    </row>
    <row r="502">
      <c r="B502" s="457">
        <f t="shared" si="1"/>
        <v>257.0901208</v>
      </c>
      <c r="C502" s="465" t="str">
        <f t="shared" si="2"/>
        <v> </v>
      </c>
      <c r="D502" s="466"/>
      <c r="E502" s="466"/>
      <c r="F502" s="466"/>
      <c r="G502" s="466"/>
      <c r="H502" s="466"/>
      <c r="I502" s="467"/>
      <c r="J502" s="436"/>
      <c r="K502" s="537"/>
      <c r="L502" s="536"/>
      <c r="M502" s="536"/>
      <c r="N502" s="536"/>
      <c r="O502" s="536"/>
      <c r="P502" s="536"/>
      <c r="Q502" s="536"/>
      <c r="R502" s="536"/>
      <c r="S502" s="536"/>
      <c r="T502" s="536"/>
      <c r="U502" s="536"/>
      <c r="V502" s="536"/>
      <c r="W502" s="536"/>
    </row>
    <row r="503">
      <c r="B503" s="457">
        <f t="shared" si="1"/>
        <v>257.1768098</v>
      </c>
      <c r="C503" s="465" t="str">
        <f t="shared" si="2"/>
        <v> </v>
      </c>
      <c r="D503" s="466"/>
      <c r="E503" s="466"/>
      <c r="F503" s="466"/>
      <c r="G503" s="466"/>
      <c r="H503" s="466"/>
      <c r="I503" s="467"/>
      <c r="J503" s="436"/>
      <c r="K503" s="537"/>
      <c r="L503" s="536"/>
      <c r="M503" s="536"/>
      <c r="N503" s="536"/>
      <c r="O503" s="536"/>
      <c r="P503" s="536"/>
      <c r="Q503" s="536"/>
      <c r="R503" s="536"/>
      <c r="S503" s="536"/>
      <c r="T503" s="536"/>
      <c r="U503" s="536"/>
      <c r="V503" s="536"/>
      <c r="W503" s="536"/>
    </row>
    <row r="504">
      <c r="B504" s="457">
        <f t="shared" si="1"/>
        <v>257.7971261</v>
      </c>
      <c r="C504" s="465" t="str">
        <f t="shared" si="2"/>
        <v> </v>
      </c>
      <c r="D504" s="466"/>
      <c r="E504" s="466"/>
      <c r="F504" s="466"/>
      <c r="G504" s="466"/>
      <c r="H504" s="466"/>
      <c r="I504" s="467"/>
      <c r="K504" s="537"/>
      <c r="L504" s="437"/>
      <c r="M504" s="536"/>
      <c r="N504" s="437"/>
      <c r="O504" s="536"/>
      <c r="P504" s="437"/>
      <c r="Q504" s="437"/>
      <c r="R504" s="437"/>
      <c r="S504" s="437"/>
      <c r="T504" s="437"/>
      <c r="U504" s="437"/>
      <c r="V504" s="437"/>
      <c r="W504" s="536"/>
    </row>
    <row r="505">
      <c r="B505" s="457">
        <f t="shared" si="1"/>
        <v>257.1946484</v>
      </c>
      <c r="C505" s="465" t="str">
        <f t="shared" si="2"/>
        <v> </v>
      </c>
      <c r="D505" s="466"/>
      <c r="E505" s="466"/>
      <c r="F505" s="466"/>
      <c r="G505" s="466"/>
      <c r="H505" s="466"/>
      <c r="I505" s="467"/>
      <c r="K505" s="537"/>
      <c r="L505" s="536"/>
      <c r="M505" s="536"/>
      <c r="N505" s="536"/>
      <c r="O505" s="536"/>
      <c r="P505" s="536"/>
      <c r="Q505" s="536"/>
      <c r="R505" s="536"/>
      <c r="S505" s="536"/>
      <c r="T505" s="536"/>
      <c r="U505" s="536"/>
      <c r="V505" s="536"/>
      <c r="W505" s="536"/>
    </row>
    <row r="506">
      <c r="B506" s="457">
        <f t="shared" si="1"/>
        <v>257.8174905</v>
      </c>
      <c r="C506" s="465" t="str">
        <f t="shared" si="2"/>
        <v> </v>
      </c>
      <c r="D506" s="466"/>
      <c r="E506" s="466"/>
      <c r="F506" s="466"/>
      <c r="G506" s="466"/>
      <c r="H506" s="466"/>
      <c r="I506" s="467"/>
      <c r="K506" s="537"/>
      <c r="L506" s="536"/>
      <c r="M506" s="536"/>
      <c r="N506" s="536"/>
      <c r="O506" s="536"/>
      <c r="P506" s="536"/>
      <c r="Q506" s="536"/>
      <c r="R506" s="536"/>
      <c r="S506" s="536"/>
      <c r="T506" s="536"/>
      <c r="U506" s="536"/>
      <c r="V506" s="536"/>
      <c r="W506" s="536"/>
    </row>
    <row r="507">
      <c r="B507" s="457">
        <f t="shared" si="1"/>
        <v>257.120749</v>
      </c>
      <c r="C507" s="465" t="str">
        <f t="shared" si="2"/>
        <v> </v>
      </c>
      <c r="D507" s="466"/>
      <c r="E507" s="466"/>
      <c r="F507" s="466"/>
      <c r="G507" s="466"/>
      <c r="H507" s="466"/>
      <c r="I507" s="467"/>
      <c r="K507" s="537"/>
      <c r="L507" s="536"/>
      <c r="M507" s="536"/>
      <c r="N507" s="536"/>
      <c r="O507" s="536"/>
      <c r="P507" s="536"/>
      <c r="Q507" s="536"/>
      <c r="R507" s="536"/>
      <c r="S507" s="536"/>
      <c r="T507" s="536"/>
      <c r="U507" s="536"/>
      <c r="V507" s="536"/>
      <c r="W507" s="536"/>
    </row>
    <row r="508">
      <c r="B508" s="457">
        <f t="shared" si="1"/>
        <v>257.7966606</v>
      </c>
      <c r="C508" s="465" t="str">
        <f t="shared" si="2"/>
        <v> </v>
      </c>
      <c r="D508" s="466"/>
      <c r="E508" s="466"/>
      <c r="F508" s="466"/>
      <c r="G508" s="466"/>
      <c r="H508" s="466"/>
      <c r="I508" s="467"/>
      <c r="K508" s="537"/>
      <c r="L508" s="536"/>
      <c r="M508" s="536"/>
      <c r="N508" s="536"/>
      <c r="O508" s="536"/>
      <c r="P508" s="536"/>
      <c r="Q508" s="536"/>
      <c r="R508" s="536"/>
      <c r="S508" s="536"/>
      <c r="T508" s="536"/>
      <c r="U508" s="536"/>
      <c r="V508" s="536"/>
      <c r="W508" s="536"/>
    </row>
    <row r="509">
      <c r="B509" s="457">
        <f t="shared" si="1"/>
        <v>257.1246206</v>
      </c>
      <c r="C509" s="465" t="str">
        <f t="shared" si="2"/>
        <v> </v>
      </c>
      <c r="D509" s="466"/>
      <c r="E509" s="466"/>
      <c r="F509" s="466"/>
      <c r="G509" s="466"/>
      <c r="H509" s="466"/>
      <c r="I509" s="467"/>
      <c r="K509" s="537"/>
      <c r="L509" s="536"/>
      <c r="M509" s="536"/>
      <c r="N509" s="536"/>
      <c r="O509" s="536"/>
      <c r="P509" s="536"/>
      <c r="Q509" s="536"/>
      <c r="R509" s="536"/>
      <c r="S509" s="536"/>
      <c r="T509" s="536"/>
      <c r="U509" s="536"/>
      <c r="V509" s="536"/>
      <c r="W509" s="536"/>
    </row>
    <row r="510">
      <c r="B510" s="457">
        <f t="shared" si="1"/>
        <v>257.9537861</v>
      </c>
      <c r="C510" s="465" t="str">
        <f t="shared" si="2"/>
        <v> </v>
      </c>
      <c r="D510" s="466"/>
      <c r="E510" s="466"/>
      <c r="F510" s="466"/>
      <c r="G510" s="466"/>
      <c r="H510" s="466"/>
      <c r="I510" s="467"/>
      <c r="K510" s="537"/>
      <c r="L510" s="536"/>
      <c r="M510" s="536"/>
      <c r="N510" s="536"/>
      <c r="O510" s="536"/>
      <c r="P510" s="536"/>
      <c r="Q510" s="536"/>
      <c r="R510" s="536"/>
      <c r="S510" s="536"/>
      <c r="T510" s="536"/>
      <c r="U510" s="536"/>
      <c r="V510" s="536"/>
      <c r="W510" s="536"/>
    </row>
    <row r="511">
      <c r="B511" s="457">
        <f t="shared" si="1"/>
        <v>257.7565149</v>
      </c>
      <c r="C511" s="465" t="str">
        <f t="shared" si="2"/>
        <v> </v>
      </c>
      <c r="D511" s="466"/>
      <c r="E511" s="466"/>
      <c r="F511" s="466"/>
      <c r="G511" s="466"/>
      <c r="H511" s="466"/>
      <c r="I511" s="467"/>
      <c r="K511" s="537"/>
      <c r="L511" s="536"/>
      <c r="M511" s="536"/>
      <c r="N511" s="536"/>
      <c r="O511" s="536"/>
      <c r="P511" s="536"/>
      <c r="Q511" s="536"/>
      <c r="R511" s="536"/>
      <c r="S511" s="536"/>
      <c r="T511" s="536"/>
      <c r="U511" s="536"/>
      <c r="V511" s="536"/>
      <c r="W511" s="536"/>
    </row>
    <row r="512">
      <c r="B512" s="457">
        <f t="shared" si="1"/>
        <v>257.5621673</v>
      </c>
      <c r="C512" s="465" t="str">
        <f t="shared" si="2"/>
        <v> </v>
      </c>
      <c r="D512" s="466"/>
      <c r="E512" s="466"/>
      <c r="F512" s="466"/>
      <c r="G512" s="466"/>
      <c r="H512" s="466"/>
      <c r="I512" s="467"/>
      <c r="K512" s="537"/>
      <c r="L512" s="536"/>
      <c r="M512" s="536"/>
      <c r="N512" s="437"/>
      <c r="O512" s="536"/>
      <c r="P512" s="536"/>
      <c r="Q512" s="536"/>
      <c r="R512" s="536"/>
      <c r="S512" s="536"/>
      <c r="T512" s="536"/>
      <c r="U512" s="536"/>
      <c r="V512" s="536"/>
      <c r="W512" s="536"/>
    </row>
    <row r="513">
      <c r="B513" s="457">
        <f t="shared" si="1"/>
        <v>257.6255004</v>
      </c>
      <c r="C513" s="465" t="str">
        <f t="shared" si="2"/>
        <v> </v>
      </c>
      <c r="D513" s="466"/>
      <c r="E513" s="466"/>
      <c r="F513" s="466"/>
      <c r="G513" s="466"/>
      <c r="H513" s="466"/>
      <c r="I513" s="467"/>
      <c r="K513" s="537"/>
      <c r="L513" s="536"/>
      <c r="M513" s="536"/>
      <c r="N513" s="536"/>
      <c r="O513" s="536"/>
      <c r="P513" s="536"/>
      <c r="Q513" s="536"/>
      <c r="R513" s="536"/>
      <c r="S513" s="536"/>
      <c r="T513" s="536"/>
      <c r="U513" s="536"/>
      <c r="V513" s="536"/>
      <c r="W513" s="536"/>
    </row>
    <row r="514">
      <c r="B514" s="457">
        <f t="shared" si="1"/>
        <v>257.1621431</v>
      </c>
      <c r="C514" s="465" t="str">
        <f t="shared" si="2"/>
        <v> </v>
      </c>
      <c r="D514" s="466"/>
      <c r="E514" s="466"/>
      <c r="F514" s="466"/>
      <c r="G514" s="466"/>
      <c r="H514" s="466"/>
      <c r="I514" s="467"/>
      <c r="K514" s="537"/>
      <c r="L514" s="536"/>
      <c r="M514" s="536"/>
      <c r="N514" s="536"/>
      <c r="O514" s="536"/>
      <c r="P514" s="536"/>
      <c r="Q514" s="536"/>
      <c r="R514" s="536"/>
      <c r="S514" s="536"/>
      <c r="T514" s="536"/>
      <c r="U514" s="536"/>
      <c r="V514" s="536"/>
      <c r="W514" s="536"/>
    </row>
    <row r="515">
      <c r="B515" s="457">
        <f t="shared" si="1"/>
        <v>257.1289947</v>
      </c>
      <c r="C515" s="465" t="str">
        <f t="shared" si="2"/>
        <v> </v>
      </c>
      <c r="D515" s="466"/>
      <c r="E515" s="466"/>
      <c r="F515" s="466"/>
      <c r="G515" s="466"/>
      <c r="H515" s="466"/>
      <c r="I515" s="467"/>
      <c r="K515" s="537"/>
      <c r="L515" s="536"/>
      <c r="M515" s="536"/>
      <c r="N515" s="536"/>
      <c r="O515" s="536"/>
      <c r="P515" s="536"/>
      <c r="Q515" s="536"/>
      <c r="R515" s="536"/>
      <c r="S515" s="536"/>
      <c r="T515" s="536"/>
      <c r="U515" s="536"/>
      <c r="V515" s="536"/>
      <c r="W515" s="536"/>
    </row>
    <row r="516">
      <c r="B516" s="457">
        <f t="shared" si="1"/>
        <v>257.755885</v>
      </c>
      <c r="C516" s="465" t="str">
        <f t="shared" si="2"/>
        <v> </v>
      </c>
      <c r="D516" s="466"/>
      <c r="E516" s="466"/>
      <c r="F516" s="466"/>
      <c r="G516" s="466"/>
      <c r="H516" s="466"/>
      <c r="I516" s="467"/>
      <c r="K516" s="537"/>
      <c r="L516" s="536"/>
      <c r="M516" s="536"/>
      <c r="N516" s="536"/>
      <c r="O516" s="536"/>
      <c r="P516" s="536"/>
      <c r="Q516" s="536"/>
      <c r="R516" s="536"/>
      <c r="S516" s="536"/>
      <c r="T516" s="536"/>
      <c r="U516" s="536"/>
      <c r="V516" s="536"/>
      <c r="W516" s="536"/>
    </row>
    <row r="517">
      <c r="B517" s="457">
        <f t="shared" si="1"/>
        <v>257.5509618</v>
      </c>
      <c r="C517" s="465" t="str">
        <f t="shared" si="2"/>
        <v> </v>
      </c>
      <c r="D517" s="466"/>
      <c r="E517" s="466"/>
      <c r="F517" s="466"/>
      <c r="G517" s="466"/>
      <c r="H517" s="466"/>
      <c r="I517" s="467"/>
      <c r="K517" s="537"/>
      <c r="L517" s="536"/>
      <c r="M517" s="536"/>
      <c r="N517" s="536"/>
      <c r="O517" s="536"/>
      <c r="P517" s="536"/>
      <c r="Q517" s="536"/>
      <c r="R517" s="536"/>
      <c r="S517" s="536"/>
      <c r="T517" s="536"/>
      <c r="U517" s="536"/>
      <c r="V517" s="536"/>
      <c r="W517" s="536"/>
    </row>
    <row r="518">
      <c r="B518" s="457">
        <f t="shared" si="1"/>
        <v>257.8371976</v>
      </c>
      <c r="C518" s="465" t="str">
        <f t="shared" si="2"/>
        <v> </v>
      </c>
      <c r="D518" s="466"/>
      <c r="E518" s="466"/>
      <c r="F518" s="466"/>
      <c r="G518" s="466"/>
      <c r="H518" s="466"/>
      <c r="I518" s="467"/>
      <c r="K518" s="537"/>
      <c r="L518" s="536"/>
      <c r="M518" s="536"/>
      <c r="N518" s="536"/>
      <c r="O518" s="536"/>
      <c r="P518" s="536"/>
      <c r="Q518" s="536"/>
      <c r="R518" s="536"/>
      <c r="S518" s="536"/>
      <c r="T518" s="536"/>
      <c r="U518" s="536"/>
      <c r="V518" s="536"/>
      <c r="W518" s="536"/>
    </row>
    <row r="519">
      <c r="B519" s="457">
        <f t="shared" si="1"/>
        <v>257.5506043</v>
      </c>
      <c r="C519" s="465" t="str">
        <f t="shared" si="2"/>
        <v> </v>
      </c>
      <c r="D519" s="466"/>
      <c r="E519" s="466"/>
      <c r="F519" s="466"/>
      <c r="G519" s="466"/>
      <c r="H519" s="466"/>
      <c r="I519" s="467"/>
      <c r="K519" s="537"/>
      <c r="L519" s="536"/>
      <c r="M519" s="536"/>
      <c r="N519" s="536"/>
      <c r="O519" s="536"/>
      <c r="P519" s="536"/>
      <c r="Q519" s="536"/>
      <c r="R519" s="536"/>
      <c r="S519" s="536"/>
      <c r="T519" s="536"/>
      <c r="U519" s="536"/>
      <c r="V519" s="536"/>
      <c r="W519" s="536"/>
    </row>
    <row r="520">
      <c r="B520" s="457">
        <f t="shared" si="1"/>
        <v>257.9328615</v>
      </c>
      <c r="C520" s="465" t="str">
        <f t="shared" si="2"/>
        <v> </v>
      </c>
      <c r="D520" s="466"/>
      <c r="E520" s="466"/>
      <c r="F520" s="466"/>
      <c r="G520" s="466"/>
      <c r="H520" s="466"/>
      <c r="I520" s="467"/>
      <c r="K520" s="537"/>
      <c r="L520" s="536"/>
      <c r="M520" s="536"/>
      <c r="N520" s="536"/>
      <c r="O520" s="536"/>
      <c r="P520" s="536"/>
      <c r="Q520" s="536"/>
      <c r="R520" s="536"/>
      <c r="S520" s="536"/>
      <c r="T520" s="536"/>
      <c r="U520" s="536"/>
      <c r="V520" s="536"/>
      <c r="W520" s="536"/>
    </row>
    <row r="521">
      <c r="B521" s="457">
        <f t="shared" si="1"/>
        <v>257.501951</v>
      </c>
      <c r="C521" s="465" t="str">
        <f t="shared" si="2"/>
        <v> </v>
      </c>
      <c r="D521" s="466"/>
      <c r="E521" s="466"/>
      <c r="F521" s="466"/>
      <c r="G521" s="466"/>
      <c r="H521" s="466"/>
      <c r="I521" s="467"/>
      <c r="K521" s="537"/>
      <c r="L521" s="536"/>
      <c r="M521" s="536"/>
      <c r="N521" s="536"/>
      <c r="O521" s="536"/>
      <c r="P521" s="536"/>
      <c r="Q521" s="536"/>
      <c r="R521" s="536"/>
      <c r="S521" s="536"/>
      <c r="T521" s="536"/>
      <c r="U521" s="536"/>
      <c r="V521" s="536"/>
      <c r="W521" s="536"/>
    </row>
    <row r="522">
      <c r="B522" s="457">
        <f t="shared" si="1"/>
        <v>257.1262426</v>
      </c>
      <c r="C522" s="465" t="str">
        <f t="shared" si="2"/>
        <v> </v>
      </c>
      <c r="D522" s="466"/>
      <c r="E522" s="466"/>
      <c r="F522" s="466"/>
      <c r="G522" s="466"/>
      <c r="H522" s="466"/>
      <c r="I522" s="467"/>
      <c r="K522" s="537"/>
      <c r="L522" s="536"/>
      <c r="M522" s="437"/>
      <c r="N522" s="437"/>
      <c r="O522" s="536"/>
      <c r="P522" s="536"/>
      <c r="Q522" s="536"/>
      <c r="R522" s="536"/>
      <c r="S522" s="536"/>
      <c r="T522" s="536"/>
      <c r="U522" s="536"/>
      <c r="V522" s="536"/>
      <c r="W522" s="536"/>
    </row>
    <row r="523">
      <c r="B523" s="457">
        <f t="shared" si="1"/>
        <v>257.669802</v>
      </c>
      <c r="C523" s="465" t="str">
        <f t="shared" si="2"/>
        <v> </v>
      </c>
      <c r="D523" s="466"/>
      <c r="E523" s="466"/>
      <c r="F523" s="466"/>
      <c r="G523" s="466"/>
      <c r="H523" s="466"/>
      <c r="I523" s="467"/>
      <c r="K523" s="537"/>
      <c r="L523" s="536"/>
      <c r="M523" s="536"/>
      <c r="N523" s="536"/>
      <c r="O523" s="536"/>
      <c r="P523" s="536"/>
      <c r="Q523" s="536"/>
      <c r="R523" s="536"/>
      <c r="S523" s="536"/>
      <c r="T523" s="536"/>
      <c r="U523" s="536"/>
      <c r="V523" s="536"/>
      <c r="W523" s="536"/>
    </row>
    <row r="524">
      <c r="B524" s="457">
        <f t="shared" si="1"/>
        <v>257.315455</v>
      </c>
      <c r="C524" s="465" t="str">
        <f t="shared" si="2"/>
        <v> </v>
      </c>
      <c r="D524" s="466"/>
      <c r="E524" s="466"/>
      <c r="F524" s="466"/>
      <c r="G524" s="466"/>
      <c r="H524" s="466"/>
      <c r="I524" s="467"/>
      <c r="K524" s="537"/>
      <c r="L524" s="536"/>
      <c r="M524" s="536"/>
      <c r="N524" s="536"/>
      <c r="O524" s="536"/>
      <c r="P524" s="536"/>
      <c r="Q524" s="536"/>
      <c r="R524" s="536"/>
      <c r="S524" s="536"/>
      <c r="T524" s="536"/>
      <c r="U524" s="536"/>
      <c r="V524" s="536"/>
      <c r="W524" s="536"/>
    </row>
    <row r="525">
      <c r="B525" s="457">
        <f t="shared" si="1"/>
        <v>257.5622003</v>
      </c>
      <c r="C525" s="465" t="str">
        <f t="shared" si="2"/>
        <v> </v>
      </c>
      <c r="D525" s="466"/>
      <c r="E525" s="466"/>
      <c r="F525" s="466"/>
      <c r="G525" s="466"/>
      <c r="H525" s="466"/>
      <c r="I525" s="467"/>
      <c r="J525" s="436"/>
      <c r="K525" s="537"/>
      <c r="L525" s="536"/>
      <c r="M525" s="536"/>
      <c r="N525" s="536"/>
      <c r="O525" s="536"/>
      <c r="P525" s="536"/>
      <c r="Q525" s="536"/>
      <c r="R525" s="536"/>
      <c r="S525" s="536"/>
      <c r="T525" s="536"/>
      <c r="U525" s="536"/>
      <c r="V525" s="536"/>
      <c r="W525" s="536"/>
    </row>
    <row r="526">
      <c r="B526" s="457">
        <f t="shared" si="1"/>
        <v>257.2595123</v>
      </c>
      <c r="C526" s="465" t="str">
        <f t="shared" si="2"/>
        <v> </v>
      </c>
      <c r="D526" s="466"/>
      <c r="E526" s="466"/>
      <c r="F526" s="466"/>
      <c r="G526" s="466"/>
      <c r="H526" s="466"/>
      <c r="I526" s="467"/>
      <c r="K526" s="537"/>
      <c r="L526" s="536"/>
      <c r="M526" s="536"/>
      <c r="N526" s="536"/>
      <c r="O526" s="536"/>
      <c r="P526" s="536"/>
      <c r="Q526" s="536"/>
      <c r="R526" s="536"/>
      <c r="S526" s="536"/>
      <c r="T526" s="536"/>
      <c r="U526" s="536"/>
      <c r="V526" s="536"/>
      <c r="W526" s="536"/>
    </row>
    <row r="527">
      <c r="B527" s="457">
        <f t="shared" si="1"/>
        <v>257.36775</v>
      </c>
      <c r="C527" s="465" t="str">
        <f t="shared" si="2"/>
        <v> </v>
      </c>
      <c r="D527" s="466"/>
      <c r="E527" s="466"/>
      <c r="F527" s="466"/>
      <c r="G527" s="466"/>
      <c r="H527" s="466"/>
      <c r="I527" s="467"/>
      <c r="K527" s="537"/>
      <c r="L527" s="536"/>
      <c r="M527" s="536"/>
      <c r="N527" s="536"/>
      <c r="O527" s="536"/>
      <c r="P527" s="536"/>
      <c r="Q527" s="536"/>
      <c r="R527" s="536"/>
      <c r="S527" s="536"/>
      <c r="T527" s="536"/>
      <c r="U527" s="536"/>
      <c r="V527" s="536"/>
      <c r="W527" s="536"/>
    </row>
    <row r="528">
      <c r="B528" s="457">
        <f t="shared" si="1"/>
        <v>257.5845002</v>
      </c>
      <c r="C528" s="465" t="str">
        <f t="shared" si="2"/>
        <v> </v>
      </c>
      <c r="D528" s="466"/>
      <c r="E528" s="466"/>
      <c r="F528" s="466"/>
      <c r="G528" s="466"/>
      <c r="H528" s="466"/>
      <c r="I528" s="467"/>
      <c r="J528" s="436"/>
      <c r="K528" s="537"/>
      <c r="L528" s="437"/>
      <c r="M528" s="536"/>
      <c r="N528" s="536"/>
      <c r="O528" s="536"/>
      <c r="P528" s="536"/>
      <c r="Q528" s="536"/>
      <c r="R528" s="536"/>
      <c r="S528" s="536"/>
      <c r="T528" s="536"/>
      <c r="U528" s="536"/>
      <c r="V528" s="536"/>
      <c r="W528" s="536"/>
    </row>
    <row r="529">
      <c r="B529" s="457">
        <f t="shared" si="1"/>
        <v>257.4421049</v>
      </c>
      <c r="C529" s="465" t="str">
        <f t="shared" si="2"/>
        <v> </v>
      </c>
      <c r="D529" s="466"/>
      <c r="E529" s="466"/>
      <c r="F529" s="466"/>
      <c r="G529" s="466"/>
      <c r="H529" s="466"/>
      <c r="I529" s="467"/>
      <c r="J529" s="436"/>
      <c r="K529" s="537"/>
      <c r="L529" s="536"/>
      <c r="M529" s="536"/>
      <c r="N529" s="536"/>
      <c r="O529" s="536"/>
      <c r="P529" s="536"/>
      <c r="Q529" s="536"/>
      <c r="R529" s="536"/>
      <c r="S529" s="536"/>
      <c r="T529" s="536"/>
      <c r="U529" s="536"/>
      <c r="V529" s="536"/>
      <c r="W529" s="536"/>
    </row>
    <row r="530">
      <c r="B530" s="457">
        <f t="shared" si="1"/>
        <v>257.1713166</v>
      </c>
      <c r="C530" s="465" t="str">
        <f t="shared" si="2"/>
        <v> </v>
      </c>
      <c r="D530" s="466"/>
      <c r="E530" s="466"/>
      <c r="F530" s="466"/>
      <c r="G530" s="466"/>
      <c r="H530" s="466"/>
      <c r="I530" s="467"/>
      <c r="K530" s="537"/>
      <c r="L530" s="536"/>
      <c r="M530" s="536"/>
      <c r="N530" s="536"/>
      <c r="O530" s="536"/>
      <c r="P530" s="536"/>
      <c r="Q530" s="536"/>
      <c r="R530" s="536"/>
      <c r="S530" s="536"/>
      <c r="T530" s="536"/>
      <c r="U530" s="536"/>
      <c r="V530" s="536"/>
      <c r="W530" s="536"/>
    </row>
    <row r="531">
      <c r="B531" s="457">
        <f t="shared" si="1"/>
        <v>257.7668465</v>
      </c>
      <c r="C531" s="465" t="str">
        <f t="shared" si="2"/>
        <v> </v>
      </c>
      <c r="D531" s="466"/>
      <c r="E531" s="466"/>
      <c r="F531" s="466"/>
      <c r="G531" s="466"/>
      <c r="H531" s="466"/>
      <c r="I531" s="467"/>
      <c r="K531" s="537"/>
      <c r="L531" s="536"/>
      <c r="M531" s="536"/>
      <c r="N531" s="536"/>
      <c r="O531" s="536"/>
      <c r="P531" s="536"/>
      <c r="Q531" s="536"/>
      <c r="R531" s="536"/>
      <c r="S531" s="536"/>
      <c r="T531" s="536"/>
      <c r="U531" s="536"/>
      <c r="V531" s="536"/>
      <c r="W531" s="536"/>
    </row>
    <row r="532">
      <c r="B532" s="457">
        <f t="shared" si="1"/>
        <v>257.8060646</v>
      </c>
      <c r="C532" s="465" t="str">
        <f t="shared" si="2"/>
        <v> </v>
      </c>
      <c r="D532" s="466"/>
      <c r="E532" s="466"/>
      <c r="F532" s="466"/>
      <c r="G532" s="466"/>
      <c r="H532" s="466"/>
      <c r="I532" s="467"/>
      <c r="K532" s="537"/>
      <c r="L532" s="437"/>
      <c r="M532" s="536"/>
      <c r="N532" s="536"/>
      <c r="O532" s="536"/>
      <c r="P532" s="536"/>
      <c r="Q532" s="536"/>
      <c r="R532" s="536"/>
      <c r="S532" s="536"/>
      <c r="T532" s="536"/>
      <c r="U532" s="536"/>
      <c r="V532" s="536"/>
      <c r="W532" s="536"/>
    </row>
    <row r="533">
      <c r="B533" s="457">
        <f t="shared" si="1"/>
        <v>257.9714256</v>
      </c>
      <c r="C533" s="465" t="str">
        <f t="shared" si="2"/>
        <v> </v>
      </c>
      <c r="D533" s="466"/>
      <c r="E533" s="466"/>
      <c r="F533" s="466"/>
      <c r="G533" s="466"/>
      <c r="H533" s="466"/>
      <c r="I533" s="467"/>
      <c r="K533" s="537"/>
      <c r="L533" s="536"/>
      <c r="M533" s="536"/>
      <c r="N533" s="536"/>
      <c r="O533" s="536"/>
      <c r="P533" s="536"/>
      <c r="Q533" s="536"/>
      <c r="R533" s="536"/>
      <c r="S533" s="536"/>
      <c r="T533" s="536"/>
      <c r="U533" s="536"/>
      <c r="V533" s="536"/>
      <c r="W533" s="536"/>
    </row>
    <row r="534">
      <c r="B534" s="457">
        <f t="shared" si="1"/>
        <v>257.7384691</v>
      </c>
      <c r="C534" s="465" t="str">
        <f t="shared" si="2"/>
        <v> </v>
      </c>
      <c r="D534" s="466"/>
      <c r="E534" s="466"/>
      <c r="F534" s="466"/>
      <c r="G534" s="466"/>
      <c r="H534" s="466"/>
      <c r="I534" s="467"/>
      <c r="J534" s="436"/>
      <c r="K534" s="537"/>
      <c r="L534" s="536"/>
      <c r="M534" s="536"/>
      <c r="N534" s="536"/>
      <c r="O534" s="536"/>
      <c r="P534" s="536"/>
      <c r="Q534" s="536"/>
      <c r="R534" s="536"/>
      <c r="S534" s="536"/>
      <c r="T534" s="536"/>
      <c r="U534" s="536"/>
      <c r="V534" s="536"/>
      <c r="W534" s="536"/>
    </row>
    <row r="535">
      <c r="B535" s="457">
        <f t="shared" si="1"/>
        <v>257.3311409</v>
      </c>
      <c r="C535" s="465" t="str">
        <f t="shared" si="2"/>
        <v> </v>
      </c>
      <c r="D535" s="466"/>
      <c r="E535" s="466"/>
      <c r="F535" s="466"/>
      <c r="G535" s="466"/>
      <c r="H535" s="466"/>
      <c r="I535" s="467"/>
      <c r="K535" s="537"/>
      <c r="L535" s="536"/>
      <c r="M535" s="536"/>
      <c r="N535" s="536"/>
      <c r="O535" s="536"/>
      <c r="P535" s="536"/>
      <c r="Q535" s="536"/>
      <c r="R535" s="536"/>
      <c r="S535" s="536"/>
      <c r="T535" s="536"/>
      <c r="U535" s="536"/>
      <c r="V535" s="536"/>
      <c r="W535" s="536"/>
    </row>
    <row r="536">
      <c r="B536" s="457">
        <f t="shared" si="1"/>
        <v>257.2230731</v>
      </c>
      <c r="C536" s="465" t="str">
        <f t="shared" si="2"/>
        <v> </v>
      </c>
      <c r="D536" s="466"/>
      <c r="E536" s="466"/>
      <c r="F536" s="466"/>
      <c r="G536" s="466"/>
      <c r="H536" s="466"/>
      <c r="I536" s="467"/>
      <c r="K536" s="537"/>
      <c r="L536" s="437"/>
      <c r="M536" s="437"/>
      <c r="N536" s="536"/>
      <c r="O536" s="536"/>
      <c r="P536" s="536"/>
      <c r="Q536" s="536"/>
      <c r="R536" s="536"/>
      <c r="S536" s="536"/>
      <c r="T536" s="536"/>
      <c r="U536" s="536"/>
      <c r="V536" s="536"/>
      <c r="W536" s="536"/>
    </row>
    <row r="537">
      <c r="B537" s="457">
        <f t="shared" si="1"/>
        <v>257.468189</v>
      </c>
      <c r="C537" s="465" t="str">
        <f t="shared" si="2"/>
        <v> </v>
      </c>
      <c r="D537" s="466"/>
      <c r="E537" s="466"/>
      <c r="F537" s="466"/>
      <c r="G537" s="466"/>
      <c r="H537" s="466"/>
      <c r="I537" s="467"/>
      <c r="K537" s="537"/>
      <c r="L537" s="536"/>
      <c r="M537" s="536"/>
      <c r="N537" s="536"/>
      <c r="O537" s="536"/>
      <c r="P537" s="536"/>
      <c r="Q537" s="536"/>
      <c r="R537" s="536"/>
      <c r="S537" s="536"/>
      <c r="T537" s="536"/>
      <c r="U537" s="536"/>
      <c r="V537" s="536"/>
      <c r="W537" s="536"/>
    </row>
    <row r="538">
      <c r="B538" s="457">
        <f t="shared" si="1"/>
        <v>257.0884347</v>
      </c>
      <c r="C538" s="465" t="str">
        <f t="shared" si="2"/>
        <v> </v>
      </c>
      <c r="D538" s="466"/>
      <c r="E538" s="466"/>
      <c r="F538" s="466"/>
      <c r="G538" s="466"/>
      <c r="H538" s="466"/>
      <c r="I538" s="467"/>
      <c r="K538" s="537"/>
      <c r="L538" s="536"/>
      <c r="M538" s="536"/>
      <c r="N538" s="536"/>
      <c r="O538" s="536"/>
      <c r="P538" s="536"/>
      <c r="Q538" s="536"/>
      <c r="R538" s="536"/>
      <c r="S538" s="536"/>
      <c r="T538" s="536"/>
      <c r="U538" s="536"/>
      <c r="V538" s="536"/>
      <c r="W538" s="536"/>
    </row>
    <row r="539">
      <c r="B539" s="457">
        <f t="shared" si="1"/>
        <v>257.7661789</v>
      </c>
      <c r="C539" s="465" t="str">
        <f t="shared" si="2"/>
        <v> </v>
      </c>
      <c r="D539" s="466"/>
      <c r="E539" s="466"/>
      <c r="F539" s="466"/>
      <c r="G539" s="466"/>
      <c r="H539" s="466"/>
      <c r="I539" s="467"/>
      <c r="K539" s="537"/>
      <c r="L539" s="536"/>
      <c r="M539" s="536"/>
      <c r="N539" s="536"/>
      <c r="O539" s="536"/>
      <c r="P539" s="536"/>
      <c r="Q539" s="536"/>
      <c r="R539" s="536"/>
      <c r="S539" s="536"/>
      <c r="T539" s="536"/>
      <c r="U539" s="536"/>
      <c r="V539" s="536"/>
      <c r="W539" s="536"/>
    </row>
    <row r="540">
      <c r="B540" s="457">
        <f t="shared" si="1"/>
        <v>257.5326834</v>
      </c>
      <c r="C540" s="465" t="str">
        <f t="shared" si="2"/>
        <v> </v>
      </c>
      <c r="D540" s="466"/>
      <c r="E540" s="466"/>
      <c r="F540" s="466"/>
      <c r="G540" s="466"/>
      <c r="H540" s="466"/>
      <c r="I540" s="467"/>
      <c r="K540" s="537"/>
      <c r="L540" s="536"/>
      <c r="M540" s="536"/>
      <c r="N540" s="536"/>
      <c r="O540" s="536"/>
      <c r="P540" s="536"/>
      <c r="Q540" s="536"/>
      <c r="R540" s="536"/>
      <c r="S540" s="536"/>
      <c r="T540" s="536"/>
      <c r="U540" s="536"/>
      <c r="V540" s="536"/>
      <c r="W540" s="536"/>
    </row>
    <row r="541">
      <c r="B541" s="457">
        <f t="shared" si="1"/>
        <v>257.6293261</v>
      </c>
      <c r="C541" s="465" t="str">
        <f t="shared" si="2"/>
        <v> </v>
      </c>
      <c r="D541" s="466"/>
      <c r="E541" s="466"/>
      <c r="F541" s="466"/>
      <c r="G541" s="466"/>
      <c r="H541" s="466"/>
      <c r="I541" s="467"/>
      <c r="K541" s="537"/>
      <c r="L541" s="536"/>
      <c r="M541" s="536"/>
      <c r="N541" s="536"/>
      <c r="O541" s="536"/>
      <c r="P541" s="536"/>
      <c r="Q541" s="536"/>
      <c r="R541" s="536"/>
      <c r="S541" s="536"/>
      <c r="T541" s="536"/>
      <c r="U541" s="536"/>
      <c r="V541" s="536"/>
      <c r="W541" s="536"/>
    </row>
    <row r="542">
      <c r="B542" s="457">
        <f t="shared" si="1"/>
        <v>257.3368449</v>
      </c>
      <c r="C542" s="465" t="str">
        <f t="shared" si="2"/>
        <v> </v>
      </c>
      <c r="D542" s="466"/>
      <c r="E542" s="466"/>
      <c r="F542" s="466"/>
      <c r="G542" s="466"/>
      <c r="H542" s="466"/>
      <c r="I542" s="467"/>
      <c r="K542" s="537"/>
      <c r="L542" s="536"/>
      <c r="M542" s="536"/>
      <c r="N542" s="536"/>
      <c r="O542" s="536"/>
      <c r="P542" s="536"/>
      <c r="Q542" s="536"/>
      <c r="R542" s="536"/>
      <c r="S542" s="536"/>
      <c r="T542" s="536"/>
      <c r="U542" s="536"/>
      <c r="V542" s="536"/>
      <c r="W542" s="536"/>
    </row>
    <row r="543">
      <c r="B543" s="457">
        <f t="shared" si="1"/>
        <v>257.1846205</v>
      </c>
      <c r="C543" s="465" t="str">
        <f t="shared" si="2"/>
        <v> </v>
      </c>
      <c r="D543" s="466"/>
      <c r="E543" s="466"/>
      <c r="F543" s="466"/>
      <c r="G543" s="466"/>
      <c r="H543" s="466"/>
      <c r="I543" s="467"/>
      <c r="K543" s="537"/>
      <c r="L543" s="536"/>
      <c r="M543" s="536"/>
      <c r="N543" s="536"/>
      <c r="O543" s="536"/>
      <c r="P543" s="536"/>
      <c r="Q543" s="536"/>
      <c r="R543" s="536"/>
      <c r="S543" s="536"/>
      <c r="T543" s="536"/>
      <c r="U543" s="536"/>
      <c r="V543" s="536"/>
      <c r="W543" s="536"/>
    </row>
    <row r="544">
      <c r="B544" s="457">
        <f t="shared" si="1"/>
        <v>257.4431408</v>
      </c>
      <c r="C544" s="465" t="str">
        <f t="shared" si="2"/>
        <v> </v>
      </c>
      <c r="D544" s="466"/>
      <c r="E544" s="466"/>
      <c r="F544" s="466"/>
      <c r="G544" s="466"/>
      <c r="H544" s="466"/>
      <c r="I544" s="467"/>
      <c r="K544" s="537"/>
      <c r="L544" s="536"/>
      <c r="M544" s="536"/>
      <c r="N544" s="536"/>
      <c r="O544" s="536"/>
      <c r="P544" s="536"/>
      <c r="Q544" s="536"/>
      <c r="R544" s="536"/>
      <c r="S544" s="536"/>
      <c r="T544" s="536"/>
      <c r="U544" s="536"/>
      <c r="V544" s="536"/>
      <c r="W544" s="536"/>
    </row>
    <row r="545">
      <c r="B545" s="457">
        <f t="shared" si="1"/>
        <v>257.237999</v>
      </c>
      <c r="C545" s="465" t="str">
        <f t="shared" si="2"/>
        <v> </v>
      </c>
      <c r="D545" s="466"/>
      <c r="E545" s="466"/>
      <c r="F545" s="466"/>
      <c r="G545" s="466"/>
      <c r="H545" s="466"/>
      <c r="I545" s="467"/>
      <c r="K545" s="537"/>
      <c r="L545" s="536"/>
      <c r="M545" s="536"/>
      <c r="N545" s="536"/>
      <c r="O545" s="536"/>
      <c r="P545" s="536"/>
      <c r="Q545" s="536"/>
      <c r="R545" s="536"/>
      <c r="S545" s="536"/>
      <c r="T545" s="536"/>
      <c r="U545" s="536"/>
      <c r="V545" s="536"/>
      <c r="W545" s="536"/>
    </row>
    <row r="546">
      <c r="B546" s="457">
        <f t="shared" si="1"/>
        <v>257.8025073</v>
      </c>
      <c r="C546" s="465" t="str">
        <f t="shared" si="2"/>
        <v> </v>
      </c>
      <c r="D546" s="466"/>
      <c r="E546" s="466"/>
      <c r="F546" s="466"/>
      <c r="G546" s="466"/>
      <c r="H546" s="466"/>
      <c r="I546" s="467"/>
      <c r="K546" s="537"/>
      <c r="L546" s="536"/>
      <c r="M546" s="536"/>
      <c r="N546" s="536"/>
      <c r="O546" s="536"/>
      <c r="P546" s="536"/>
      <c r="Q546" s="536"/>
      <c r="R546" s="536"/>
      <c r="S546" s="536"/>
      <c r="T546" s="536"/>
      <c r="U546" s="536"/>
      <c r="V546" s="536"/>
      <c r="W546" s="536"/>
    </row>
    <row r="547">
      <c r="B547" s="457">
        <f t="shared" si="1"/>
        <v>257.7940053</v>
      </c>
      <c r="C547" s="465" t="str">
        <f t="shared" si="2"/>
        <v> </v>
      </c>
      <c r="D547" s="466"/>
      <c r="E547" s="466"/>
      <c r="F547" s="466"/>
      <c r="G547" s="466"/>
      <c r="H547" s="466"/>
      <c r="I547" s="467"/>
      <c r="K547" s="537"/>
      <c r="L547" s="536"/>
      <c r="M547" s="536"/>
      <c r="N547" s="536"/>
      <c r="O547" s="536"/>
      <c r="P547" s="536"/>
      <c r="Q547" s="536"/>
      <c r="R547" s="536"/>
      <c r="S547" s="536"/>
      <c r="T547" s="536"/>
      <c r="U547" s="536"/>
      <c r="V547" s="536"/>
      <c r="W547" s="536"/>
    </row>
    <row r="548">
      <c r="B548" s="457">
        <f t="shared" si="1"/>
        <v>257.757948</v>
      </c>
      <c r="C548" s="465" t="str">
        <f t="shared" si="2"/>
        <v> </v>
      </c>
      <c r="D548" s="466"/>
      <c r="E548" s="466"/>
      <c r="F548" s="466"/>
      <c r="G548" s="466"/>
      <c r="H548" s="466"/>
      <c r="I548" s="467"/>
      <c r="K548" s="537"/>
      <c r="L548" s="536"/>
      <c r="M548" s="536"/>
      <c r="N548" s="536"/>
      <c r="O548" s="536"/>
      <c r="P548" s="536"/>
      <c r="Q548" s="536"/>
      <c r="R548" s="536"/>
      <c r="S548" s="536"/>
      <c r="T548" s="536"/>
      <c r="U548" s="536"/>
      <c r="V548" s="536"/>
      <c r="W548" s="536"/>
    </row>
    <row r="549">
      <c r="B549" s="457">
        <f t="shared" si="1"/>
        <v>257.1632345</v>
      </c>
      <c r="C549" s="465" t="str">
        <f t="shared" si="2"/>
        <v> </v>
      </c>
      <c r="D549" s="466"/>
      <c r="E549" s="466"/>
      <c r="F549" s="466"/>
      <c r="G549" s="466"/>
      <c r="H549" s="466"/>
      <c r="I549" s="467"/>
      <c r="K549" s="537"/>
      <c r="L549" s="536"/>
      <c r="M549" s="536"/>
      <c r="N549" s="536"/>
      <c r="O549" s="536"/>
      <c r="P549" s="536"/>
      <c r="Q549" s="536"/>
      <c r="R549" s="536"/>
      <c r="S549" s="536"/>
      <c r="T549" s="536"/>
      <c r="U549" s="536"/>
      <c r="V549" s="536"/>
      <c r="W549" s="536"/>
    </row>
    <row r="550">
      <c r="B550" s="457">
        <f t="shared" si="1"/>
        <v>257.2177617</v>
      </c>
      <c r="C550" s="465" t="str">
        <f t="shared" si="2"/>
        <v> </v>
      </c>
      <c r="D550" s="466"/>
      <c r="E550" s="466"/>
      <c r="F550" s="466"/>
      <c r="G550" s="466"/>
      <c r="H550" s="466"/>
      <c r="I550" s="467"/>
      <c r="J550" s="436"/>
      <c r="K550" s="537"/>
      <c r="L550" s="437"/>
      <c r="M550" s="437"/>
      <c r="N550" s="536"/>
      <c r="O550" s="437"/>
      <c r="P550" s="536"/>
      <c r="Q550" s="536"/>
      <c r="R550" s="536"/>
      <c r="S550" s="536"/>
      <c r="T550" s="536"/>
      <c r="U550" s="536"/>
      <c r="V550" s="536"/>
      <c r="W550" s="536"/>
    </row>
    <row r="551">
      <c r="B551" s="457">
        <f t="shared" si="1"/>
        <v>257.1843355</v>
      </c>
      <c r="C551" s="465" t="str">
        <f t="shared" si="2"/>
        <v> </v>
      </c>
      <c r="D551" s="466"/>
      <c r="E551" s="466"/>
      <c r="F551" s="466"/>
      <c r="G551" s="466"/>
      <c r="H551" s="466"/>
      <c r="I551" s="467"/>
      <c r="K551" s="537"/>
      <c r="L551" s="536"/>
      <c r="M551" s="536"/>
      <c r="N551" s="536"/>
      <c r="O551" s="536"/>
      <c r="P551" s="536"/>
      <c r="Q551" s="536"/>
      <c r="R551" s="536"/>
      <c r="S551" s="536"/>
      <c r="T551" s="536"/>
      <c r="U551" s="536"/>
      <c r="V551" s="536"/>
      <c r="W551" s="536"/>
    </row>
    <row r="552">
      <c r="B552" s="457">
        <f t="shared" si="1"/>
        <v>257.9705343</v>
      </c>
      <c r="C552" s="465" t="str">
        <f t="shared" si="2"/>
        <v> </v>
      </c>
      <c r="D552" s="466"/>
      <c r="E552" s="466"/>
      <c r="F552" s="466"/>
      <c r="G552" s="466"/>
      <c r="H552" s="466"/>
      <c r="I552" s="467"/>
      <c r="K552" s="537"/>
      <c r="L552" s="536"/>
      <c r="M552" s="536"/>
      <c r="N552" s="536"/>
      <c r="O552" s="536"/>
      <c r="P552" s="536"/>
      <c r="Q552" s="536"/>
      <c r="R552" s="536"/>
      <c r="S552" s="536"/>
      <c r="T552" s="536"/>
      <c r="U552" s="536"/>
      <c r="V552" s="536"/>
      <c r="W552" s="536"/>
    </row>
    <row r="553">
      <c r="B553" s="457">
        <f t="shared" si="1"/>
        <v>257.8393942</v>
      </c>
      <c r="C553" s="465" t="str">
        <f t="shared" si="2"/>
        <v> </v>
      </c>
      <c r="D553" s="466"/>
      <c r="E553" s="466"/>
      <c r="F553" s="466"/>
      <c r="G553" s="466"/>
      <c r="H553" s="466"/>
      <c r="I553" s="467"/>
      <c r="K553" s="537"/>
      <c r="L553" s="536"/>
      <c r="M553" s="536"/>
      <c r="N553" s="536"/>
      <c r="O553" s="536"/>
      <c r="P553" s="536"/>
      <c r="Q553" s="536"/>
      <c r="R553" s="536"/>
      <c r="S553" s="536"/>
      <c r="T553" s="536"/>
      <c r="U553" s="536"/>
      <c r="V553" s="536"/>
      <c r="W553" s="536"/>
    </row>
    <row r="554">
      <c r="B554" s="457">
        <f t="shared" si="1"/>
        <v>257.7030136</v>
      </c>
      <c r="C554" s="465" t="str">
        <f t="shared" si="2"/>
        <v> </v>
      </c>
      <c r="D554" s="466"/>
      <c r="E554" s="466"/>
      <c r="F554" s="466"/>
      <c r="G554" s="466"/>
      <c r="H554" s="466"/>
      <c r="I554" s="467"/>
      <c r="K554" s="537"/>
      <c r="L554" s="536"/>
      <c r="M554" s="536"/>
      <c r="N554" s="536"/>
      <c r="O554" s="536"/>
      <c r="P554" s="536"/>
      <c r="Q554" s="536"/>
      <c r="R554" s="536"/>
      <c r="S554" s="536"/>
      <c r="T554" s="536"/>
      <c r="U554" s="536"/>
      <c r="V554" s="536"/>
      <c r="W554" s="536"/>
    </row>
    <row r="555">
      <c r="B555" s="457">
        <f t="shared" si="1"/>
        <v>257.1456804</v>
      </c>
      <c r="C555" s="465" t="str">
        <f t="shared" si="2"/>
        <v> </v>
      </c>
      <c r="D555" s="466"/>
      <c r="E555" s="466"/>
      <c r="F555" s="466"/>
      <c r="G555" s="466"/>
      <c r="H555" s="466"/>
      <c r="I555" s="467"/>
      <c r="K555" s="537"/>
      <c r="L555" s="536"/>
      <c r="M555" s="536"/>
      <c r="N555" s="536"/>
      <c r="O555" s="536"/>
      <c r="P555" s="536"/>
      <c r="Q555" s="536"/>
      <c r="R555" s="536"/>
      <c r="S555" s="536"/>
      <c r="T555" s="536"/>
      <c r="U555" s="536"/>
      <c r="V555" s="536"/>
      <c r="W555" s="536"/>
    </row>
    <row r="556">
      <c r="B556" s="457">
        <f t="shared" si="1"/>
        <v>257.3692088</v>
      </c>
      <c r="C556" s="465" t="str">
        <f t="shared" si="2"/>
        <v> </v>
      </c>
      <c r="D556" s="466"/>
      <c r="E556" s="466"/>
      <c r="F556" s="466"/>
      <c r="G556" s="466"/>
      <c r="H556" s="466"/>
      <c r="I556" s="467"/>
      <c r="J556" s="436"/>
      <c r="K556" s="537"/>
      <c r="L556" s="536"/>
      <c r="M556" s="536"/>
      <c r="N556" s="536"/>
      <c r="O556" s="536"/>
      <c r="P556" s="536"/>
      <c r="Q556" s="536"/>
      <c r="R556" s="536"/>
      <c r="S556" s="536"/>
      <c r="T556" s="536"/>
      <c r="U556" s="536"/>
      <c r="V556" s="536"/>
      <c r="W556" s="536"/>
    </row>
    <row r="557">
      <c r="B557" s="457">
        <f t="shared" si="1"/>
        <v>257.6561751</v>
      </c>
      <c r="C557" s="465" t="str">
        <f t="shared" si="2"/>
        <v> </v>
      </c>
      <c r="D557" s="466"/>
      <c r="E557" s="466"/>
      <c r="F557" s="466"/>
      <c r="G557" s="466"/>
      <c r="H557" s="466"/>
      <c r="I557" s="467"/>
      <c r="K557" s="537"/>
      <c r="L557" s="536"/>
      <c r="M557" s="536"/>
      <c r="N557" s="536"/>
      <c r="O557" s="536"/>
      <c r="P557" s="536"/>
      <c r="Q557" s="536"/>
      <c r="R557" s="536"/>
      <c r="S557" s="536"/>
      <c r="T557" s="536"/>
      <c r="U557" s="536"/>
      <c r="V557" s="536"/>
      <c r="W557" s="536"/>
    </row>
    <row r="558">
      <c r="B558" s="457">
        <f t="shared" si="1"/>
        <v>257.3064987</v>
      </c>
      <c r="C558" s="465" t="str">
        <f t="shared" si="2"/>
        <v> </v>
      </c>
      <c r="D558" s="466"/>
      <c r="E558" s="466"/>
      <c r="F558" s="466"/>
      <c r="G558" s="466"/>
      <c r="H558" s="466"/>
      <c r="I558" s="467"/>
      <c r="K558" s="537"/>
      <c r="L558" s="536"/>
      <c r="M558" s="536"/>
      <c r="N558" s="536"/>
      <c r="O558" s="536"/>
      <c r="P558" s="536"/>
      <c r="Q558" s="536"/>
      <c r="R558" s="536"/>
      <c r="S558" s="536"/>
      <c r="T558" s="536"/>
      <c r="U558" s="536"/>
      <c r="V558" s="536"/>
      <c r="W558" s="536"/>
    </row>
    <row r="559">
      <c r="B559" s="457">
        <f t="shared" si="1"/>
        <v>257.8298001</v>
      </c>
      <c r="C559" s="465" t="str">
        <f t="shared" si="2"/>
        <v> </v>
      </c>
      <c r="D559" s="466"/>
      <c r="E559" s="466"/>
      <c r="F559" s="466"/>
      <c r="G559" s="466"/>
      <c r="H559" s="466"/>
      <c r="I559" s="467"/>
      <c r="K559" s="537"/>
      <c r="L559" s="536"/>
      <c r="M559" s="536"/>
      <c r="N559" s="536"/>
      <c r="O559" s="536"/>
      <c r="P559" s="536"/>
      <c r="Q559" s="536"/>
      <c r="R559" s="536"/>
      <c r="S559" s="536"/>
      <c r="T559" s="536"/>
      <c r="U559" s="536"/>
      <c r="V559" s="536"/>
      <c r="W559" s="536"/>
    </row>
    <row r="560">
      <c r="B560" s="457">
        <f t="shared" si="1"/>
        <v>257.9500383</v>
      </c>
      <c r="C560" s="465" t="str">
        <f t="shared" si="2"/>
        <v> </v>
      </c>
      <c r="D560" s="466"/>
      <c r="E560" s="466"/>
      <c r="F560" s="466"/>
      <c r="G560" s="466"/>
      <c r="H560" s="466"/>
      <c r="I560" s="467"/>
      <c r="K560" s="537"/>
      <c r="L560" s="536"/>
      <c r="M560" s="536"/>
      <c r="N560" s="536"/>
      <c r="O560" s="536"/>
      <c r="P560" s="536"/>
      <c r="Q560" s="536"/>
      <c r="R560" s="536"/>
      <c r="S560" s="536"/>
      <c r="T560" s="536"/>
      <c r="U560" s="536"/>
      <c r="V560" s="536"/>
      <c r="W560" s="536"/>
    </row>
    <row r="561">
      <c r="B561" s="457">
        <f t="shared" si="1"/>
        <v>257.4642497</v>
      </c>
      <c r="C561" s="465" t="str">
        <f t="shared" si="2"/>
        <v> </v>
      </c>
      <c r="D561" s="466"/>
      <c r="E561" s="466"/>
      <c r="F561" s="466"/>
      <c r="G561" s="466"/>
      <c r="H561" s="466"/>
      <c r="I561" s="467"/>
      <c r="K561" s="537"/>
      <c r="L561" s="536"/>
      <c r="M561" s="536"/>
      <c r="N561" s="536"/>
      <c r="O561" s="536"/>
      <c r="P561" s="536"/>
      <c r="Q561" s="536"/>
      <c r="R561" s="536"/>
      <c r="S561" s="536"/>
      <c r="T561" s="536"/>
      <c r="U561" s="536"/>
      <c r="V561" s="536"/>
      <c r="W561" s="536"/>
    </row>
    <row r="562">
      <c r="B562" s="457">
        <f t="shared" si="1"/>
        <v>257.7238133</v>
      </c>
      <c r="C562" s="465" t="str">
        <f t="shared" si="2"/>
        <v> </v>
      </c>
      <c r="D562" s="466"/>
      <c r="E562" s="466"/>
      <c r="F562" s="466"/>
      <c r="G562" s="466"/>
      <c r="H562" s="466"/>
      <c r="I562" s="467"/>
      <c r="K562" s="537"/>
      <c r="L562" s="536"/>
      <c r="M562" s="536"/>
      <c r="N562" s="536"/>
      <c r="O562" s="536"/>
      <c r="P562" s="536"/>
      <c r="Q562" s="536"/>
      <c r="R562" s="536"/>
      <c r="S562" s="536"/>
      <c r="T562" s="536"/>
      <c r="U562" s="536"/>
      <c r="V562" s="536"/>
      <c r="W562" s="536"/>
    </row>
    <row r="563">
      <c r="B563" s="457">
        <f t="shared" si="1"/>
        <v>257.9848204</v>
      </c>
      <c r="C563" s="465" t="str">
        <f t="shared" si="2"/>
        <v> </v>
      </c>
      <c r="D563" s="466"/>
      <c r="E563" s="466"/>
      <c r="F563" s="466"/>
      <c r="G563" s="466"/>
      <c r="H563" s="466"/>
      <c r="I563" s="467"/>
      <c r="J563" s="436"/>
      <c r="K563" s="537"/>
      <c r="L563" s="536"/>
      <c r="M563" s="536"/>
      <c r="N563" s="536"/>
      <c r="O563" s="536"/>
      <c r="P563" s="536"/>
      <c r="Q563" s="536"/>
      <c r="R563" s="536"/>
      <c r="S563" s="536"/>
      <c r="T563" s="536"/>
      <c r="U563" s="536"/>
      <c r="V563" s="536"/>
      <c r="W563" s="536"/>
    </row>
    <row r="564">
      <c r="B564" s="457">
        <f t="shared" si="1"/>
        <v>257.0143873</v>
      </c>
      <c r="C564" s="465" t="str">
        <f t="shared" si="2"/>
        <v> </v>
      </c>
      <c r="D564" s="466"/>
      <c r="E564" s="466"/>
      <c r="F564" s="466"/>
      <c r="G564" s="466"/>
      <c r="H564" s="466"/>
      <c r="I564" s="467"/>
      <c r="K564" s="537"/>
      <c r="L564" s="536"/>
      <c r="M564" s="536"/>
      <c r="N564" s="536"/>
      <c r="O564" s="536"/>
      <c r="P564" s="536"/>
      <c r="Q564" s="536"/>
      <c r="R564" s="536"/>
      <c r="S564" s="536"/>
      <c r="T564" s="536"/>
      <c r="U564" s="536"/>
      <c r="V564" s="536"/>
      <c r="W564" s="536"/>
    </row>
    <row r="565">
      <c r="B565" s="457">
        <f t="shared" si="1"/>
        <v>257.70732</v>
      </c>
      <c r="C565" s="465" t="str">
        <f t="shared" si="2"/>
        <v> </v>
      </c>
      <c r="D565" s="466"/>
      <c r="E565" s="466"/>
      <c r="F565" s="466"/>
      <c r="G565" s="466"/>
      <c r="H565" s="466"/>
      <c r="I565" s="467"/>
      <c r="K565" s="537"/>
      <c r="L565" s="437"/>
      <c r="M565" s="437"/>
      <c r="N565" s="536"/>
      <c r="O565" s="536"/>
      <c r="P565" s="536"/>
      <c r="Q565" s="536"/>
      <c r="R565" s="536"/>
      <c r="S565" s="536"/>
      <c r="T565" s="536"/>
      <c r="U565" s="536"/>
      <c r="V565" s="536"/>
      <c r="W565" s="536"/>
    </row>
    <row r="566">
      <c r="B566" s="457">
        <f t="shared" si="1"/>
        <v>257.4064678</v>
      </c>
      <c r="C566" s="465" t="str">
        <f t="shared" si="2"/>
        <v> </v>
      </c>
      <c r="D566" s="466"/>
      <c r="E566" s="466"/>
      <c r="F566" s="466"/>
      <c r="G566" s="466"/>
      <c r="H566" s="466"/>
      <c r="I566" s="467"/>
      <c r="J566" s="436"/>
      <c r="K566" s="537"/>
      <c r="L566" s="536"/>
      <c r="M566" s="536"/>
      <c r="N566" s="536"/>
      <c r="O566" s="536"/>
      <c r="P566" s="536"/>
      <c r="Q566" s="536"/>
      <c r="R566" s="536"/>
      <c r="S566" s="536"/>
      <c r="T566" s="536"/>
      <c r="U566" s="536"/>
      <c r="V566" s="536"/>
      <c r="W566" s="536"/>
    </row>
    <row r="567">
      <c r="B567" s="457">
        <f t="shared" si="1"/>
        <v>257.9382843</v>
      </c>
      <c r="C567" s="465" t="str">
        <f t="shared" si="2"/>
        <v> </v>
      </c>
      <c r="D567" s="466"/>
      <c r="E567" s="466"/>
      <c r="F567" s="466"/>
      <c r="G567" s="466"/>
      <c r="H567" s="466"/>
      <c r="I567" s="467"/>
      <c r="K567" s="537"/>
      <c r="L567" s="536"/>
      <c r="M567" s="536"/>
      <c r="N567" s="536"/>
      <c r="O567" s="536"/>
      <c r="P567" s="536"/>
      <c r="Q567" s="536"/>
      <c r="R567" s="536"/>
      <c r="S567" s="536"/>
      <c r="T567" s="536"/>
      <c r="U567" s="536"/>
      <c r="V567" s="536"/>
      <c r="W567" s="536"/>
    </row>
    <row r="568">
      <c r="B568" s="457">
        <f t="shared" si="1"/>
        <v>257.188212</v>
      </c>
      <c r="C568" s="465" t="str">
        <f t="shared" si="2"/>
        <v> </v>
      </c>
      <c r="D568" s="466"/>
      <c r="E568" s="466"/>
      <c r="F568" s="466"/>
      <c r="G568" s="466"/>
      <c r="H568" s="466"/>
      <c r="I568" s="467"/>
      <c r="J568" s="436"/>
      <c r="K568" s="537"/>
      <c r="L568" s="536"/>
      <c r="M568" s="536"/>
      <c r="N568" s="536"/>
      <c r="O568" s="536"/>
      <c r="P568" s="536"/>
      <c r="Q568" s="536"/>
      <c r="R568" s="536"/>
      <c r="S568" s="536"/>
      <c r="T568" s="536"/>
      <c r="U568" s="536"/>
      <c r="V568" s="536"/>
      <c r="W568" s="536"/>
    </row>
    <row r="569">
      <c r="B569" s="457">
        <f t="shared" si="1"/>
        <v>257.5282685</v>
      </c>
      <c r="C569" s="465" t="str">
        <f t="shared" si="2"/>
        <v> </v>
      </c>
      <c r="D569" s="466"/>
      <c r="E569" s="466"/>
      <c r="F569" s="466"/>
      <c r="G569" s="466"/>
      <c r="H569" s="466"/>
      <c r="I569" s="467"/>
      <c r="K569" s="537"/>
      <c r="L569" s="536"/>
      <c r="M569" s="536"/>
      <c r="N569" s="536"/>
      <c r="O569" s="536"/>
      <c r="P569" s="536"/>
      <c r="Q569" s="536"/>
      <c r="R569" s="536"/>
      <c r="S569" s="536"/>
      <c r="T569" s="536"/>
      <c r="U569" s="536"/>
      <c r="V569" s="536"/>
      <c r="W569" s="536"/>
    </row>
    <row r="570">
      <c r="B570" s="457">
        <f t="shared" si="1"/>
        <v>257.6446997</v>
      </c>
      <c r="C570" s="465" t="str">
        <f t="shared" si="2"/>
        <v> </v>
      </c>
      <c r="D570" s="466"/>
      <c r="E570" s="466"/>
      <c r="F570" s="466"/>
      <c r="G570" s="466"/>
      <c r="H570" s="466"/>
      <c r="I570" s="467"/>
      <c r="K570" s="537"/>
      <c r="L570" s="536"/>
      <c r="M570" s="536"/>
      <c r="N570" s="536"/>
      <c r="O570" s="536"/>
      <c r="P570" s="536"/>
      <c r="Q570" s="536"/>
      <c r="R570" s="536"/>
      <c r="S570" s="536"/>
      <c r="T570" s="536"/>
      <c r="U570" s="536"/>
      <c r="V570" s="536"/>
      <c r="W570" s="536"/>
    </row>
    <row r="571">
      <c r="B571" s="457">
        <f t="shared" si="1"/>
        <v>257.9814417</v>
      </c>
      <c r="C571" s="465" t="str">
        <f t="shared" si="2"/>
        <v> </v>
      </c>
      <c r="D571" s="466"/>
      <c r="E571" s="466"/>
      <c r="F571" s="466"/>
      <c r="G571" s="466"/>
      <c r="H571" s="466"/>
      <c r="I571" s="467"/>
      <c r="K571" s="537"/>
      <c r="L571" s="536"/>
      <c r="M571" s="536"/>
      <c r="N571" s="536"/>
      <c r="O571" s="536"/>
      <c r="P571" s="536"/>
      <c r="Q571" s="536"/>
      <c r="R571" s="536"/>
      <c r="S571" s="536"/>
      <c r="T571" s="536"/>
      <c r="U571" s="536"/>
      <c r="V571" s="536"/>
      <c r="W571" s="536"/>
    </row>
    <row r="572">
      <c r="B572" s="457">
        <f t="shared" si="1"/>
        <v>257.7418012</v>
      </c>
      <c r="C572" s="465" t="str">
        <f t="shared" si="2"/>
        <v> </v>
      </c>
      <c r="D572" s="466"/>
      <c r="E572" s="466"/>
      <c r="F572" s="466"/>
      <c r="G572" s="466"/>
      <c r="H572" s="466"/>
      <c r="I572" s="467"/>
      <c r="K572" s="537"/>
      <c r="L572" s="536"/>
      <c r="M572" s="536"/>
      <c r="N572" s="536"/>
      <c r="O572" s="536"/>
      <c r="P572" s="536"/>
      <c r="Q572" s="536"/>
      <c r="R572" s="536"/>
      <c r="S572" s="536"/>
      <c r="T572" s="536"/>
      <c r="U572" s="536"/>
      <c r="V572" s="536"/>
      <c r="W572" s="536"/>
    </row>
    <row r="573">
      <c r="B573" s="457">
        <f t="shared" si="1"/>
        <v>257.5652609</v>
      </c>
      <c r="C573" s="465" t="str">
        <f t="shared" si="2"/>
        <v> </v>
      </c>
      <c r="D573" s="466"/>
      <c r="E573" s="466"/>
      <c r="F573" s="466"/>
      <c r="G573" s="466"/>
      <c r="H573" s="466"/>
      <c r="I573" s="467"/>
      <c r="K573" s="537"/>
      <c r="L573" s="536"/>
      <c r="M573" s="536"/>
      <c r="N573" s="536"/>
      <c r="O573" s="536"/>
      <c r="P573" s="536"/>
      <c r="Q573" s="536"/>
      <c r="R573" s="536"/>
      <c r="S573" s="536"/>
      <c r="T573" s="536"/>
      <c r="U573" s="536"/>
      <c r="V573" s="536"/>
      <c r="W573" s="536"/>
    </row>
    <row r="574">
      <c r="B574" s="457">
        <f t="shared" si="1"/>
        <v>257.3670082</v>
      </c>
      <c r="C574" s="465" t="str">
        <f t="shared" si="2"/>
        <v> </v>
      </c>
      <c r="D574" s="466"/>
      <c r="E574" s="466"/>
      <c r="F574" s="466"/>
      <c r="G574" s="466"/>
      <c r="H574" s="466"/>
      <c r="I574" s="467"/>
      <c r="K574" s="537"/>
      <c r="L574" s="536"/>
      <c r="M574" s="536"/>
      <c r="N574" s="536"/>
      <c r="O574" s="536"/>
      <c r="P574" s="536"/>
      <c r="Q574" s="536"/>
      <c r="R574" s="536"/>
      <c r="S574" s="536"/>
      <c r="T574" s="536"/>
      <c r="U574" s="536"/>
      <c r="V574" s="536"/>
      <c r="W574" s="536"/>
    </row>
    <row r="575">
      <c r="B575" s="457">
        <f t="shared" si="1"/>
        <v>257.8164295</v>
      </c>
      <c r="C575" s="465" t="str">
        <f t="shared" si="2"/>
        <v> </v>
      </c>
      <c r="D575" s="466"/>
      <c r="E575" s="466"/>
      <c r="F575" s="466"/>
      <c r="G575" s="466"/>
      <c r="H575" s="466"/>
      <c r="I575" s="467"/>
      <c r="K575" s="537"/>
      <c r="L575" s="536"/>
      <c r="M575" s="536"/>
      <c r="N575" s="536"/>
      <c r="O575" s="536"/>
      <c r="P575" s="536"/>
      <c r="Q575" s="536"/>
      <c r="R575" s="536"/>
      <c r="S575" s="536"/>
      <c r="T575" s="536"/>
      <c r="U575" s="536"/>
      <c r="V575" s="536"/>
      <c r="W575" s="536"/>
    </row>
    <row r="576">
      <c r="B576" s="457">
        <f t="shared" si="1"/>
        <v>257.5115069</v>
      </c>
      <c r="C576" s="465" t="str">
        <f t="shared" si="2"/>
        <v> </v>
      </c>
      <c r="D576" s="466"/>
      <c r="E576" s="466"/>
      <c r="F576" s="466"/>
      <c r="G576" s="466"/>
      <c r="H576" s="466"/>
      <c r="I576" s="467"/>
      <c r="K576" s="537"/>
      <c r="L576" s="437"/>
      <c r="M576" s="536"/>
      <c r="N576" s="536"/>
      <c r="O576" s="536"/>
      <c r="P576" s="536"/>
      <c r="Q576" s="536"/>
      <c r="R576" s="536"/>
      <c r="S576" s="536"/>
      <c r="T576" s="536"/>
      <c r="U576" s="536"/>
      <c r="V576" s="536"/>
      <c r="W576" s="536"/>
    </row>
    <row r="577">
      <c r="B577" s="457">
        <f t="shared" si="1"/>
        <v>257.0530628</v>
      </c>
      <c r="C577" s="465" t="str">
        <f t="shared" si="2"/>
        <v> </v>
      </c>
      <c r="D577" s="466"/>
      <c r="E577" s="466"/>
      <c r="F577" s="466"/>
      <c r="G577" s="466"/>
      <c r="H577" s="466"/>
      <c r="I577" s="467"/>
      <c r="J577" s="436"/>
      <c r="K577" s="537"/>
      <c r="L577" s="536"/>
      <c r="M577" s="437"/>
      <c r="N577" s="536"/>
      <c r="O577" s="536"/>
      <c r="P577" s="536"/>
      <c r="Q577" s="536"/>
      <c r="R577" s="536"/>
      <c r="S577" s="536"/>
      <c r="T577" s="536"/>
      <c r="U577" s="536"/>
      <c r="V577" s="536"/>
      <c r="W577" s="536"/>
    </row>
    <row r="578">
      <c r="B578" s="457">
        <f t="shared" si="1"/>
        <v>257.3373493</v>
      </c>
      <c r="C578" s="465" t="str">
        <f t="shared" si="2"/>
        <v> </v>
      </c>
      <c r="D578" s="466"/>
      <c r="E578" s="466"/>
      <c r="F578" s="466"/>
      <c r="G578" s="466"/>
      <c r="H578" s="466"/>
      <c r="I578" s="467"/>
      <c r="J578" s="436"/>
      <c r="K578" s="537"/>
      <c r="L578" s="536"/>
      <c r="M578" s="536"/>
      <c r="N578" s="536"/>
      <c r="O578" s="536"/>
      <c r="P578" s="536"/>
      <c r="Q578" s="536"/>
      <c r="R578" s="536"/>
      <c r="S578" s="536"/>
      <c r="T578" s="536"/>
      <c r="U578" s="536"/>
      <c r="V578" s="536"/>
      <c r="W578" s="536"/>
    </row>
    <row r="579">
      <c r="B579" s="457">
        <f t="shared" si="1"/>
        <v>257.7680318</v>
      </c>
      <c r="C579" s="465" t="str">
        <f t="shared" si="2"/>
        <v> </v>
      </c>
      <c r="D579" s="466"/>
      <c r="E579" s="466"/>
      <c r="F579" s="466"/>
      <c r="G579" s="466"/>
      <c r="H579" s="466"/>
      <c r="I579" s="467"/>
      <c r="K579" s="537"/>
      <c r="L579" s="536"/>
      <c r="M579" s="536"/>
      <c r="N579" s="536"/>
      <c r="O579" s="536"/>
      <c r="P579" s="536"/>
      <c r="Q579" s="536"/>
      <c r="R579" s="536"/>
      <c r="S579" s="536"/>
      <c r="T579" s="536"/>
      <c r="U579" s="536"/>
      <c r="V579" s="536"/>
      <c r="W579" s="536"/>
    </row>
    <row r="580">
      <c r="B580" s="457">
        <f t="shared" si="1"/>
        <v>257.4291127</v>
      </c>
      <c r="C580" s="465" t="str">
        <f t="shared" si="2"/>
        <v> </v>
      </c>
      <c r="D580" s="466"/>
      <c r="E580" s="466"/>
      <c r="F580" s="466"/>
      <c r="G580" s="466"/>
      <c r="H580" s="466"/>
      <c r="I580" s="467"/>
      <c r="J580" s="436"/>
      <c r="K580" s="537"/>
      <c r="L580" s="536"/>
      <c r="M580" s="536"/>
      <c r="N580" s="536"/>
      <c r="O580" s="536"/>
      <c r="P580" s="536"/>
      <c r="Q580" s="536"/>
      <c r="R580" s="536"/>
      <c r="S580" s="536"/>
      <c r="T580" s="536"/>
      <c r="U580" s="536"/>
      <c r="V580" s="536"/>
      <c r="W580" s="536"/>
    </row>
    <row r="581">
      <c r="B581" s="457">
        <f t="shared" si="1"/>
        <v>257.2755008</v>
      </c>
      <c r="C581" s="465" t="str">
        <f t="shared" si="2"/>
        <v> </v>
      </c>
      <c r="D581" s="466"/>
      <c r="E581" s="466"/>
      <c r="F581" s="466"/>
      <c r="G581" s="466"/>
      <c r="H581" s="466"/>
      <c r="I581" s="467"/>
      <c r="J581" s="436"/>
      <c r="K581" s="537"/>
      <c r="L581" s="536"/>
      <c r="M581" s="536"/>
      <c r="N581" s="536"/>
      <c r="O581" s="536"/>
      <c r="P581" s="536"/>
      <c r="Q581" s="536"/>
      <c r="R581" s="536"/>
      <c r="S581" s="536"/>
      <c r="T581" s="536"/>
      <c r="U581" s="536"/>
      <c r="V581" s="536"/>
      <c r="W581" s="536"/>
    </row>
    <row r="582">
      <c r="B582" s="457">
        <f t="shared" si="1"/>
        <v>257.1506555</v>
      </c>
      <c r="C582" s="465" t="str">
        <f t="shared" si="2"/>
        <v> </v>
      </c>
      <c r="D582" s="466"/>
      <c r="E582" s="466"/>
      <c r="F582" s="466"/>
      <c r="G582" s="466"/>
      <c r="H582" s="466"/>
      <c r="I582" s="467"/>
      <c r="K582" s="537"/>
      <c r="L582" s="536"/>
      <c r="M582" s="536"/>
      <c r="N582" s="536"/>
      <c r="O582" s="536"/>
      <c r="P582" s="536"/>
      <c r="Q582" s="536"/>
      <c r="R582" s="536"/>
      <c r="S582" s="536"/>
      <c r="T582" s="536"/>
      <c r="U582" s="536"/>
      <c r="V582" s="536"/>
      <c r="W582" s="536"/>
    </row>
    <row r="583">
      <c r="B583" s="457">
        <f t="shared" si="1"/>
        <v>257.5330012</v>
      </c>
      <c r="C583" s="465" t="str">
        <f t="shared" si="2"/>
        <v> </v>
      </c>
      <c r="D583" s="466"/>
      <c r="E583" s="466"/>
      <c r="F583" s="466"/>
      <c r="G583" s="466"/>
      <c r="H583" s="466"/>
      <c r="I583" s="467"/>
      <c r="K583" s="537"/>
      <c r="L583" s="536"/>
      <c r="M583" s="536"/>
      <c r="N583" s="536"/>
      <c r="O583" s="536"/>
      <c r="P583" s="536"/>
      <c r="Q583" s="536"/>
      <c r="R583" s="536"/>
      <c r="S583" s="536"/>
      <c r="T583" s="536"/>
      <c r="U583" s="536"/>
      <c r="V583" s="536"/>
      <c r="W583" s="536"/>
    </row>
    <row r="584">
      <c r="B584" s="457">
        <f t="shared" si="1"/>
        <v>257.6498349</v>
      </c>
      <c r="C584" s="465" t="str">
        <f t="shared" si="2"/>
        <v> </v>
      </c>
      <c r="D584" s="466"/>
      <c r="E584" s="466"/>
      <c r="F584" s="466"/>
      <c r="G584" s="466"/>
      <c r="H584" s="466"/>
      <c r="I584" s="467"/>
      <c r="J584" s="436"/>
      <c r="K584" s="537"/>
      <c r="L584" s="437"/>
      <c r="M584" s="437"/>
      <c r="N584" s="536"/>
      <c r="O584" s="536"/>
      <c r="P584" s="536"/>
      <c r="Q584" s="536"/>
      <c r="R584" s="536"/>
      <c r="S584" s="536"/>
      <c r="T584" s="536"/>
      <c r="U584" s="536"/>
      <c r="V584" s="536"/>
      <c r="W584" s="536"/>
    </row>
    <row r="585">
      <c r="B585" s="457">
        <f t="shared" si="1"/>
        <v>257.3769096</v>
      </c>
      <c r="C585" s="465" t="str">
        <f t="shared" si="2"/>
        <v> </v>
      </c>
      <c r="D585" s="466"/>
      <c r="E585" s="466"/>
      <c r="F585" s="466"/>
      <c r="G585" s="466"/>
      <c r="H585" s="466"/>
      <c r="I585" s="467"/>
      <c r="K585" s="537"/>
      <c r="L585" s="536"/>
      <c r="M585" s="536"/>
      <c r="N585" s="536"/>
      <c r="O585" s="536"/>
      <c r="P585" s="536"/>
      <c r="Q585" s="536"/>
      <c r="R585" s="536"/>
      <c r="S585" s="536"/>
      <c r="T585" s="536"/>
      <c r="U585" s="536"/>
      <c r="V585" s="536"/>
      <c r="W585" s="536"/>
    </row>
    <row r="586">
      <c r="B586" s="457">
        <f t="shared" si="1"/>
        <v>257.9283246</v>
      </c>
      <c r="C586" s="465" t="str">
        <f t="shared" si="2"/>
        <v> </v>
      </c>
      <c r="D586" s="466"/>
      <c r="E586" s="466"/>
      <c r="F586" s="466"/>
      <c r="G586" s="466"/>
      <c r="H586" s="466"/>
      <c r="I586" s="467"/>
      <c r="K586" s="537"/>
      <c r="L586" s="536"/>
      <c r="M586" s="536"/>
      <c r="N586" s="536"/>
      <c r="O586" s="536"/>
      <c r="P586" s="536"/>
      <c r="Q586" s="536"/>
      <c r="R586" s="536"/>
      <c r="S586" s="536"/>
      <c r="T586" s="536"/>
      <c r="U586" s="536"/>
      <c r="V586" s="536"/>
      <c r="W586" s="536"/>
    </row>
    <row r="587">
      <c r="B587" s="457">
        <f t="shared" si="1"/>
        <v>257.3424587</v>
      </c>
      <c r="C587" s="465" t="str">
        <f t="shared" si="2"/>
        <v> </v>
      </c>
      <c r="D587" s="466"/>
      <c r="E587" s="466"/>
      <c r="F587" s="466"/>
      <c r="G587" s="466"/>
      <c r="H587" s="466"/>
      <c r="I587" s="467"/>
      <c r="K587" s="537"/>
      <c r="L587" s="536"/>
      <c r="M587" s="536"/>
      <c r="N587" s="536"/>
      <c r="O587" s="536"/>
      <c r="P587" s="536"/>
      <c r="Q587" s="536"/>
      <c r="R587" s="536"/>
      <c r="S587" s="536"/>
      <c r="T587" s="536"/>
      <c r="U587" s="536"/>
      <c r="V587" s="536"/>
      <c r="W587" s="536"/>
    </row>
    <row r="588">
      <c r="B588" s="457">
        <f t="shared" si="1"/>
        <v>257.5365568</v>
      </c>
      <c r="C588" s="465" t="str">
        <f t="shared" si="2"/>
        <v> </v>
      </c>
      <c r="D588" s="466"/>
      <c r="E588" s="466"/>
      <c r="F588" s="466"/>
      <c r="G588" s="466"/>
      <c r="H588" s="466"/>
      <c r="I588" s="467"/>
      <c r="K588" s="537"/>
      <c r="L588" s="536"/>
      <c r="M588" s="536"/>
      <c r="N588" s="536"/>
      <c r="O588" s="536"/>
      <c r="P588" s="536"/>
      <c r="Q588" s="536"/>
      <c r="R588" s="536"/>
      <c r="S588" s="536"/>
      <c r="T588" s="536"/>
      <c r="U588" s="536"/>
      <c r="V588" s="536"/>
      <c r="W588" s="536"/>
    </row>
    <row r="589">
      <c r="B589" s="457">
        <f t="shared" si="1"/>
        <v>257.0335742</v>
      </c>
      <c r="C589" s="465" t="str">
        <f t="shared" si="2"/>
        <v> </v>
      </c>
      <c r="D589" s="466"/>
      <c r="E589" s="466"/>
      <c r="F589" s="466"/>
      <c r="G589" s="466"/>
      <c r="H589" s="466"/>
      <c r="I589" s="467"/>
      <c r="K589" s="537"/>
      <c r="L589" s="536"/>
      <c r="M589" s="536"/>
      <c r="N589" s="536"/>
      <c r="O589" s="536"/>
      <c r="P589" s="536"/>
      <c r="Q589" s="536"/>
      <c r="R589" s="536"/>
      <c r="S589" s="536"/>
      <c r="T589" s="536"/>
      <c r="U589" s="536"/>
      <c r="V589" s="536"/>
      <c r="W589" s="536"/>
    </row>
    <row r="590">
      <c r="B590" s="457">
        <f t="shared" si="1"/>
        <v>257.8975423</v>
      </c>
      <c r="C590" s="465" t="str">
        <f t="shared" si="2"/>
        <v> </v>
      </c>
      <c r="D590" s="466"/>
      <c r="E590" s="466"/>
      <c r="F590" s="466"/>
      <c r="G590" s="466"/>
      <c r="H590" s="466"/>
      <c r="I590" s="467"/>
      <c r="K590" s="537"/>
      <c r="L590" s="536"/>
      <c r="M590" s="536"/>
      <c r="N590" s="536"/>
      <c r="O590" s="536"/>
      <c r="P590" s="536"/>
      <c r="Q590" s="536"/>
      <c r="R590" s="536"/>
      <c r="S590" s="536"/>
      <c r="T590" s="536"/>
      <c r="U590" s="536"/>
      <c r="V590" s="536"/>
      <c r="W590" s="536"/>
    </row>
    <row r="591">
      <c r="B591" s="457">
        <f t="shared" si="1"/>
        <v>257.5466817</v>
      </c>
      <c r="C591" s="465" t="str">
        <f t="shared" si="2"/>
        <v> </v>
      </c>
      <c r="D591" s="466"/>
      <c r="E591" s="466"/>
      <c r="F591" s="466"/>
      <c r="G591" s="466"/>
      <c r="H591" s="466"/>
      <c r="I591" s="467"/>
      <c r="K591" s="537"/>
      <c r="L591" s="536"/>
      <c r="M591" s="536"/>
      <c r="N591" s="536"/>
      <c r="O591" s="536"/>
      <c r="P591" s="536"/>
      <c r="Q591" s="536"/>
      <c r="R591" s="536"/>
      <c r="S591" s="536"/>
      <c r="T591" s="536"/>
      <c r="U591" s="536"/>
      <c r="V591" s="536"/>
      <c r="W591" s="536"/>
    </row>
    <row r="592">
      <c r="B592" s="457">
        <f t="shared" si="1"/>
        <v>257.3057456</v>
      </c>
      <c r="C592" s="465" t="str">
        <f t="shared" si="2"/>
        <v> </v>
      </c>
      <c r="D592" s="466"/>
      <c r="E592" s="466"/>
      <c r="F592" s="466"/>
      <c r="G592" s="466"/>
      <c r="H592" s="466"/>
      <c r="I592" s="467"/>
      <c r="K592" s="537"/>
      <c r="L592" s="536"/>
      <c r="M592" s="536"/>
      <c r="N592" s="536"/>
      <c r="O592" s="536"/>
      <c r="P592" s="536"/>
      <c r="Q592" s="536"/>
      <c r="R592" s="536"/>
      <c r="S592" s="536"/>
      <c r="T592" s="536"/>
      <c r="U592" s="536"/>
      <c r="V592" s="536"/>
      <c r="W592" s="536"/>
    </row>
    <row r="593">
      <c r="B593" s="457">
        <f t="shared" si="1"/>
        <v>257.5105862</v>
      </c>
      <c r="C593" s="465" t="str">
        <f t="shared" si="2"/>
        <v> </v>
      </c>
      <c r="D593" s="466"/>
      <c r="E593" s="466"/>
      <c r="F593" s="466"/>
      <c r="G593" s="466"/>
      <c r="H593" s="466"/>
      <c r="I593" s="467"/>
      <c r="K593" s="537"/>
      <c r="L593" s="536"/>
      <c r="M593" s="536"/>
      <c r="N593" s="536"/>
      <c r="O593" s="536"/>
      <c r="P593" s="536"/>
      <c r="Q593" s="536"/>
      <c r="R593" s="536"/>
      <c r="S593" s="536"/>
      <c r="T593" s="536"/>
      <c r="U593" s="536"/>
      <c r="V593" s="536"/>
      <c r="W593" s="536"/>
    </row>
    <row r="594">
      <c r="B594" s="457">
        <f t="shared" si="1"/>
        <v>257.1017869</v>
      </c>
      <c r="C594" s="465" t="str">
        <f t="shared" si="2"/>
        <v> </v>
      </c>
      <c r="D594" s="466"/>
      <c r="E594" s="466"/>
      <c r="F594" s="466"/>
      <c r="G594" s="466"/>
      <c r="H594" s="466"/>
      <c r="I594" s="467"/>
      <c r="K594" s="537"/>
      <c r="L594" s="536"/>
      <c r="M594" s="536"/>
      <c r="N594" s="536"/>
      <c r="O594" s="536"/>
      <c r="P594" s="536"/>
      <c r="Q594" s="536"/>
      <c r="R594" s="536"/>
      <c r="S594" s="536"/>
      <c r="T594" s="536"/>
      <c r="U594" s="536"/>
      <c r="V594" s="536"/>
      <c r="W594" s="536"/>
    </row>
    <row r="595">
      <c r="B595" s="457">
        <f t="shared" si="1"/>
        <v>257.7966247</v>
      </c>
      <c r="C595" s="465" t="str">
        <f t="shared" si="2"/>
        <v> </v>
      </c>
      <c r="D595" s="466"/>
      <c r="E595" s="466"/>
      <c r="F595" s="466"/>
      <c r="G595" s="466"/>
      <c r="H595" s="466"/>
      <c r="I595" s="467"/>
      <c r="K595" s="537"/>
      <c r="L595" s="536"/>
      <c r="M595" s="536"/>
      <c r="N595" s="536"/>
      <c r="O595" s="536"/>
      <c r="P595" s="536"/>
      <c r="Q595" s="536"/>
      <c r="R595" s="536"/>
      <c r="S595" s="536"/>
      <c r="T595" s="536"/>
      <c r="U595" s="536"/>
      <c r="V595" s="536"/>
      <c r="W595" s="536"/>
    </row>
    <row r="596">
      <c r="B596" s="457">
        <f t="shared" si="1"/>
        <v>257.9696053</v>
      </c>
      <c r="C596" s="465" t="str">
        <f t="shared" si="2"/>
        <v> </v>
      </c>
      <c r="D596" s="466"/>
      <c r="E596" s="466"/>
      <c r="F596" s="466"/>
      <c r="G596" s="466"/>
      <c r="H596" s="466"/>
      <c r="I596" s="467"/>
      <c r="K596" s="537"/>
      <c r="L596" s="536"/>
      <c r="M596" s="536"/>
      <c r="N596" s="536"/>
      <c r="O596" s="536"/>
      <c r="P596" s="536"/>
      <c r="Q596" s="536"/>
      <c r="R596" s="536"/>
      <c r="S596" s="536"/>
      <c r="T596" s="536"/>
      <c r="U596" s="536"/>
      <c r="V596" s="536"/>
      <c r="W596" s="536"/>
    </row>
    <row r="597">
      <c r="B597" s="457">
        <f t="shared" si="1"/>
        <v>257.1852008</v>
      </c>
      <c r="C597" s="465" t="str">
        <f t="shared" si="2"/>
        <v> </v>
      </c>
      <c r="D597" s="466"/>
      <c r="E597" s="466"/>
      <c r="F597" s="466"/>
      <c r="G597" s="466"/>
      <c r="H597" s="466"/>
      <c r="I597" s="467"/>
      <c r="K597" s="537"/>
      <c r="L597" s="536"/>
      <c r="M597" s="536"/>
      <c r="N597" s="536"/>
      <c r="O597" s="536"/>
      <c r="P597" s="536"/>
      <c r="Q597" s="536"/>
      <c r="R597" s="536"/>
      <c r="S597" s="536"/>
      <c r="T597" s="536"/>
      <c r="U597" s="536"/>
      <c r="V597" s="536"/>
      <c r="W597" s="536"/>
    </row>
    <row r="598">
      <c r="B598" s="457">
        <f t="shared" si="1"/>
        <v>257.3345863</v>
      </c>
      <c r="C598" s="465" t="str">
        <f t="shared" si="2"/>
        <v> </v>
      </c>
      <c r="D598" s="466"/>
      <c r="E598" s="466"/>
      <c r="F598" s="466"/>
      <c r="G598" s="466"/>
      <c r="H598" s="466"/>
      <c r="I598" s="467"/>
      <c r="K598" s="537"/>
      <c r="L598" s="536"/>
      <c r="M598" s="536"/>
      <c r="N598" s="536"/>
      <c r="O598" s="536"/>
      <c r="P598" s="536"/>
      <c r="Q598" s="536"/>
      <c r="R598" s="536"/>
      <c r="S598" s="536"/>
      <c r="T598" s="536"/>
      <c r="U598" s="536"/>
      <c r="V598" s="536"/>
      <c r="W598" s="536"/>
    </row>
    <row r="599">
      <c r="B599" s="457">
        <f t="shared" si="1"/>
        <v>257.1928115</v>
      </c>
      <c r="C599" s="465" t="str">
        <f t="shared" si="2"/>
        <v> </v>
      </c>
      <c r="D599" s="466"/>
      <c r="E599" s="466"/>
      <c r="F599" s="466"/>
      <c r="G599" s="466"/>
      <c r="H599" s="466"/>
      <c r="I599" s="467"/>
      <c r="K599" s="537"/>
      <c r="L599" s="536"/>
      <c r="M599" s="536"/>
      <c r="N599" s="536"/>
      <c r="O599" s="536"/>
      <c r="P599" s="536"/>
      <c r="Q599" s="536"/>
      <c r="R599" s="536"/>
      <c r="S599" s="536"/>
      <c r="T599" s="536"/>
      <c r="U599" s="536"/>
      <c r="V599" s="536"/>
      <c r="W599" s="536"/>
    </row>
    <row r="600">
      <c r="B600" s="457">
        <f t="shared" si="1"/>
        <v>257.3193669</v>
      </c>
      <c r="C600" s="465" t="str">
        <f t="shared" si="2"/>
        <v> </v>
      </c>
      <c r="D600" s="466"/>
      <c r="E600" s="466"/>
      <c r="F600" s="466"/>
      <c r="G600" s="466"/>
      <c r="H600" s="466"/>
      <c r="I600" s="467"/>
      <c r="K600" s="537"/>
      <c r="L600" s="536"/>
      <c r="M600" s="536"/>
      <c r="N600" s="536"/>
      <c r="O600" s="536"/>
      <c r="P600" s="536"/>
      <c r="Q600" s="536"/>
      <c r="R600" s="536"/>
      <c r="S600" s="536"/>
      <c r="T600" s="536"/>
      <c r="U600" s="536"/>
      <c r="V600" s="536"/>
      <c r="W600" s="536"/>
    </row>
    <row r="601">
      <c r="B601" s="457">
        <f t="shared" si="1"/>
        <v>257.7046933</v>
      </c>
      <c r="C601" s="465" t="str">
        <f t="shared" si="2"/>
        <v> </v>
      </c>
      <c r="D601" s="466"/>
      <c r="E601" s="466"/>
      <c r="F601" s="466"/>
      <c r="G601" s="466"/>
      <c r="H601" s="466"/>
      <c r="I601" s="467"/>
      <c r="K601" s="537"/>
      <c r="L601" s="536"/>
      <c r="M601" s="536"/>
      <c r="N601" s="536"/>
      <c r="O601" s="536"/>
      <c r="P601" s="536"/>
      <c r="Q601" s="536"/>
      <c r="R601" s="536"/>
      <c r="S601" s="536"/>
      <c r="T601" s="536"/>
      <c r="U601" s="536"/>
      <c r="V601" s="536"/>
      <c r="W601" s="536"/>
    </row>
    <row r="602">
      <c r="B602" s="457">
        <f t="shared" si="1"/>
        <v>257.0145742</v>
      </c>
      <c r="C602" s="465" t="str">
        <f t="shared" si="2"/>
        <v> </v>
      </c>
      <c r="D602" s="466"/>
      <c r="E602" s="466"/>
      <c r="F602" s="466"/>
      <c r="G602" s="466"/>
      <c r="H602" s="466"/>
      <c r="I602" s="467"/>
      <c r="K602" s="537"/>
      <c r="L602" s="536"/>
      <c r="M602" s="536"/>
      <c r="N602" s="536"/>
      <c r="O602" s="536"/>
      <c r="P602" s="536"/>
      <c r="Q602" s="536"/>
      <c r="R602" s="536"/>
      <c r="S602" s="536"/>
      <c r="T602" s="536"/>
      <c r="U602" s="536"/>
      <c r="V602" s="536"/>
      <c r="W602" s="536"/>
    </row>
    <row r="603">
      <c r="B603" s="457">
        <f t="shared" si="1"/>
        <v>257.9997713</v>
      </c>
      <c r="C603" s="465" t="str">
        <f t="shared" si="2"/>
        <v> </v>
      </c>
      <c r="D603" s="466"/>
      <c r="E603" s="466"/>
      <c r="F603" s="466"/>
      <c r="G603" s="466"/>
      <c r="H603" s="466"/>
      <c r="I603" s="467"/>
      <c r="J603" s="436"/>
      <c r="K603" s="537"/>
      <c r="L603" s="536"/>
      <c r="M603" s="536"/>
      <c r="N603" s="536"/>
      <c r="O603" s="536"/>
      <c r="P603" s="536"/>
      <c r="Q603" s="536"/>
      <c r="R603" s="536"/>
      <c r="S603" s="536"/>
      <c r="T603" s="536"/>
      <c r="U603" s="536"/>
      <c r="V603" s="536"/>
      <c r="W603" s="536"/>
    </row>
    <row r="604">
      <c r="B604" s="457">
        <f t="shared" si="1"/>
        <v>257.0862235</v>
      </c>
      <c r="C604" s="465" t="str">
        <f t="shared" si="2"/>
        <v> </v>
      </c>
      <c r="D604" s="466"/>
      <c r="E604" s="466"/>
      <c r="F604" s="466"/>
      <c r="G604" s="466"/>
      <c r="H604" s="466"/>
      <c r="I604" s="467"/>
      <c r="K604" s="537"/>
      <c r="L604" s="536"/>
      <c r="M604" s="536"/>
      <c r="N604" s="536"/>
      <c r="O604" s="536"/>
      <c r="P604" s="536"/>
      <c r="Q604" s="536"/>
      <c r="R604" s="536"/>
      <c r="S604" s="536"/>
      <c r="T604" s="536"/>
      <c r="U604" s="536"/>
      <c r="V604" s="536"/>
      <c r="W604" s="536"/>
    </row>
    <row r="605">
      <c r="B605" s="457">
        <f t="shared" si="1"/>
        <v>257.5648785</v>
      </c>
      <c r="C605" s="465" t="str">
        <f t="shared" si="2"/>
        <v> </v>
      </c>
      <c r="D605" s="466"/>
      <c r="E605" s="466"/>
      <c r="F605" s="466"/>
      <c r="G605" s="466"/>
      <c r="H605" s="466"/>
      <c r="I605" s="467"/>
      <c r="K605" s="537"/>
      <c r="L605" s="536"/>
      <c r="M605" s="536"/>
      <c r="N605" s="536"/>
      <c r="O605" s="536"/>
      <c r="P605" s="536"/>
      <c r="Q605" s="536"/>
      <c r="R605" s="536"/>
      <c r="S605" s="536"/>
      <c r="T605" s="536"/>
      <c r="U605" s="536"/>
      <c r="V605" s="536"/>
      <c r="W605" s="536"/>
    </row>
    <row r="606">
      <c r="B606" s="457">
        <f t="shared" si="1"/>
        <v>257.127123</v>
      </c>
      <c r="C606" s="465" t="str">
        <f t="shared" si="2"/>
        <v> </v>
      </c>
      <c r="D606" s="466"/>
      <c r="E606" s="466"/>
      <c r="F606" s="466"/>
      <c r="G606" s="466"/>
      <c r="H606" s="466"/>
      <c r="I606" s="467"/>
      <c r="K606" s="537"/>
      <c r="L606" s="536"/>
      <c r="M606" s="536"/>
      <c r="N606" s="536"/>
      <c r="O606" s="536"/>
      <c r="P606" s="536"/>
      <c r="Q606" s="536"/>
      <c r="R606" s="536"/>
      <c r="S606" s="536"/>
      <c r="T606" s="536"/>
      <c r="U606" s="536"/>
      <c r="V606" s="536"/>
      <c r="W606" s="536"/>
    </row>
    <row r="607">
      <c r="B607" s="457">
        <f t="shared" si="1"/>
        <v>257.7829844</v>
      </c>
      <c r="C607" s="465" t="str">
        <f t="shared" si="2"/>
        <v> </v>
      </c>
      <c r="D607" s="466"/>
      <c r="E607" s="466"/>
      <c r="F607" s="466"/>
      <c r="G607" s="466"/>
      <c r="H607" s="466"/>
      <c r="I607" s="467"/>
      <c r="K607" s="537"/>
      <c r="L607" s="536"/>
      <c r="M607" s="536"/>
      <c r="N607" s="536"/>
      <c r="O607" s="536"/>
      <c r="P607" s="536"/>
      <c r="Q607" s="536"/>
      <c r="R607" s="536"/>
      <c r="S607" s="536"/>
      <c r="T607" s="536"/>
      <c r="U607" s="536"/>
      <c r="V607" s="536"/>
      <c r="W607" s="536"/>
    </row>
    <row r="608">
      <c r="B608" s="457">
        <f t="shared" si="1"/>
        <v>257.0892658</v>
      </c>
      <c r="C608" s="465" t="str">
        <f t="shared" si="2"/>
        <v> </v>
      </c>
      <c r="D608" s="466"/>
      <c r="E608" s="466"/>
      <c r="F608" s="466"/>
      <c r="G608" s="466"/>
      <c r="H608" s="466"/>
      <c r="I608" s="467"/>
      <c r="J608" s="436"/>
      <c r="K608" s="537"/>
      <c r="L608" s="536"/>
      <c r="M608" s="536"/>
      <c r="N608" s="536"/>
      <c r="O608" s="536"/>
      <c r="P608" s="536"/>
      <c r="Q608" s="536"/>
      <c r="R608" s="536"/>
      <c r="S608" s="536"/>
      <c r="T608" s="536"/>
      <c r="U608" s="536"/>
      <c r="V608" s="536"/>
      <c r="W608" s="536"/>
    </row>
    <row r="609">
      <c r="B609" s="457">
        <f t="shared" si="1"/>
        <v>257.0448705</v>
      </c>
      <c r="C609" s="465" t="str">
        <f t="shared" si="2"/>
        <v> </v>
      </c>
      <c r="D609" s="466"/>
      <c r="E609" s="466"/>
      <c r="F609" s="466"/>
      <c r="G609" s="466"/>
      <c r="H609" s="466"/>
      <c r="I609" s="467"/>
      <c r="K609" s="537"/>
      <c r="L609" s="536"/>
      <c r="M609" s="536"/>
      <c r="N609" s="536"/>
      <c r="O609" s="536"/>
      <c r="P609" s="536"/>
      <c r="Q609" s="536"/>
      <c r="R609" s="536"/>
      <c r="S609" s="536"/>
      <c r="T609" s="536"/>
      <c r="U609" s="536"/>
      <c r="V609" s="536"/>
      <c r="W609" s="536"/>
    </row>
    <row r="610">
      <c r="B610" s="457">
        <f t="shared" si="1"/>
        <v>257.5463014</v>
      </c>
      <c r="C610" s="465" t="str">
        <f t="shared" si="2"/>
        <v> </v>
      </c>
      <c r="D610" s="466"/>
      <c r="E610" s="466"/>
      <c r="F610" s="466"/>
      <c r="G610" s="466"/>
      <c r="H610" s="466"/>
      <c r="I610" s="467"/>
      <c r="K610" s="537"/>
      <c r="L610" s="536"/>
      <c r="M610" s="536"/>
      <c r="N610" s="536"/>
      <c r="O610" s="536"/>
      <c r="P610" s="536"/>
      <c r="Q610" s="536"/>
      <c r="R610" s="536"/>
      <c r="S610" s="536"/>
      <c r="T610" s="536"/>
      <c r="U610" s="536"/>
      <c r="V610" s="536"/>
      <c r="W610" s="536"/>
    </row>
    <row r="611">
      <c r="B611" s="457">
        <f t="shared" si="1"/>
        <v>257.1153408</v>
      </c>
      <c r="C611" s="465" t="str">
        <f t="shared" si="2"/>
        <v> </v>
      </c>
      <c r="D611" s="466"/>
      <c r="E611" s="466"/>
      <c r="F611" s="466"/>
      <c r="G611" s="466"/>
      <c r="H611" s="466"/>
      <c r="I611" s="467"/>
      <c r="K611" s="537"/>
      <c r="L611" s="536"/>
      <c r="M611" s="536"/>
      <c r="N611" s="536"/>
      <c r="O611" s="536"/>
      <c r="P611" s="536"/>
      <c r="Q611" s="536"/>
      <c r="R611" s="536"/>
      <c r="S611" s="536"/>
      <c r="T611" s="536"/>
      <c r="U611" s="536"/>
      <c r="V611" s="536"/>
      <c r="W611" s="536"/>
    </row>
    <row r="612">
      <c r="B612" s="457">
        <f t="shared" si="1"/>
        <v>257.1338754</v>
      </c>
      <c r="C612" s="465" t="str">
        <f t="shared" si="2"/>
        <v> </v>
      </c>
      <c r="D612" s="466"/>
      <c r="E612" s="466"/>
      <c r="F612" s="466"/>
      <c r="G612" s="466"/>
      <c r="H612" s="466"/>
      <c r="I612" s="467"/>
      <c r="K612" s="537"/>
      <c r="L612" s="536"/>
      <c r="M612" s="536"/>
      <c r="N612" s="536"/>
      <c r="O612" s="536"/>
      <c r="P612" s="536"/>
      <c r="Q612" s="536"/>
      <c r="R612" s="536"/>
      <c r="S612" s="536"/>
      <c r="T612" s="536"/>
      <c r="U612" s="536"/>
      <c r="V612" s="536"/>
      <c r="W612" s="536"/>
    </row>
    <row r="613">
      <c r="B613" s="457">
        <f t="shared" si="1"/>
        <v>257.1143237</v>
      </c>
      <c r="C613" s="465" t="str">
        <f t="shared" si="2"/>
        <v> </v>
      </c>
      <c r="D613" s="466"/>
      <c r="E613" s="466"/>
      <c r="F613" s="466"/>
      <c r="G613" s="466"/>
      <c r="H613" s="466"/>
      <c r="I613" s="467"/>
      <c r="K613" s="537"/>
      <c r="L613" s="536"/>
      <c r="M613" s="536"/>
      <c r="N613" s="536"/>
      <c r="O613" s="536"/>
      <c r="P613" s="536"/>
      <c r="Q613" s="536"/>
      <c r="R613" s="536"/>
      <c r="S613" s="536"/>
      <c r="T613" s="536"/>
      <c r="U613" s="536"/>
      <c r="V613" s="536"/>
      <c r="W613" s="536"/>
    </row>
    <row r="614">
      <c r="B614" s="457">
        <f t="shared" si="1"/>
        <v>257.0206374</v>
      </c>
      <c r="C614" s="465" t="str">
        <f t="shared" si="2"/>
        <v> </v>
      </c>
      <c r="D614" s="466"/>
      <c r="E614" s="466"/>
      <c r="F614" s="466"/>
      <c r="G614" s="466"/>
      <c r="H614" s="466"/>
      <c r="I614" s="467"/>
      <c r="J614" s="436"/>
      <c r="K614" s="537"/>
      <c r="L614" s="437"/>
      <c r="M614" s="536"/>
      <c r="N614" s="536"/>
      <c r="O614" s="536"/>
      <c r="P614" s="536"/>
      <c r="Q614" s="536"/>
      <c r="R614" s="536"/>
      <c r="S614" s="536"/>
      <c r="T614" s="536"/>
      <c r="U614" s="536"/>
      <c r="V614" s="536"/>
      <c r="W614" s="536"/>
    </row>
    <row r="615">
      <c r="B615" s="457">
        <f t="shared" si="1"/>
        <v>257.3214024</v>
      </c>
      <c r="C615" s="465" t="str">
        <f t="shared" si="2"/>
        <v> </v>
      </c>
      <c r="D615" s="466"/>
      <c r="E615" s="466"/>
      <c r="F615" s="466"/>
      <c r="G615" s="466"/>
      <c r="H615" s="466"/>
      <c r="I615" s="467"/>
      <c r="K615" s="537"/>
      <c r="L615" s="536"/>
      <c r="M615" s="536"/>
      <c r="N615" s="536"/>
      <c r="O615" s="536"/>
      <c r="P615" s="536"/>
      <c r="Q615" s="536"/>
      <c r="R615" s="536"/>
      <c r="S615" s="536"/>
      <c r="T615" s="536"/>
      <c r="U615" s="536"/>
      <c r="V615" s="536"/>
      <c r="W615" s="536"/>
    </row>
    <row r="616">
      <c r="B616" s="457">
        <f t="shared" si="1"/>
        <v>257.6593873</v>
      </c>
      <c r="C616" s="465" t="str">
        <f t="shared" si="2"/>
        <v> </v>
      </c>
      <c r="D616" s="466"/>
      <c r="E616" s="466"/>
      <c r="F616" s="466"/>
      <c r="G616" s="466"/>
      <c r="H616" s="466"/>
      <c r="I616" s="467"/>
      <c r="K616" s="537"/>
      <c r="L616" s="536"/>
      <c r="M616" s="536"/>
      <c r="N616" s="536"/>
      <c r="O616" s="536"/>
      <c r="P616" s="536"/>
      <c r="Q616" s="536"/>
      <c r="R616" s="536"/>
      <c r="S616" s="536"/>
      <c r="T616" s="536"/>
      <c r="U616" s="536"/>
      <c r="V616" s="536"/>
      <c r="W616" s="536"/>
    </row>
    <row r="617">
      <c r="B617" s="457">
        <f t="shared" si="1"/>
        <v>257.1413117</v>
      </c>
      <c r="C617" s="465" t="str">
        <f t="shared" si="2"/>
        <v> </v>
      </c>
      <c r="D617" s="466"/>
      <c r="E617" s="466"/>
      <c r="F617" s="466"/>
      <c r="G617" s="466"/>
      <c r="H617" s="466"/>
      <c r="I617" s="467"/>
      <c r="K617" s="537"/>
      <c r="L617" s="536"/>
      <c r="M617" s="536"/>
      <c r="N617" s="536"/>
      <c r="O617" s="536"/>
      <c r="P617" s="536"/>
      <c r="Q617" s="536"/>
      <c r="R617" s="536"/>
      <c r="S617" s="536"/>
      <c r="T617" s="536"/>
      <c r="U617" s="536"/>
      <c r="V617" s="536"/>
      <c r="W617" s="536"/>
    </row>
    <row r="618">
      <c r="B618" s="457">
        <f t="shared" si="1"/>
        <v>257.8571387</v>
      </c>
      <c r="C618" s="465" t="str">
        <f t="shared" si="2"/>
        <v> </v>
      </c>
      <c r="D618" s="466"/>
      <c r="E618" s="466"/>
      <c r="F618" s="466"/>
      <c r="G618" s="466"/>
      <c r="H618" s="466"/>
      <c r="I618" s="467"/>
      <c r="J618" s="436"/>
      <c r="K618" s="537"/>
      <c r="L618" s="536"/>
      <c r="M618" s="536"/>
      <c r="N618" s="536"/>
      <c r="O618" s="536"/>
      <c r="P618" s="536"/>
      <c r="Q618" s="536"/>
      <c r="R618" s="536"/>
      <c r="S618" s="536"/>
      <c r="T618" s="536"/>
      <c r="U618" s="536"/>
      <c r="V618" s="536"/>
      <c r="W618" s="536"/>
    </row>
    <row r="619">
      <c r="B619" s="457">
        <f t="shared" si="1"/>
        <v>257.080302</v>
      </c>
      <c r="C619" s="465" t="str">
        <f t="shared" si="2"/>
        <v> </v>
      </c>
      <c r="D619" s="466"/>
      <c r="E619" s="466"/>
      <c r="F619" s="466"/>
      <c r="G619" s="466"/>
      <c r="H619" s="466"/>
      <c r="I619" s="467"/>
      <c r="K619" s="537"/>
      <c r="L619" s="536"/>
      <c r="M619" s="536"/>
      <c r="N619" s="536"/>
      <c r="O619" s="536"/>
      <c r="P619" s="536"/>
      <c r="Q619" s="536"/>
      <c r="R619" s="536"/>
      <c r="S619" s="536"/>
      <c r="T619" s="536"/>
      <c r="U619" s="536"/>
      <c r="V619" s="536"/>
      <c r="W619" s="536"/>
    </row>
    <row r="620">
      <c r="B620" s="457">
        <f t="shared" si="1"/>
        <v>257.6514328</v>
      </c>
      <c r="C620" s="465" t="str">
        <f t="shared" si="2"/>
        <v> </v>
      </c>
      <c r="D620" s="466"/>
      <c r="E620" s="466"/>
      <c r="F620" s="466"/>
      <c r="G620" s="466"/>
      <c r="H620" s="466"/>
      <c r="I620" s="467"/>
      <c r="K620" s="537"/>
      <c r="L620" s="536"/>
      <c r="M620" s="536"/>
      <c r="N620" s="536"/>
      <c r="O620" s="536"/>
      <c r="P620" s="536"/>
      <c r="Q620" s="536"/>
      <c r="R620" s="536"/>
      <c r="S620" s="536"/>
      <c r="T620" s="536"/>
      <c r="U620" s="536"/>
      <c r="V620" s="536"/>
      <c r="W620" s="536"/>
    </row>
    <row r="621">
      <c r="B621" s="457">
        <f t="shared" si="1"/>
        <v>257.9721627</v>
      </c>
      <c r="C621" s="465" t="str">
        <f t="shared" si="2"/>
        <v> </v>
      </c>
      <c r="D621" s="466"/>
      <c r="E621" s="466"/>
      <c r="F621" s="466"/>
      <c r="G621" s="466"/>
      <c r="H621" s="466"/>
      <c r="I621" s="467"/>
      <c r="K621" s="537"/>
      <c r="L621" s="536"/>
      <c r="M621" s="536"/>
      <c r="N621" s="536"/>
      <c r="O621" s="536"/>
      <c r="P621" s="536"/>
      <c r="Q621" s="536"/>
      <c r="R621" s="536"/>
      <c r="S621" s="536"/>
      <c r="T621" s="536"/>
      <c r="U621" s="536"/>
      <c r="V621" s="536"/>
      <c r="W621" s="536"/>
    </row>
    <row r="622">
      <c r="B622" s="457">
        <f t="shared" si="1"/>
        <v>257.8702528</v>
      </c>
      <c r="C622" s="465" t="str">
        <f t="shared" si="2"/>
        <v> </v>
      </c>
      <c r="D622" s="466"/>
      <c r="E622" s="466"/>
      <c r="F622" s="466"/>
      <c r="G622" s="466"/>
      <c r="H622" s="466"/>
      <c r="I622" s="467"/>
      <c r="K622" s="537"/>
      <c r="L622" s="536"/>
      <c r="M622" s="536"/>
      <c r="N622" s="536"/>
      <c r="O622" s="536"/>
      <c r="P622" s="536"/>
      <c r="Q622" s="536"/>
      <c r="R622" s="536"/>
      <c r="S622" s="536"/>
      <c r="T622" s="536"/>
      <c r="U622" s="536"/>
      <c r="V622" s="536"/>
      <c r="W622" s="536"/>
    </row>
    <row r="623">
      <c r="B623" s="457">
        <f t="shared" si="1"/>
        <v>257.0918981</v>
      </c>
      <c r="C623" s="465" t="str">
        <f t="shared" si="2"/>
        <v> </v>
      </c>
      <c r="D623" s="466"/>
      <c r="E623" s="466"/>
      <c r="F623" s="466"/>
      <c r="G623" s="466"/>
      <c r="H623" s="466"/>
      <c r="I623" s="467"/>
      <c r="K623" s="537"/>
      <c r="L623" s="536"/>
      <c r="M623" s="536"/>
      <c r="N623" s="536"/>
      <c r="O623" s="536"/>
      <c r="P623" s="536"/>
      <c r="Q623" s="536"/>
      <c r="R623" s="536"/>
      <c r="S623" s="536"/>
      <c r="T623" s="536"/>
      <c r="U623" s="536"/>
      <c r="V623" s="536"/>
      <c r="W623" s="536"/>
    </row>
    <row r="624">
      <c r="B624" s="457">
        <f t="shared" si="1"/>
        <v>257.1322242</v>
      </c>
      <c r="C624" s="465" t="str">
        <f t="shared" si="2"/>
        <v> </v>
      </c>
      <c r="D624" s="466"/>
      <c r="E624" s="466"/>
      <c r="F624" s="466"/>
      <c r="G624" s="466"/>
      <c r="H624" s="466"/>
      <c r="I624" s="467"/>
      <c r="K624" s="537"/>
      <c r="L624" s="536"/>
      <c r="M624" s="536"/>
      <c r="N624" s="536"/>
      <c r="O624" s="536"/>
      <c r="P624" s="536"/>
      <c r="Q624" s="536"/>
      <c r="R624" s="536"/>
      <c r="S624" s="536"/>
      <c r="T624" s="536"/>
      <c r="U624" s="536"/>
      <c r="V624" s="536"/>
      <c r="W624" s="536"/>
    </row>
    <row r="625">
      <c r="B625" s="457">
        <f t="shared" si="1"/>
        <v>257.2289855</v>
      </c>
      <c r="C625" s="465" t="str">
        <f t="shared" si="2"/>
        <v> </v>
      </c>
      <c r="D625" s="466"/>
      <c r="E625" s="466"/>
      <c r="F625" s="466"/>
      <c r="G625" s="466"/>
      <c r="H625" s="466"/>
      <c r="I625" s="467"/>
      <c r="K625" s="537"/>
      <c r="L625" s="536"/>
      <c r="M625" s="536"/>
      <c r="N625" s="536"/>
      <c r="O625" s="536"/>
      <c r="P625" s="536"/>
      <c r="Q625" s="536"/>
      <c r="R625" s="536"/>
      <c r="S625" s="536"/>
      <c r="T625" s="536"/>
      <c r="U625" s="536"/>
      <c r="V625" s="536"/>
      <c r="W625" s="536"/>
    </row>
    <row r="626">
      <c r="B626" s="457">
        <f t="shared" si="1"/>
        <v>257.4759242</v>
      </c>
      <c r="C626" s="465" t="str">
        <f t="shared" si="2"/>
        <v> </v>
      </c>
      <c r="D626" s="466"/>
      <c r="E626" s="466"/>
      <c r="F626" s="466"/>
      <c r="G626" s="466"/>
      <c r="H626" s="466"/>
      <c r="I626" s="467"/>
      <c r="K626" s="537"/>
      <c r="L626" s="536"/>
      <c r="M626" s="536"/>
      <c r="N626" s="536"/>
      <c r="O626" s="536"/>
      <c r="P626" s="536"/>
      <c r="Q626" s="536"/>
      <c r="R626" s="536"/>
      <c r="S626" s="536"/>
      <c r="T626" s="536"/>
      <c r="U626" s="536"/>
      <c r="V626" s="536"/>
      <c r="W626" s="536"/>
    </row>
    <row r="627">
      <c r="B627" s="457">
        <f t="shared" si="1"/>
        <v>257.4258451</v>
      </c>
      <c r="C627" s="465" t="str">
        <f t="shared" si="2"/>
        <v> </v>
      </c>
      <c r="D627" s="466"/>
      <c r="E627" s="466"/>
      <c r="F627" s="466"/>
      <c r="G627" s="466"/>
      <c r="H627" s="466"/>
      <c r="I627" s="467"/>
      <c r="K627" s="537"/>
      <c r="L627" s="536"/>
      <c r="M627" s="536"/>
      <c r="N627" s="536"/>
      <c r="O627" s="536"/>
      <c r="P627" s="536"/>
      <c r="Q627" s="536"/>
      <c r="R627" s="536"/>
      <c r="S627" s="536"/>
      <c r="T627" s="536"/>
      <c r="U627" s="536"/>
      <c r="V627" s="536"/>
      <c r="W627" s="536"/>
    </row>
    <row r="628">
      <c r="B628" s="457">
        <f t="shared" si="1"/>
        <v>257.6211473</v>
      </c>
      <c r="C628" s="465" t="str">
        <f t="shared" si="2"/>
        <v> </v>
      </c>
      <c r="D628" s="466"/>
      <c r="E628" s="466"/>
      <c r="F628" s="466"/>
      <c r="G628" s="466"/>
      <c r="H628" s="466"/>
      <c r="I628" s="467"/>
      <c r="K628" s="537"/>
      <c r="L628" s="536"/>
      <c r="M628" s="536"/>
      <c r="N628" s="536"/>
      <c r="O628" s="536"/>
      <c r="P628" s="536"/>
      <c r="Q628" s="536"/>
      <c r="R628" s="536"/>
      <c r="S628" s="536"/>
      <c r="T628" s="536"/>
      <c r="U628" s="536"/>
      <c r="V628" s="536"/>
      <c r="W628" s="536"/>
    </row>
    <row r="629">
      <c r="B629" s="457">
        <f t="shared" si="1"/>
        <v>257.4762832</v>
      </c>
      <c r="C629" s="465" t="str">
        <f t="shared" si="2"/>
        <v> </v>
      </c>
      <c r="D629" s="466"/>
      <c r="E629" s="466"/>
      <c r="F629" s="466"/>
      <c r="G629" s="466"/>
      <c r="H629" s="466"/>
      <c r="I629" s="467"/>
      <c r="K629" s="537"/>
      <c r="L629" s="536"/>
      <c r="M629" s="536"/>
      <c r="N629" s="536"/>
      <c r="O629" s="536"/>
      <c r="P629" s="536"/>
      <c r="Q629" s="536"/>
      <c r="R629" s="536"/>
      <c r="S629" s="536"/>
      <c r="T629" s="536"/>
      <c r="U629" s="536"/>
      <c r="V629" s="536"/>
      <c r="W629" s="536"/>
    </row>
    <row r="630">
      <c r="B630" s="457">
        <f t="shared" si="1"/>
        <v>257.9056318</v>
      </c>
      <c r="C630" s="465" t="str">
        <f t="shared" si="2"/>
        <v> </v>
      </c>
      <c r="D630" s="466"/>
      <c r="E630" s="466"/>
      <c r="F630" s="466"/>
      <c r="G630" s="466"/>
      <c r="H630" s="466"/>
      <c r="I630" s="467"/>
      <c r="K630" s="537"/>
      <c r="L630" s="536"/>
      <c r="M630" s="536"/>
      <c r="N630" s="536"/>
      <c r="O630" s="536"/>
      <c r="P630" s="536"/>
      <c r="Q630" s="536"/>
      <c r="R630" s="536"/>
      <c r="S630" s="536"/>
      <c r="T630" s="536"/>
      <c r="U630" s="536"/>
      <c r="V630" s="536"/>
      <c r="W630" s="536"/>
    </row>
    <row r="631">
      <c r="B631" s="457">
        <f t="shared" si="1"/>
        <v>257.6195287</v>
      </c>
      <c r="C631" s="465" t="str">
        <f t="shared" si="2"/>
        <v> </v>
      </c>
      <c r="D631" s="466"/>
      <c r="E631" s="466"/>
      <c r="F631" s="466"/>
      <c r="G631" s="466"/>
      <c r="H631" s="466"/>
      <c r="I631" s="467"/>
      <c r="K631" s="537"/>
      <c r="L631" s="536"/>
      <c r="M631" s="536"/>
      <c r="N631" s="536"/>
      <c r="O631" s="536"/>
      <c r="P631" s="536"/>
      <c r="Q631" s="536"/>
      <c r="R631" s="536"/>
      <c r="S631" s="536"/>
      <c r="T631" s="536"/>
      <c r="U631" s="536"/>
      <c r="V631" s="536"/>
      <c r="W631" s="536"/>
    </row>
    <row r="632">
      <c r="B632" s="457">
        <f t="shared" si="1"/>
        <v>257.3183776</v>
      </c>
      <c r="C632" s="465" t="str">
        <f t="shared" si="2"/>
        <v> </v>
      </c>
      <c r="D632" s="466"/>
      <c r="E632" s="466"/>
      <c r="F632" s="466"/>
      <c r="G632" s="466"/>
      <c r="H632" s="466"/>
      <c r="I632" s="467"/>
      <c r="K632" s="537"/>
      <c r="L632" s="536"/>
      <c r="M632" s="536"/>
      <c r="N632" s="536"/>
      <c r="O632" s="536"/>
      <c r="P632" s="536"/>
      <c r="Q632" s="536"/>
      <c r="R632" s="536"/>
      <c r="S632" s="536"/>
      <c r="T632" s="536"/>
      <c r="U632" s="536"/>
      <c r="V632" s="536"/>
      <c r="W632" s="536"/>
    </row>
    <row r="633">
      <c r="B633" s="457">
        <f t="shared" si="1"/>
        <v>257.2449679</v>
      </c>
      <c r="C633" s="465" t="str">
        <f t="shared" si="2"/>
        <v> </v>
      </c>
      <c r="D633" s="466"/>
      <c r="E633" s="466"/>
      <c r="F633" s="466"/>
      <c r="G633" s="466"/>
      <c r="H633" s="466"/>
      <c r="I633" s="467"/>
      <c r="K633" s="537"/>
      <c r="L633" s="536"/>
      <c r="M633" s="536"/>
      <c r="N633" s="536"/>
      <c r="O633" s="536"/>
      <c r="P633" s="536"/>
      <c r="Q633" s="536"/>
      <c r="R633" s="536"/>
      <c r="S633" s="536"/>
      <c r="T633" s="536"/>
      <c r="U633" s="536"/>
      <c r="V633" s="536"/>
      <c r="W633" s="536"/>
    </row>
    <row r="634">
      <c r="B634" s="457">
        <f t="shared" si="1"/>
        <v>257.3912679</v>
      </c>
      <c r="C634" s="465" t="str">
        <f t="shared" si="2"/>
        <v> </v>
      </c>
      <c r="D634" s="466"/>
      <c r="E634" s="466"/>
      <c r="F634" s="466"/>
      <c r="G634" s="466"/>
      <c r="H634" s="466"/>
      <c r="I634" s="467"/>
      <c r="K634" s="537"/>
      <c r="L634" s="437"/>
      <c r="M634" s="536"/>
      <c r="N634" s="536"/>
      <c r="O634" s="536"/>
      <c r="P634" s="536"/>
      <c r="Q634" s="536"/>
      <c r="R634" s="536"/>
      <c r="S634" s="536"/>
      <c r="T634" s="536"/>
      <c r="U634" s="536"/>
      <c r="V634" s="536"/>
      <c r="W634" s="536"/>
    </row>
    <row r="635">
      <c r="B635" s="457">
        <f t="shared" si="1"/>
        <v>257.0683519</v>
      </c>
      <c r="C635" s="465" t="str">
        <f t="shared" si="2"/>
        <v> </v>
      </c>
      <c r="D635" s="466"/>
      <c r="E635" s="466"/>
      <c r="F635" s="466"/>
      <c r="G635" s="466"/>
      <c r="H635" s="466"/>
      <c r="I635" s="467"/>
      <c r="J635" s="436"/>
      <c r="K635" s="537"/>
      <c r="L635" s="437"/>
      <c r="M635" s="536"/>
      <c r="N635" s="536"/>
      <c r="O635" s="536"/>
      <c r="P635" s="437"/>
      <c r="Q635" s="437"/>
      <c r="R635" s="437"/>
      <c r="S635" s="437"/>
      <c r="T635" s="437"/>
      <c r="U635" s="437"/>
      <c r="V635" s="437"/>
      <c r="W635" s="536"/>
    </row>
    <row r="636">
      <c r="B636" s="457">
        <f t="shared" si="1"/>
        <v>257.4058373</v>
      </c>
      <c r="C636" s="465" t="str">
        <f t="shared" si="2"/>
        <v> </v>
      </c>
      <c r="D636" s="466"/>
      <c r="E636" s="466"/>
      <c r="F636" s="466"/>
      <c r="G636" s="466"/>
      <c r="H636" s="466"/>
      <c r="I636" s="467"/>
      <c r="K636" s="537"/>
      <c r="L636" s="536"/>
      <c r="M636" s="536"/>
      <c r="N636" s="536"/>
      <c r="O636" s="536"/>
      <c r="P636" s="536"/>
      <c r="Q636" s="536"/>
      <c r="R636" s="536"/>
      <c r="S636" s="536"/>
      <c r="T636" s="536"/>
      <c r="U636" s="536"/>
      <c r="V636" s="536"/>
      <c r="W636" s="536"/>
    </row>
    <row r="637">
      <c r="B637" s="457">
        <f t="shared" si="1"/>
        <v>257.7702496</v>
      </c>
      <c r="C637" s="465" t="str">
        <f t="shared" si="2"/>
        <v> </v>
      </c>
      <c r="D637" s="466"/>
      <c r="E637" s="466"/>
      <c r="F637" s="466"/>
      <c r="G637" s="466"/>
      <c r="H637" s="466"/>
      <c r="I637" s="467"/>
      <c r="K637" s="537"/>
      <c r="L637" s="536"/>
      <c r="M637" s="536"/>
      <c r="N637" s="536"/>
      <c r="O637" s="536"/>
      <c r="P637" s="536"/>
      <c r="Q637" s="536"/>
      <c r="R637" s="536"/>
      <c r="S637" s="536"/>
      <c r="T637" s="536"/>
      <c r="U637" s="536"/>
      <c r="V637" s="536"/>
      <c r="W637" s="536"/>
    </row>
    <row r="638">
      <c r="B638" s="457">
        <f t="shared" si="1"/>
        <v>257.8289463</v>
      </c>
      <c r="C638" s="465" t="str">
        <f t="shared" si="2"/>
        <v> </v>
      </c>
      <c r="D638" s="466"/>
      <c r="E638" s="466"/>
      <c r="F638" s="466"/>
      <c r="G638" s="466"/>
      <c r="H638" s="466"/>
      <c r="I638" s="467"/>
      <c r="K638" s="537"/>
      <c r="L638" s="536"/>
      <c r="M638" s="536"/>
      <c r="N638" s="536"/>
      <c r="O638" s="536"/>
      <c r="P638" s="536"/>
      <c r="Q638" s="536"/>
      <c r="R638" s="536"/>
      <c r="S638" s="536"/>
      <c r="T638" s="536"/>
      <c r="U638" s="536"/>
      <c r="V638" s="536"/>
      <c r="W638" s="536"/>
    </row>
    <row r="639">
      <c r="B639" s="457">
        <f t="shared" si="1"/>
        <v>257.7606502</v>
      </c>
      <c r="C639" s="465" t="str">
        <f t="shared" si="2"/>
        <v> </v>
      </c>
      <c r="D639" s="466"/>
      <c r="E639" s="466"/>
      <c r="F639" s="466"/>
      <c r="G639" s="466"/>
      <c r="H639" s="466"/>
      <c r="I639" s="467"/>
      <c r="K639" s="537"/>
      <c r="L639" s="536"/>
      <c r="M639" s="536"/>
      <c r="N639" s="536"/>
      <c r="O639" s="536"/>
      <c r="P639" s="536"/>
      <c r="Q639" s="536"/>
      <c r="R639" s="536"/>
      <c r="S639" s="536"/>
      <c r="T639" s="536"/>
      <c r="U639" s="536"/>
      <c r="V639" s="536"/>
      <c r="W639" s="536"/>
    </row>
    <row r="640">
      <c r="B640" s="457">
        <f t="shared" si="1"/>
        <v>257.7826623</v>
      </c>
      <c r="C640" s="465" t="str">
        <f t="shared" si="2"/>
        <v> </v>
      </c>
      <c r="D640" s="466"/>
      <c r="E640" s="466"/>
      <c r="F640" s="466"/>
      <c r="G640" s="466"/>
      <c r="H640" s="466"/>
      <c r="I640" s="467"/>
      <c r="K640" s="537"/>
      <c r="L640" s="536"/>
      <c r="M640" s="536"/>
      <c r="N640" s="536"/>
      <c r="O640" s="536"/>
      <c r="P640" s="536"/>
      <c r="Q640" s="536"/>
      <c r="R640" s="536"/>
      <c r="S640" s="536"/>
      <c r="T640" s="536"/>
      <c r="U640" s="536"/>
      <c r="V640" s="536"/>
      <c r="W640" s="536"/>
    </row>
    <row r="641">
      <c r="B641" s="457">
        <f t="shared" si="1"/>
        <v>257.6992927</v>
      </c>
      <c r="C641" s="465" t="str">
        <f t="shared" si="2"/>
        <v> </v>
      </c>
      <c r="D641" s="466"/>
      <c r="E641" s="466"/>
      <c r="F641" s="466"/>
      <c r="G641" s="466"/>
      <c r="H641" s="466"/>
      <c r="I641" s="467"/>
      <c r="K641" s="537"/>
      <c r="L641" s="536"/>
      <c r="M641" s="536"/>
      <c r="N641" s="536"/>
      <c r="O641" s="536"/>
      <c r="P641" s="536"/>
      <c r="Q641" s="536"/>
      <c r="R641" s="536"/>
      <c r="S641" s="536"/>
      <c r="T641" s="536"/>
      <c r="U641" s="536"/>
      <c r="V641" s="536"/>
      <c r="W641" s="536"/>
    </row>
    <row r="642">
      <c r="B642" s="457">
        <f t="shared" si="1"/>
        <v>257.8683019</v>
      </c>
      <c r="C642" s="465" t="str">
        <f t="shared" si="2"/>
        <v> </v>
      </c>
      <c r="D642" s="466"/>
      <c r="E642" s="466"/>
      <c r="F642" s="466"/>
      <c r="G642" s="466"/>
      <c r="H642" s="466"/>
      <c r="I642" s="467"/>
      <c r="K642" s="537"/>
      <c r="L642" s="536"/>
      <c r="M642" s="536"/>
      <c r="N642" s="536"/>
      <c r="O642" s="536"/>
      <c r="P642" s="536"/>
      <c r="Q642" s="536"/>
      <c r="R642" s="536"/>
      <c r="S642" s="536"/>
      <c r="T642" s="536"/>
      <c r="U642" s="536"/>
      <c r="V642" s="536"/>
      <c r="W642" s="536"/>
    </row>
    <row r="643">
      <c r="B643" s="457">
        <f t="shared" si="1"/>
        <v>257.9495497</v>
      </c>
      <c r="C643" s="465" t="str">
        <f t="shared" si="2"/>
        <v> </v>
      </c>
      <c r="D643" s="466"/>
      <c r="E643" s="466"/>
      <c r="F643" s="466"/>
      <c r="G643" s="466"/>
      <c r="H643" s="466"/>
      <c r="I643" s="467"/>
      <c r="K643" s="537"/>
      <c r="L643" s="536"/>
      <c r="M643" s="536"/>
      <c r="N643" s="536"/>
      <c r="O643" s="536"/>
      <c r="P643" s="536"/>
      <c r="Q643" s="536"/>
      <c r="R643" s="536"/>
      <c r="S643" s="536"/>
      <c r="T643" s="536"/>
      <c r="U643" s="536"/>
      <c r="V643" s="536"/>
      <c r="W643" s="536"/>
    </row>
    <row r="644">
      <c r="B644" s="457">
        <f t="shared" si="1"/>
        <v>257.7564506</v>
      </c>
      <c r="C644" s="465" t="str">
        <f t="shared" si="2"/>
        <v> </v>
      </c>
      <c r="D644" s="466"/>
      <c r="E644" s="466"/>
      <c r="F644" s="466"/>
      <c r="G644" s="466"/>
      <c r="H644" s="466"/>
      <c r="I644" s="467"/>
      <c r="K644" s="537"/>
      <c r="L644" s="536"/>
      <c r="M644" s="536"/>
      <c r="N644" s="536"/>
      <c r="O644" s="536"/>
      <c r="P644" s="536"/>
      <c r="Q644" s="536"/>
      <c r="R644" s="536"/>
      <c r="S644" s="536"/>
      <c r="T644" s="536"/>
      <c r="U644" s="536"/>
      <c r="V644" s="536"/>
      <c r="W644" s="536"/>
    </row>
    <row r="645">
      <c r="B645" s="457">
        <f t="shared" si="1"/>
        <v>257.9551901</v>
      </c>
      <c r="C645" s="465" t="str">
        <f t="shared" si="2"/>
        <v> </v>
      </c>
      <c r="D645" s="466"/>
      <c r="E645" s="466"/>
      <c r="F645" s="466"/>
      <c r="G645" s="466"/>
      <c r="H645" s="466"/>
      <c r="I645" s="467"/>
      <c r="K645" s="537"/>
      <c r="L645" s="536"/>
      <c r="M645" s="536"/>
      <c r="N645" s="536"/>
      <c r="O645" s="536"/>
      <c r="P645" s="536"/>
      <c r="Q645" s="536"/>
      <c r="R645" s="536"/>
      <c r="S645" s="536"/>
      <c r="T645" s="536"/>
      <c r="U645" s="536"/>
      <c r="V645" s="536"/>
      <c r="W645" s="536"/>
    </row>
    <row r="646">
      <c r="B646" s="457">
        <f t="shared" si="1"/>
        <v>257.5935731</v>
      </c>
      <c r="C646" s="465" t="str">
        <f t="shared" si="2"/>
        <v> </v>
      </c>
      <c r="D646" s="466"/>
      <c r="E646" s="466"/>
      <c r="F646" s="466"/>
      <c r="G646" s="466"/>
      <c r="H646" s="466"/>
      <c r="I646" s="467"/>
      <c r="K646" s="537"/>
      <c r="L646" s="536"/>
      <c r="M646" s="536"/>
      <c r="N646" s="536"/>
      <c r="O646" s="536"/>
      <c r="P646" s="536"/>
      <c r="Q646" s="536"/>
      <c r="R646" s="536"/>
      <c r="S646" s="536"/>
      <c r="T646" s="536"/>
      <c r="U646" s="536"/>
      <c r="V646" s="536"/>
      <c r="W646" s="536"/>
    </row>
    <row r="647">
      <c r="B647" s="457">
        <f t="shared" si="1"/>
        <v>257.9253756</v>
      </c>
      <c r="C647" s="465" t="str">
        <f t="shared" si="2"/>
        <v> </v>
      </c>
      <c r="D647" s="466"/>
      <c r="E647" s="466"/>
      <c r="F647" s="466"/>
      <c r="G647" s="466"/>
      <c r="H647" s="466"/>
      <c r="I647" s="467"/>
      <c r="K647" s="537"/>
      <c r="L647" s="536"/>
      <c r="M647" s="536"/>
      <c r="N647" s="536"/>
      <c r="O647" s="536"/>
      <c r="P647" s="536"/>
      <c r="Q647" s="536"/>
      <c r="R647" s="536"/>
      <c r="S647" s="536"/>
      <c r="T647" s="536"/>
      <c r="U647" s="536"/>
      <c r="V647" s="536"/>
      <c r="W647" s="536"/>
    </row>
    <row r="648">
      <c r="B648" s="457">
        <f t="shared" si="1"/>
        <v>257.6969136</v>
      </c>
      <c r="C648" s="465" t="str">
        <f t="shared" si="2"/>
        <v> </v>
      </c>
      <c r="D648" s="466"/>
      <c r="E648" s="466"/>
      <c r="F648" s="466"/>
      <c r="G648" s="466"/>
      <c r="H648" s="466"/>
      <c r="I648" s="467"/>
      <c r="J648" s="436"/>
      <c r="K648" s="537"/>
      <c r="L648" s="536"/>
      <c r="M648" s="536"/>
      <c r="N648" s="536"/>
      <c r="O648" s="536"/>
      <c r="P648" s="536"/>
      <c r="Q648" s="536"/>
      <c r="R648" s="536"/>
      <c r="S648" s="536"/>
      <c r="T648" s="536"/>
      <c r="U648" s="536"/>
      <c r="V648" s="536"/>
      <c r="W648" s="536"/>
    </row>
    <row r="649">
      <c r="B649" s="457">
        <f t="shared" si="1"/>
        <v>257.4057265</v>
      </c>
      <c r="C649" s="465" t="str">
        <f t="shared" si="2"/>
        <v> </v>
      </c>
      <c r="D649" s="466"/>
      <c r="E649" s="466"/>
      <c r="F649" s="466"/>
      <c r="G649" s="466"/>
      <c r="H649" s="466"/>
      <c r="I649" s="467"/>
      <c r="J649" s="436"/>
      <c r="K649" s="537"/>
      <c r="L649" s="536"/>
      <c r="M649" s="536"/>
      <c r="N649" s="536"/>
      <c r="O649" s="536"/>
      <c r="P649" s="536"/>
      <c r="Q649" s="536"/>
      <c r="R649" s="536"/>
      <c r="S649" s="536"/>
      <c r="T649" s="536"/>
      <c r="U649" s="536"/>
      <c r="V649" s="536"/>
      <c r="W649" s="536"/>
    </row>
    <row r="650">
      <c r="B650" s="457">
        <f t="shared" si="1"/>
        <v>257.9637341</v>
      </c>
      <c r="C650" s="465" t="str">
        <f t="shared" si="2"/>
        <v> </v>
      </c>
      <c r="D650" s="466"/>
      <c r="E650" s="466"/>
      <c r="F650" s="466"/>
      <c r="G650" s="466"/>
      <c r="H650" s="466"/>
      <c r="I650" s="467"/>
      <c r="K650" s="537"/>
      <c r="L650" s="536"/>
      <c r="M650" s="536"/>
      <c r="N650" s="536"/>
      <c r="O650" s="536"/>
      <c r="P650" s="536"/>
      <c r="Q650" s="536"/>
      <c r="R650" s="536"/>
      <c r="S650" s="536"/>
      <c r="T650" s="536"/>
      <c r="U650" s="536"/>
      <c r="V650" s="536"/>
      <c r="W650" s="536"/>
    </row>
    <row r="651">
      <c r="B651" s="457">
        <f t="shared" si="1"/>
        <v>257.6547517</v>
      </c>
      <c r="C651" s="465" t="str">
        <f t="shared" si="2"/>
        <v> </v>
      </c>
      <c r="D651" s="466"/>
      <c r="E651" s="466"/>
      <c r="F651" s="466"/>
      <c r="G651" s="466"/>
      <c r="H651" s="466"/>
      <c r="I651" s="467"/>
      <c r="K651" s="537"/>
      <c r="L651" s="536"/>
      <c r="M651" s="536"/>
      <c r="N651" s="536"/>
      <c r="O651" s="536"/>
      <c r="P651" s="536"/>
      <c r="Q651" s="536"/>
      <c r="R651" s="536"/>
      <c r="S651" s="536"/>
      <c r="T651" s="536"/>
      <c r="U651" s="536"/>
      <c r="V651" s="536"/>
      <c r="W651" s="536"/>
    </row>
    <row r="652">
      <c r="B652" s="457">
        <f t="shared" si="1"/>
        <v>257.4251552</v>
      </c>
      <c r="C652" s="465" t="str">
        <f t="shared" si="2"/>
        <v> </v>
      </c>
      <c r="D652" s="466"/>
      <c r="E652" s="466"/>
      <c r="F652" s="466"/>
      <c r="G652" s="466"/>
      <c r="H652" s="466"/>
      <c r="I652" s="467"/>
      <c r="K652" s="537"/>
      <c r="L652" s="536"/>
      <c r="M652" s="536"/>
      <c r="N652" s="536"/>
      <c r="O652" s="536"/>
      <c r="P652" s="536"/>
      <c r="Q652" s="536"/>
      <c r="R652" s="536"/>
      <c r="S652" s="536"/>
      <c r="T652" s="536"/>
      <c r="U652" s="536"/>
      <c r="V652" s="536"/>
      <c r="W652" s="536"/>
    </row>
    <row r="653">
      <c r="B653" s="457">
        <f t="shared" si="1"/>
        <v>257.9785609</v>
      </c>
      <c r="C653" s="465" t="str">
        <f t="shared" si="2"/>
        <v> </v>
      </c>
      <c r="D653" s="466"/>
      <c r="E653" s="466"/>
      <c r="F653" s="466"/>
      <c r="G653" s="466"/>
      <c r="H653" s="466"/>
      <c r="I653" s="467"/>
      <c r="K653" s="537"/>
      <c r="L653" s="536"/>
      <c r="M653" s="437"/>
      <c r="N653" s="536"/>
      <c r="O653" s="536"/>
      <c r="P653" s="536"/>
      <c r="Q653" s="536"/>
      <c r="R653" s="536"/>
      <c r="S653" s="536"/>
      <c r="T653" s="536"/>
      <c r="U653" s="536"/>
      <c r="V653" s="536"/>
      <c r="W653" s="536"/>
    </row>
    <row r="654">
      <c r="B654" s="457">
        <f t="shared" si="1"/>
        <v>257.9611696</v>
      </c>
      <c r="C654" s="465" t="str">
        <f t="shared" si="2"/>
        <v> </v>
      </c>
      <c r="D654" s="466"/>
      <c r="E654" s="466"/>
      <c r="F654" s="466"/>
      <c r="G654" s="466"/>
      <c r="H654" s="466"/>
      <c r="I654" s="467"/>
      <c r="K654" s="537"/>
      <c r="L654" s="536"/>
      <c r="M654" s="536"/>
      <c r="N654" s="536"/>
      <c r="O654" s="536"/>
      <c r="P654" s="536"/>
      <c r="Q654" s="536"/>
      <c r="R654" s="536"/>
      <c r="S654" s="536"/>
      <c r="T654" s="536"/>
      <c r="U654" s="536"/>
      <c r="V654" s="536"/>
      <c r="W654" s="536"/>
    </row>
    <row r="655">
      <c r="B655" s="457">
        <f t="shared" si="1"/>
        <v>257.686326</v>
      </c>
      <c r="C655" s="465" t="str">
        <f t="shared" si="2"/>
        <v> </v>
      </c>
      <c r="D655" s="466"/>
      <c r="E655" s="466"/>
      <c r="F655" s="466"/>
      <c r="G655" s="466"/>
      <c r="H655" s="466"/>
      <c r="I655" s="467"/>
      <c r="K655" s="537"/>
      <c r="L655" s="536"/>
      <c r="M655" s="536"/>
      <c r="N655" s="536"/>
      <c r="O655" s="536"/>
      <c r="P655" s="536"/>
      <c r="Q655" s="536"/>
      <c r="R655" s="536"/>
      <c r="S655" s="536"/>
      <c r="T655" s="536"/>
      <c r="U655" s="536"/>
      <c r="V655" s="536"/>
      <c r="W655" s="536"/>
    </row>
    <row r="656">
      <c r="B656" s="457">
        <f t="shared" si="1"/>
        <v>257.1596525</v>
      </c>
      <c r="C656" s="465" t="str">
        <f t="shared" si="2"/>
        <v> </v>
      </c>
      <c r="D656" s="466"/>
      <c r="E656" s="466"/>
      <c r="F656" s="466"/>
      <c r="G656" s="466"/>
      <c r="H656" s="466"/>
      <c r="I656" s="467"/>
      <c r="K656" s="537"/>
      <c r="L656" s="536"/>
      <c r="M656" s="536"/>
      <c r="N656" s="536"/>
      <c r="O656" s="536"/>
      <c r="P656" s="536"/>
      <c r="Q656" s="536"/>
      <c r="R656" s="536"/>
      <c r="S656" s="536"/>
      <c r="T656" s="536"/>
      <c r="U656" s="536"/>
      <c r="V656" s="536"/>
      <c r="W656" s="536"/>
    </row>
    <row r="657">
      <c r="B657" s="457">
        <f t="shared" si="1"/>
        <v>257.3888743</v>
      </c>
      <c r="C657" s="465" t="str">
        <f t="shared" si="2"/>
        <v> </v>
      </c>
      <c r="D657" s="466"/>
      <c r="E657" s="466"/>
      <c r="F657" s="466"/>
      <c r="G657" s="466"/>
      <c r="H657" s="466"/>
      <c r="I657" s="467"/>
      <c r="K657" s="537"/>
      <c r="L657" s="536"/>
      <c r="M657" s="536"/>
      <c r="N657" s="536"/>
      <c r="O657" s="536"/>
      <c r="P657" s="536"/>
      <c r="Q657" s="536"/>
      <c r="R657" s="536"/>
      <c r="S657" s="536"/>
      <c r="T657" s="536"/>
      <c r="U657" s="536"/>
      <c r="V657" s="536"/>
      <c r="W657" s="536"/>
    </row>
    <row r="658">
      <c r="B658" s="457">
        <f t="shared" si="1"/>
        <v>257.9618618</v>
      </c>
      <c r="C658" s="465" t="str">
        <f t="shared" si="2"/>
        <v> </v>
      </c>
      <c r="D658" s="466"/>
      <c r="E658" s="466"/>
      <c r="F658" s="466"/>
      <c r="G658" s="466"/>
      <c r="H658" s="466"/>
      <c r="I658" s="467"/>
      <c r="K658" s="537"/>
      <c r="L658" s="536"/>
      <c r="M658" s="536"/>
      <c r="N658" s="536"/>
      <c r="O658" s="536"/>
      <c r="P658" s="536"/>
      <c r="Q658" s="536"/>
      <c r="R658" s="536"/>
      <c r="S658" s="536"/>
      <c r="T658" s="536"/>
      <c r="U658" s="536"/>
      <c r="V658" s="536"/>
      <c r="W658" s="536"/>
    </row>
    <row r="659">
      <c r="B659" s="457">
        <f t="shared" si="1"/>
        <v>257.3880936</v>
      </c>
      <c r="C659" s="465" t="str">
        <f t="shared" si="2"/>
        <v> </v>
      </c>
      <c r="D659" s="466"/>
      <c r="E659" s="466"/>
      <c r="F659" s="466"/>
      <c r="G659" s="466"/>
      <c r="H659" s="466"/>
      <c r="I659" s="467"/>
      <c r="K659" s="537"/>
      <c r="L659" s="536"/>
      <c r="M659" s="536"/>
      <c r="N659" s="536"/>
      <c r="O659" s="536"/>
      <c r="P659" s="536"/>
      <c r="Q659" s="536"/>
      <c r="R659" s="536"/>
      <c r="S659" s="536"/>
      <c r="T659" s="536"/>
      <c r="U659" s="536"/>
      <c r="V659" s="536"/>
      <c r="W659" s="536"/>
    </row>
    <row r="660">
      <c r="B660" s="457">
        <f t="shared" si="1"/>
        <v>257.1691172</v>
      </c>
      <c r="C660" s="465" t="str">
        <f t="shared" si="2"/>
        <v> </v>
      </c>
      <c r="D660" s="466"/>
      <c r="E660" s="466"/>
      <c r="F660" s="466"/>
      <c r="G660" s="466"/>
      <c r="H660" s="466"/>
      <c r="I660" s="467"/>
      <c r="K660" s="537"/>
      <c r="L660" s="536"/>
      <c r="M660" s="536"/>
      <c r="N660" s="536"/>
      <c r="O660" s="536"/>
      <c r="P660" s="536"/>
      <c r="Q660" s="536"/>
      <c r="R660" s="536"/>
      <c r="S660" s="536"/>
      <c r="T660" s="536"/>
      <c r="U660" s="536"/>
      <c r="V660" s="536"/>
      <c r="W660" s="536"/>
    </row>
    <row r="661">
      <c r="B661" s="457">
        <f t="shared" si="1"/>
        <v>257.7011946</v>
      </c>
      <c r="C661" s="465" t="str">
        <f t="shared" si="2"/>
        <v> </v>
      </c>
      <c r="D661" s="466"/>
      <c r="E661" s="466"/>
      <c r="F661" s="466"/>
      <c r="G661" s="466"/>
      <c r="H661" s="466"/>
      <c r="I661" s="467"/>
      <c r="J661" s="436"/>
      <c r="K661" s="537"/>
      <c r="L661" s="437"/>
      <c r="M661" s="536"/>
      <c r="N661" s="437"/>
      <c r="O661" s="437"/>
      <c r="P661" s="536"/>
      <c r="Q661" s="536"/>
      <c r="R661" s="536"/>
      <c r="S661" s="536"/>
      <c r="T661" s="536"/>
      <c r="U661" s="536"/>
      <c r="V661" s="536"/>
      <c r="W661" s="536"/>
    </row>
    <row r="662">
      <c r="B662" s="457">
        <f t="shared" si="1"/>
        <v>257.1847882</v>
      </c>
      <c r="C662" s="465" t="str">
        <f t="shared" si="2"/>
        <v> </v>
      </c>
      <c r="D662" s="466"/>
      <c r="E662" s="466"/>
      <c r="F662" s="466"/>
      <c r="G662" s="466"/>
      <c r="H662" s="466"/>
      <c r="I662" s="467"/>
      <c r="K662" s="537"/>
      <c r="L662" s="536"/>
      <c r="M662" s="536"/>
      <c r="N662" s="536"/>
      <c r="O662" s="536"/>
      <c r="P662" s="536"/>
      <c r="Q662" s="536"/>
      <c r="R662" s="536"/>
      <c r="S662" s="536"/>
      <c r="T662" s="536"/>
      <c r="U662" s="536"/>
      <c r="V662" s="536"/>
      <c r="W662" s="536"/>
    </row>
    <row r="663">
      <c r="B663" s="457">
        <f t="shared" si="1"/>
        <v>257.2775778</v>
      </c>
      <c r="C663" s="465" t="str">
        <f t="shared" si="2"/>
        <v> </v>
      </c>
      <c r="D663" s="466"/>
      <c r="E663" s="466"/>
      <c r="F663" s="466"/>
      <c r="G663" s="466"/>
      <c r="H663" s="466"/>
      <c r="I663" s="467"/>
      <c r="K663" s="537"/>
      <c r="L663" s="536"/>
      <c r="M663" s="536"/>
      <c r="N663" s="536"/>
      <c r="O663" s="536"/>
      <c r="P663" s="536"/>
      <c r="Q663" s="536"/>
      <c r="R663" s="536"/>
      <c r="S663" s="536"/>
      <c r="T663" s="536"/>
      <c r="U663" s="536"/>
      <c r="V663" s="536"/>
      <c r="W663" s="536"/>
    </row>
    <row r="664">
      <c r="B664" s="457">
        <f t="shared" si="1"/>
        <v>257.8927645</v>
      </c>
      <c r="C664" s="465" t="str">
        <f t="shared" si="2"/>
        <v> </v>
      </c>
      <c r="D664" s="466"/>
      <c r="E664" s="466"/>
      <c r="F664" s="466"/>
      <c r="G664" s="466"/>
      <c r="H664" s="466"/>
      <c r="I664" s="467"/>
      <c r="K664" s="537"/>
      <c r="L664" s="536"/>
      <c r="M664" s="536"/>
      <c r="N664" s="536"/>
      <c r="O664" s="536"/>
      <c r="P664" s="536"/>
      <c r="Q664" s="536"/>
      <c r="R664" s="536"/>
      <c r="S664" s="536"/>
      <c r="T664" s="536"/>
      <c r="U664" s="536"/>
      <c r="V664" s="536"/>
      <c r="W664" s="536"/>
    </row>
    <row r="665">
      <c r="B665" s="457">
        <f t="shared" si="1"/>
        <v>257.5340212</v>
      </c>
      <c r="C665" s="465" t="str">
        <f t="shared" si="2"/>
        <v> </v>
      </c>
      <c r="D665" s="466"/>
      <c r="E665" s="466"/>
      <c r="F665" s="466"/>
      <c r="G665" s="466"/>
      <c r="H665" s="466"/>
      <c r="I665" s="467"/>
      <c r="K665" s="537"/>
      <c r="L665" s="437"/>
      <c r="M665" s="536"/>
      <c r="N665" s="536"/>
      <c r="O665" s="536"/>
      <c r="P665" s="536"/>
      <c r="Q665" s="536"/>
      <c r="R665" s="536"/>
      <c r="S665" s="536"/>
      <c r="T665" s="536"/>
      <c r="U665" s="536"/>
      <c r="V665" s="536"/>
      <c r="W665" s="536"/>
    </row>
    <row r="666">
      <c r="B666" s="457">
        <f t="shared" si="1"/>
        <v>257.2042001</v>
      </c>
      <c r="C666" s="465" t="str">
        <f t="shared" si="2"/>
        <v> </v>
      </c>
      <c r="D666" s="466"/>
      <c r="E666" s="466"/>
      <c r="F666" s="466"/>
      <c r="G666" s="466"/>
      <c r="H666" s="466"/>
      <c r="I666" s="467"/>
      <c r="K666" s="537"/>
      <c r="L666" s="536"/>
      <c r="M666" s="536"/>
      <c r="N666" s="536"/>
      <c r="O666" s="536"/>
      <c r="P666" s="536"/>
      <c r="Q666" s="536"/>
      <c r="R666" s="536"/>
      <c r="S666" s="536"/>
      <c r="T666" s="536"/>
      <c r="U666" s="536"/>
      <c r="V666" s="536"/>
      <c r="W666" s="536"/>
    </row>
    <row r="667">
      <c r="B667" s="457">
        <f t="shared" si="1"/>
        <v>257.9336699</v>
      </c>
      <c r="C667" s="465" t="str">
        <f t="shared" si="2"/>
        <v> </v>
      </c>
      <c r="D667" s="466"/>
      <c r="E667" s="466"/>
      <c r="F667" s="466"/>
      <c r="G667" s="466"/>
      <c r="H667" s="466"/>
      <c r="I667" s="467"/>
      <c r="K667" s="537"/>
      <c r="L667" s="536"/>
      <c r="M667" s="536"/>
      <c r="N667" s="536"/>
      <c r="O667" s="536"/>
      <c r="P667" s="536"/>
      <c r="Q667" s="536"/>
      <c r="R667" s="536"/>
      <c r="S667" s="536"/>
      <c r="T667" s="536"/>
      <c r="U667" s="536"/>
      <c r="V667" s="536"/>
      <c r="W667" s="536"/>
    </row>
    <row r="668">
      <c r="B668" s="457">
        <f t="shared" si="1"/>
        <v>257.1801205</v>
      </c>
      <c r="C668" s="465" t="str">
        <f t="shared" si="2"/>
        <v> </v>
      </c>
      <c r="D668" s="466"/>
      <c r="E668" s="466"/>
      <c r="F668" s="466"/>
      <c r="G668" s="466"/>
      <c r="H668" s="466"/>
      <c r="I668" s="467"/>
      <c r="K668" s="537"/>
      <c r="L668" s="536"/>
      <c r="M668" s="536"/>
      <c r="N668" s="536"/>
      <c r="O668" s="536"/>
      <c r="P668" s="536"/>
      <c r="Q668" s="536"/>
      <c r="R668" s="536"/>
      <c r="S668" s="536"/>
      <c r="T668" s="536"/>
      <c r="U668" s="536"/>
      <c r="V668" s="536"/>
      <c r="W668" s="536"/>
    </row>
    <row r="669">
      <c r="B669" s="457">
        <f t="shared" si="1"/>
        <v>257.8340381</v>
      </c>
      <c r="C669" s="465" t="str">
        <f t="shared" si="2"/>
        <v> </v>
      </c>
      <c r="D669" s="466"/>
      <c r="E669" s="466"/>
      <c r="F669" s="466"/>
      <c r="G669" s="466"/>
      <c r="H669" s="466"/>
      <c r="I669" s="467"/>
      <c r="K669" s="537"/>
      <c r="L669" s="536"/>
      <c r="M669" s="536"/>
      <c r="N669" s="536"/>
      <c r="O669" s="536"/>
      <c r="P669" s="536"/>
      <c r="Q669" s="536"/>
      <c r="R669" s="536"/>
      <c r="S669" s="536"/>
      <c r="T669" s="536"/>
      <c r="U669" s="536"/>
      <c r="V669" s="536"/>
      <c r="W669" s="536"/>
    </row>
    <row r="670">
      <c r="B670" s="457">
        <f t="shared" si="1"/>
        <v>257.4156845</v>
      </c>
      <c r="C670" s="465" t="str">
        <f t="shared" si="2"/>
        <v> </v>
      </c>
      <c r="D670" s="466"/>
      <c r="E670" s="466"/>
      <c r="F670" s="466"/>
      <c r="G670" s="466"/>
      <c r="H670" s="466"/>
      <c r="I670" s="467"/>
      <c r="K670" s="537"/>
      <c r="L670" s="536"/>
      <c r="M670" s="536"/>
      <c r="N670" s="536"/>
      <c r="O670" s="536"/>
      <c r="P670" s="536"/>
      <c r="Q670" s="536"/>
      <c r="R670" s="536"/>
      <c r="S670" s="536"/>
      <c r="T670" s="536"/>
      <c r="U670" s="536"/>
      <c r="V670" s="536"/>
      <c r="W670" s="536"/>
    </row>
    <row r="671">
      <c r="B671" s="457">
        <f t="shared" si="1"/>
        <v>257.7377156</v>
      </c>
      <c r="C671" s="465" t="str">
        <f t="shared" si="2"/>
        <v> </v>
      </c>
      <c r="D671" s="466"/>
      <c r="E671" s="466"/>
      <c r="F671" s="466"/>
      <c r="G671" s="466"/>
      <c r="H671" s="466"/>
      <c r="I671" s="467"/>
      <c r="J671" s="436"/>
      <c r="K671" s="537"/>
      <c r="L671" s="536"/>
      <c r="M671" s="536"/>
      <c r="N671" s="536"/>
      <c r="O671" s="536"/>
      <c r="P671" s="536"/>
      <c r="Q671" s="536"/>
      <c r="R671" s="536"/>
      <c r="S671" s="536"/>
      <c r="T671" s="536"/>
      <c r="U671" s="536"/>
      <c r="V671" s="536"/>
      <c r="W671" s="536"/>
    </row>
    <row r="672">
      <c r="B672" s="457">
        <f t="shared" si="1"/>
        <v>257.4753496</v>
      </c>
      <c r="C672" s="465" t="str">
        <f t="shared" si="2"/>
        <v> </v>
      </c>
      <c r="D672" s="466"/>
      <c r="E672" s="466"/>
      <c r="F672" s="466"/>
      <c r="G672" s="466"/>
      <c r="H672" s="466"/>
      <c r="I672" s="467"/>
      <c r="K672" s="537"/>
      <c r="L672" s="437"/>
      <c r="M672" s="536"/>
      <c r="N672" s="536"/>
      <c r="O672" s="536"/>
      <c r="P672" s="536"/>
      <c r="Q672" s="536"/>
      <c r="R672" s="536"/>
      <c r="S672" s="536"/>
      <c r="T672" s="536"/>
      <c r="U672" s="536"/>
      <c r="V672" s="536"/>
      <c r="W672" s="536"/>
    </row>
    <row r="673">
      <c r="B673" s="457">
        <f t="shared" si="1"/>
        <v>257.7961185</v>
      </c>
      <c r="C673" s="465" t="str">
        <f t="shared" si="2"/>
        <v> </v>
      </c>
      <c r="D673" s="466"/>
      <c r="E673" s="466"/>
      <c r="F673" s="466"/>
      <c r="G673" s="466"/>
      <c r="H673" s="466"/>
      <c r="I673" s="467"/>
      <c r="K673" s="537"/>
      <c r="L673" s="536"/>
      <c r="M673" s="536"/>
      <c r="N673" s="536"/>
      <c r="O673" s="536"/>
      <c r="P673" s="536"/>
      <c r="Q673" s="536"/>
      <c r="R673" s="536"/>
      <c r="S673" s="536"/>
      <c r="T673" s="536"/>
      <c r="U673" s="536"/>
      <c r="V673" s="536"/>
      <c r="W673" s="536"/>
    </row>
    <row r="674">
      <c r="B674" s="457">
        <f t="shared" si="1"/>
        <v>257.0353833</v>
      </c>
      <c r="C674" s="465" t="str">
        <f t="shared" si="2"/>
        <v> </v>
      </c>
      <c r="D674" s="466"/>
      <c r="E674" s="466"/>
      <c r="F674" s="466"/>
      <c r="G674" s="466"/>
      <c r="H674" s="466"/>
      <c r="I674" s="467"/>
      <c r="K674" s="537"/>
      <c r="L674" s="536"/>
      <c r="M674" s="536"/>
      <c r="N674" s="536"/>
      <c r="O674" s="536"/>
      <c r="P674" s="536"/>
      <c r="Q674" s="536"/>
      <c r="R674" s="536"/>
      <c r="S674" s="536"/>
      <c r="T674" s="536"/>
      <c r="U674" s="536"/>
      <c r="V674" s="536"/>
      <c r="W674" s="536"/>
    </row>
    <row r="675">
      <c r="B675" s="457">
        <f t="shared" si="1"/>
        <v>257.4814783</v>
      </c>
      <c r="C675" s="465" t="str">
        <f t="shared" si="2"/>
        <v> </v>
      </c>
      <c r="D675" s="466"/>
      <c r="E675" s="466"/>
      <c r="F675" s="466"/>
      <c r="G675" s="466"/>
      <c r="H675" s="466"/>
      <c r="I675" s="467"/>
      <c r="K675" s="537"/>
      <c r="L675" s="536"/>
      <c r="M675" s="536"/>
      <c r="N675" s="536"/>
      <c r="O675" s="536"/>
      <c r="P675" s="536"/>
      <c r="Q675" s="536"/>
      <c r="R675" s="536"/>
      <c r="S675" s="536"/>
      <c r="T675" s="536"/>
      <c r="U675" s="536"/>
      <c r="V675" s="536"/>
      <c r="W675" s="536"/>
    </row>
    <row r="676">
      <c r="B676" s="457">
        <f t="shared" si="1"/>
        <v>257.2251851</v>
      </c>
      <c r="C676" s="465" t="str">
        <f t="shared" si="2"/>
        <v> </v>
      </c>
      <c r="D676" s="466"/>
      <c r="E676" s="466"/>
      <c r="F676" s="466"/>
      <c r="G676" s="466"/>
      <c r="H676" s="466"/>
      <c r="I676" s="467"/>
      <c r="J676" s="436"/>
      <c r="K676" s="537"/>
      <c r="L676" s="437"/>
      <c r="M676" s="437"/>
      <c r="N676" s="437"/>
      <c r="O676" s="437"/>
      <c r="P676" s="437"/>
      <c r="Q676" s="437"/>
      <c r="R676" s="437"/>
      <c r="S676" s="437"/>
      <c r="T676" s="437"/>
      <c r="U676" s="437"/>
      <c r="V676" s="437"/>
      <c r="W676" s="437"/>
      <c r="X676" s="436"/>
    </row>
    <row r="677">
      <c r="B677" s="457">
        <f t="shared" si="1"/>
        <v>257.6859866</v>
      </c>
      <c r="C677" s="465" t="str">
        <f t="shared" si="2"/>
        <v> </v>
      </c>
      <c r="D677" s="466"/>
      <c r="E677" s="466"/>
      <c r="F677" s="466"/>
      <c r="G677" s="466"/>
      <c r="H677" s="466"/>
      <c r="I677" s="467"/>
      <c r="J677" s="436"/>
      <c r="K677" s="537"/>
      <c r="L677" s="437"/>
      <c r="M677" s="437"/>
      <c r="N677" s="437"/>
      <c r="O677" s="437"/>
      <c r="P677" s="437"/>
      <c r="Q677" s="437"/>
      <c r="R677" s="437"/>
      <c r="S677" s="437"/>
      <c r="T677" s="437"/>
      <c r="U677" s="437"/>
      <c r="V677" s="437"/>
      <c r="W677" s="437"/>
      <c r="X677" s="436"/>
    </row>
    <row r="678">
      <c r="B678" s="457">
        <f t="shared" si="1"/>
        <v>257.6814747</v>
      </c>
      <c r="C678" s="465" t="str">
        <f t="shared" si="2"/>
        <v> </v>
      </c>
      <c r="D678" s="466"/>
      <c r="E678" s="466"/>
      <c r="F678" s="466"/>
      <c r="G678" s="466"/>
      <c r="H678" s="466"/>
      <c r="I678" s="467"/>
      <c r="J678" s="436"/>
      <c r="K678" s="537"/>
      <c r="L678" s="437"/>
      <c r="M678" s="437"/>
      <c r="N678" s="437"/>
      <c r="O678" s="437"/>
      <c r="P678" s="437"/>
      <c r="Q678" s="437"/>
      <c r="R678" s="437"/>
      <c r="S678" s="437"/>
      <c r="T678" s="437"/>
      <c r="U678" s="437"/>
      <c r="V678" s="437"/>
      <c r="W678" s="437"/>
      <c r="X678" s="436"/>
    </row>
    <row r="679">
      <c r="B679" s="457">
        <f t="shared" si="1"/>
        <v>257.7008941</v>
      </c>
      <c r="C679" s="465" t="str">
        <f t="shared" si="2"/>
        <v> </v>
      </c>
      <c r="D679" s="466"/>
      <c r="E679" s="466"/>
      <c r="F679" s="466"/>
      <c r="G679" s="466"/>
      <c r="H679" s="466"/>
      <c r="I679" s="467"/>
      <c r="J679" s="436"/>
      <c r="K679" s="537"/>
      <c r="L679" s="437"/>
      <c r="M679" s="437"/>
      <c r="N679" s="437"/>
      <c r="O679" s="437"/>
      <c r="P679" s="437"/>
      <c r="Q679" s="437"/>
      <c r="R679" s="437"/>
      <c r="S679" s="437"/>
      <c r="T679" s="437"/>
      <c r="U679" s="437"/>
      <c r="V679" s="437"/>
      <c r="W679" s="437"/>
      <c r="X679" s="436"/>
    </row>
    <row r="680">
      <c r="B680" s="457">
        <f t="shared" si="1"/>
        <v>257.524898</v>
      </c>
      <c r="C680" s="465" t="str">
        <f t="shared" si="2"/>
        <v> </v>
      </c>
      <c r="D680" s="466"/>
      <c r="E680" s="466"/>
      <c r="F680" s="466"/>
      <c r="G680" s="466"/>
      <c r="H680" s="466"/>
      <c r="I680" s="467"/>
      <c r="J680" s="436"/>
      <c r="K680" s="537"/>
      <c r="L680" s="437"/>
      <c r="M680" s="437"/>
      <c r="N680" s="437"/>
      <c r="O680" s="437"/>
      <c r="P680" s="437"/>
      <c r="Q680" s="437"/>
      <c r="R680" s="437"/>
      <c r="S680" s="437"/>
      <c r="T680" s="437"/>
      <c r="U680" s="437"/>
      <c r="V680" s="437"/>
      <c r="W680" s="437"/>
      <c r="X680" s="436"/>
    </row>
    <row r="681">
      <c r="B681" s="457">
        <f t="shared" si="1"/>
        <v>257.0343177</v>
      </c>
      <c r="C681" s="465" t="str">
        <f t="shared" si="2"/>
        <v> </v>
      </c>
      <c r="D681" s="466"/>
      <c r="E681" s="466"/>
      <c r="F681" s="466"/>
      <c r="G681" s="466"/>
      <c r="H681" s="466"/>
      <c r="I681" s="467"/>
      <c r="J681" s="436"/>
      <c r="K681" s="537"/>
      <c r="L681" s="437"/>
      <c r="M681" s="437"/>
      <c r="N681" s="437"/>
      <c r="O681" s="437"/>
      <c r="P681" s="437"/>
      <c r="Q681" s="437"/>
      <c r="R681" s="437"/>
      <c r="S681" s="437"/>
      <c r="T681" s="437"/>
      <c r="U681" s="437"/>
      <c r="V681" s="437"/>
      <c r="W681" s="437"/>
      <c r="X681" s="436"/>
    </row>
    <row r="682">
      <c r="B682" s="457">
        <f t="shared" si="1"/>
        <v>257.8379938</v>
      </c>
      <c r="C682" s="465" t="str">
        <f t="shared" si="2"/>
        <v> </v>
      </c>
      <c r="D682" s="466"/>
      <c r="E682" s="466"/>
      <c r="F682" s="466"/>
      <c r="G682" s="466"/>
      <c r="H682" s="466"/>
      <c r="I682" s="467"/>
      <c r="J682" s="436"/>
      <c r="K682" s="537"/>
      <c r="L682" s="437"/>
      <c r="M682" s="437"/>
      <c r="N682" s="437"/>
      <c r="O682" s="437"/>
      <c r="P682" s="437"/>
      <c r="Q682" s="538"/>
      <c r="R682" s="536"/>
      <c r="S682" s="536"/>
      <c r="T682" s="536"/>
      <c r="U682" s="437"/>
      <c r="V682" s="437"/>
      <c r="W682" s="437"/>
      <c r="X682" s="436"/>
    </row>
    <row r="683">
      <c r="B683" s="457">
        <f t="shared" si="1"/>
        <v>257.4470768</v>
      </c>
      <c r="C683" s="465" t="str">
        <f t="shared" si="2"/>
        <v> </v>
      </c>
      <c r="D683" s="466"/>
      <c r="E683" s="466"/>
      <c r="F683" s="466"/>
      <c r="G683" s="466"/>
      <c r="H683" s="466"/>
      <c r="I683" s="467"/>
      <c r="J683" s="436"/>
      <c r="K683" s="537"/>
      <c r="L683" s="437"/>
      <c r="M683" s="437"/>
      <c r="N683" s="437"/>
      <c r="O683" s="437"/>
      <c r="P683" s="437"/>
      <c r="Q683" s="538"/>
      <c r="R683" s="536"/>
      <c r="S683" s="536"/>
      <c r="T683" s="536"/>
      <c r="U683" s="437"/>
      <c r="V683" s="437"/>
      <c r="W683" s="437"/>
      <c r="X683" s="436"/>
    </row>
    <row r="684">
      <c r="B684" s="457">
        <f t="shared" si="1"/>
        <v>257.0333402</v>
      </c>
      <c r="C684" s="465" t="str">
        <f t="shared" si="2"/>
        <v> </v>
      </c>
      <c r="D684" s="466"/>
      <c r="E684" s="466"/>
      <c r="F684" s="466"/>
      <c r="G684" s="466"/>
      <c r="H684" s="466"/>
      <c r="I684" s="467"/>
      <c r="J684" s="436"/>
      <c r="K684" s="537"/>
      <c r="L684" s="437"/>
      <c r="M684" s="437"/>
      <c r="N684" s="437"/>
      <c r="O684" s="437"/>
      <c r="P684" s="437"/>
      <c r="Q684" s="538"/>
      <c r="R684" s="536"/>
      <c r="S684" s="536"/>
      <c r="T684" s="536"/>
      <c r="U684" s="437"/>
      <c r="V684" s="437"/>
      <c r="W684" s="437"/>
      <c r="X684" s="436"/>
    </row>
    <row r="685">
      <c r="B685" s="457">
        <f t="shared" si="1"/>
        <v>257.9142205</v>
      </c>
      <c r="C685" s="465" t="str">
        <f t="shared" si="2"/>
        <v> </v>
      </c>
      <c r="D685" s="466"/>
      <c r="E685" s="466"/>
      <c r="F685" s="466"/>
      <c r="G685" s="466"/>
      <c r="H685" s="466"/>
      <c r="I685" s="467"/>
      <c r="J685" s="436"/>
      <c r="K685" s="537"/>
      <c r="L685" s="437"/>
      <c r="M685" s="437"/>
      <c r="N685" s="437"/>
      <c r="O685" s="437"/>
      <c r="P685" s="437"/>
      <c r="Q685" s="538"/>
      <c r="R685" s="536"/>
      <c r="S685" s="536"/>
      <c r="T685" s="536"/>
      <c r="U685" s="437"/>
      <c r="V685" s="437"/>
      <c r="W685" s="437"/>
      <c r="X685" s="436"/>
    </row>
    <row r="686">
      <c r="B686" s="457">
        <f t="shared" si="1"/>
        <v>257.5333004</v>
      </c>
      <c r="C686" s="465" t="str">
        <f t="shared" si="2"/>
        <v> </v>
      </c>
      <c r="D686" s="466"/>
      <c r="E686" s="466"/>
      <c r="F686" s="466"/>
      <c r="G686" s="466"/>
      <c r="H686" s="466"/>
      <c r="I686" s="467"/>
      <c r="J686" s="436"/>
      <c r="K686" s="537"/>
      <c r="L686" s="437"/>
      <c r="M686" s="437"/>
      <c r="N686" s="437"/>
      <c r="O686" s="437"/>
      <c r="P686" s="437"/>
      <c r="Q686" s="538"/>
      <c r="R686" s="536"/>
      <c r="S686" s="536"/>
      <c r="T686" s="536"/>
      <c r="U686" s="437"/>
      <c r="V686" s="437"/>
      <c r="W686" s="437"/>
      <c r="X686" s="436"/>
    </row>
    <row r="687">
      <c r="B687" s="457">
        <f t="shared" si="1"/>
        <v>257.089817</v>
      </c>
      <c r="C687" s="465" t="str">
        <f t="shared" si="2"/>
        <v> </v>
      </c>
      <c r="D687" s="466"/>
      <c r="E687" s="466"/>
      <c r="F687" s="466"/>
      <c r="G687" s="466"/>
      <c r="H687" s="466"/>
      <c r="I687" s="467"/>
      <c r="J687" s="436"/>
      <c r="K687" s="537"/>
      <c r="L687" s="437"/>
      <c r="M687" s="437"/>
      <c r="N687" s="437"/>
      <c r="O687" s="437"/>
      <c r="P687" s="437"/>
      <c r="Q687" s="538"/>
      <c r="R687" s="536"/>
      <c r="S687" s="536"/>
      <c r="T687" s="536"/>
      <c r="U687" s="437"/>
      <c r="V687" s="437"/>
      <c r="W687" s="437"/>
      <c r="X687" s="436"/>
    </row>
    <row r="688">
      <c r="B688" s="457">
        <f t="shared" si="1"/>
        <v>257.4859496</v>
      </c>
      <c r="C688" s="465" t="str">
        <f t="shared" si="2"/>
        <v> </v>
      </c>
      <c r="D688" s="466"/>
      <c r="E688" s="466"/>
      <c r="F688" s="466"/>
      <c r="G688" s="466"/>
      <c r="H688" s="466"/>
      <c r="I688" s="467"/>
      <c r="J688" s="436"/>
      <c r="K688" s="537"/>
      <c r="L688" s="437"/>
      <c r="M688" s="437"/>
      <c r="N688" s="437"/>
      <c r="O688" s="437"/>
      <c r="P688" s="437"/>
      <c r="Q688" s="538"/>
      <c r="R688" s="536"/>
      <c r="S688" s="536"/>
      <c r="T688" s="536"/>
      <c r="U688" s="437"/>
      <c r="V688" s="437"/>
      <c r="W688" s="437"/>
      <c r="X688" s="436"/>
    </row>
    <row r="689">
      <c r="B689" s="457">
        <f t="shared" si="1"/>
        <v>257.788461</v>
      </c>
      <c r="C689" s="465" t="str">
        <f t="shared" si="2"/>
        <v> </v>
      </c>
      <c r="D689" s="466"/>
      <c r="E689" s="466"/>
      <c r="F689" s="466"/>
      <c r="G689" s="466"/>
      <c r="H689" s="466"/>
      <c r="I689" s="467"/>
      <c r="J689" s="436"/>
      <c r="K689" s="537"/>
      <c r="L689" s="437"/>
      <c r="M689" s="437"/>
      <c r="N689" s="437"/>
      <c r="O689" s="437"/>
      <c r="P689" s="437"/>
      <c r="Q689" s="538"/>
      <c r="R689" s="536"/>
      <c r="S689" s="536"/>
      <c r="T689" s="536"/>
      <c r="U689" s="437"/>
      <c r="V689" s="437"/>
      <c r="W689" s="437"/>
      <c r="X689" s="436"/>
    </row>
    <row r="690">
      <c r="B690" s="457">
        <f t="shared" si="1"/>
        <v>257.3789756</v>
      </c>
      <c r="C690" s="465" t="str">
        <f t="shared" si="2"/>
        <v> </v>
      </c>
      <c r="D690" s="466"/>
      <c r="E690" s="466"/>
      <c r="F690" s="466"/>
      <c r="G690" s="466"/>
      <c r="H690" s="466"/>
      <c r="I690" s="467"/>
      <c r="J690" s="436"/>
      <c r="K690" s="537"/>
      <c r="L690" s="437"/>
      <c r="M690" s="437"/>
      <c r="N690" s="437"/>
      <c r="O690" s="437"/>
      <c r="P690" s="437"/>
      <c r="Q690" s="538"/>
      <c r="R690" s="536"/>
      <c r="S690" s="536"/>
      <c r="T690" s="536"/>
      <c r="U690" s="437"/>
      <c r="V690" s="437"/>
      <c r="W690" s="437"/>
      <c r="X690" s="436"/>
    </row>
    <row r="691">
      <c r="B691" s="457">
        <f t="shared" si="1"/>
        <v>257.6638605</v>
      </c>
      <c r="C691" s="465" t="str">
        <f t="shared" si="2"/>
        <v> </v>
      </c>
      <c r="D691" s="466"/>
      <c r="E691" s="466"/>
      <c r="F691" s="466"/>
      <c r="G691" s="466"/>
      <c r="H691" s="466"/>
      <c r="I691" s="467"/>
      <c r="J691" s="436"/>
      <c r="K691" s="537"/>
      <c r="L691" s="437"/>
      <c r="M691" s="437"/>
      <c r="N691" s="437"/>
      <c r="O691" s="437"/>
      <c r="P691" s="437"/>
      <c r="Q691" s="538"/>
      <c r="R691" s="536"/>
      <c r="S691" s="536"/>
      <c r="T691" s="536"/>
      <c r="U691" s="437"/>
      <c r="V691" s="437"/>
      <c r="W691" s="437"/>
      <c r="X691" s="436"/>
    </row>
    <row r="692">
      <c r="B692" s="457">
        <f t="shared" si="1"/>
        <v>257.7137081</v>
      </c>
      <c r="C692" s="465" t="str">
        <f t="shared" si="2"/>
        <v> </v>
      </c>
      <c r="D692" s="466"/>
      <c r="E692" s="466"/>
      <c r="F692" s="466"/>
      <c r="G692" s="466"/>
      <c r="H692" s="466"/>
      <c r="I692" s="467"/>
      <c r="J692" s="436"/>
      <c r="K692" s="537"/>
      <c r="L692" s="437"/>
      <c r="M692" s="437"/>
      <c r="N692" s="437"/>
      <c r="O692" s="437"/>
      <c r="P692" s="437"/>
      <c r="Q692" s="538"/>
      <c r="R692" s="536"/>
      <c r="S692" s="536"/>
      <c r="T692" s="536"/>
      <c r="U692" s="437"/>
      <c r="V692" s="437"/>
      <c r="W692" s="437"/>
      <c r="X692" s="436"/>
    </row>
    <row r="693">
      <c r="B693" s="457">
        <f t="shared" si="1"/>
        <v>257.7184504</v>
      </c>
      <c r="C693" s="465" t="str">
        <f t="shared" si="2"/>
        <v> </v>
      </c>
      <c r="D693" s="466"/>
      <c r="E693" s="466"/>
      <c r="F693" s="466"/>
      <c r="G693" s="466"/>
      <c r="H693" s="466"/>
      <c r="I693" s="467"/>
      <c r="J693" s="436"/>
      <c r="K693" s="537"/>
      <c r="L693" s="437"/>
      <c r="M693" s="437"/>
      <c r="N693" s="437"/>
      <c r="O693" s="437"/>
      <c r="P693" s="437"/>
      <c r="Q693" s="538"/>
      <c r="R693" s="536"/>
      <c r="S693" s="536"/>
      <c r="T693" s="536"/>
      <c r="U693" s="437"/>
      <c r="V693" s="437"/>
      <c r="W693" s="437"/>
      <c r="X693" s="436"/>
    </row>
    <row r="694">
      <c r="B694" s="457">
        <f t="shared" si="1"/>
        <v>257.7096555</v>
      </c>
      <c r="C694" s="465" t="str">
        <f t="shared" si="2"/>
        <v> </v>
      </c>
      <c r="D694" s="466"/>
      <c r="E694" s="466"/>
      <c r="F694" s="466"/>
      <c r="G694" s="466"/>
      <c r="H694" s="466"/>
      <c r="I694" s="467"/>
      <c r="J694" s="436"/>
      <c r="K694" s="537"/>
      <c r="L694" s="437"/>
      <c r="M694" s="437"/>
      <c r="N694" s="437"/>
      <c r="O694" s="437"/>
      <c r="P694" s="437"/>
      <c r="Q694" s="538"/>
      <c r="R694" s="536"/>
      <c r="S694" s="536"/>
      <c r="T694" s="536"/>
      <c r="U694" s="437"/>
      <c r="V694" s="437"/>
      <c r="W694" s="437"/>
      <c r="X694" s="436"/>
    </row>
    <row r="695">
      <c r="B695" s="457">
        <f t="shared" si="1"/>
        <v>257.2145388</v>
      </c>
      <c r="C695" s="465" t="str">
        <f t="shared" si="2"/>
        <v> </v>
      </c>
      <c r="D695" s="466"/>
      <c r="E695" s="466"/>
      <c r="F695" s="466"/>
      <c r="G695" s="466"/>
      <c r="H695" s="466"/>
      <c r="I695" s="467"/>
      <c r="J695" s="436"/>
      <c r="K695" s="537"/>
      <c r="L695" s="437"/>
      <c r="M695" s="437"/>
      <c r="N695" s="437"/>
      <c r="O695" s="437"/>
      <c r="P695" s="437"/>
      <c r="Q695" s="538"/>
      <c r="R695" s="536"/>
      <c r="S695" s="536"/>
      <c r="T695" s="536"/>
      <c r="U695" s="437"/>
      <c r="V695" s="437"/>
      <c r="W695" s="437"/>
      <c r="X695" s="436"/>
    </row>
    <row r="696">
      <c r="B696" s="457">
        <f t="shared" si="1"/>
        <v>257.9363918</v>
      </c>
      <c r="C696" s="465" t="str">
        <f t="shared" si="2"/>
        <v> </v>
      </c>
      <c r="D696" s="466"/>
      <c r="E696" s="466"/>
      <c r="F696" s="466"/>
      <c r="G696" s="466"/>
      <c r="H696" s="466"/>
      <c r="I696" s="467"/>
      <c r="J696" s="436"/>
      <c r="K696" s="537"/>
      <c r="L696" s="437"/>
      <c r="M696" s="437"/>
      <c r="N696" s="437"/>
      <c r="O696" s="437"/>
      <c r="P696" s="437"/>
      <c r="Q696" s="538"/>
      <c r="R696" s="536"/>
      <c r="S696" s="536"/>
      <c r="T696" s="536"/>
      <c r="U696" s="437"/>
      <c r="V696" s="437"/>
      <c r="W696" s="437"/>
      <c r="X696" s="436"/>
    </row>
    <row r="697">
      <c r="B697" s="457">
        <f t="shared" si="1"/>
        <v>257.5639334</v>
      </c>
      <c r="C697" s="465" t="str">
        <f t="shared" si="2"/>
        <v> </v>
      </c>
      <c r="D697" s="466"/>
      <c r="E697" s="466"/>
      <c r="F697" s="466"/>
      <c r="G697" s="466"/>
      <c r="H697" s="466"/>
      <c r="I697" s="467"/>
      <c r="J697" s="436"/>
      <c r="K697" s="537"/>
      <c r="L697" s="437"/>
      <c r="M697" s="437"/>
      <c r="N697" s="437"/>
      <c r="O697" s="437"/>
      <c r="P697" s="437"/>
      <c r="Q697" s="538"/>
      <c r="R697" s="536"/>
      <c r="S697" s="536"/>
      <c r="T697" s="536"/>
      <c r="U697" s="437"/>
      <c r="V697" s="437"/>
      <c r="W697" s="437"/>
      <c r="X697" s="436"/>
    </row>
    <row r="698">
      <c r="B698" s="457">
        <f t="shared" si="1"/>
        <v>257.9402892</v>
      </c>
      <c r="C698" s="465" t="str">
        <f t="shared" si="2"/>
        <v> </v>
      </c>
      <c r="D698" s="466"/>
      <c r="E698" s="466"/>
      <c r="F698" s="466"/>
      <c r="G698" s="466"/>
      <c r="H698" s="466"/>
      <c r="I698" s="467"/>
      <c r="J698" s="436"/>
      <c r="K698" s="537"/>
      <c r="L698" s="437"/>
      <c r="M698" s="437"/>
      <c r="N698" s="437"/>
      <c r="O698" s="437"/>
      <c r="P698" s="437"/>
      <c r="Q698" s="538"/>
      <c r="R698" s="536"/>
      <c r="S698" s="536"/>
      <c r="T698" s="536"/>
      <c r="U698" s="437"/>
      <c r="V698" s="437"/>
      <c r="W698" s="437"/>
      <c r="X698" s="436"/>
    </row>
    <row r="699">
      <c r="B699" s="457">
        <f t="shared" si="1"/>
        <v>257.5768648</v>
      </c>
      <c r="C699" s="465" t="str">
        <f t="shared" si="2"/>
        <v> </v>
      </c>
      <c r="D699" s="466"/>
      <c r="E699" s="466"/>
      <c r="F699" s="466"/>
      <c r="G699" s="466"/>
      <c r="H699" s="466"/>
      <c r="I699" s="467"/>
      <c r="J699" s="436"/>
      <c r="K699" s="537"/>
      <c r="L699" s="437"/>
      <c r="M699" s="437"/>
      <c r="N699" s="437"/>
      <c r="O699" s="437"/>
      <c r="P699" s="437"/>
      <c r="Q699" s="538"/>
      <c r="R699" s="536"/>
      <c r="S699" s="536"/>
      <c r="T699" s="536"/>
      <c r="U699" s="437"/>
      <c r="V699" s="437"/>
      <c r="W699" s="437"/>
      <c r="X699" s="436"/>
    </row>
    <row r="700">
      <c r="B700" s="457">
        <f t="shared" si="1"/>
        <v>257.2400564</v>
      </c>
      <c r="C700" s="465" t="str">
        <f t="shared" si="2"/>
        <v> </v>
      </c>
      <c r="D700" s="466"/>
      <c r="E700" s="466"/>
      <c r="F700" s="466"/>
      <c r="G700" s="466"/>
      <c r="H700" s="466"/>
      <c r="I700" s="467"/>
      <c r="J700" s="436"/>
      <c r="K700" s="537"/>
      <c r="L700" s="437"/>
      <c r="M700" s="437"/>
      <c r="N700" s="437"/>
      <c r="O700" s="437"/>
      <c r="P700" s="437"/>
      <c r="Q700" s="538"/>
      <c r="R700" s="536"/>
      <c r="S700" s="536"/>
      <c r="T700" s="536"/>
      <c r="U700" s="437"/>
      <c r="V700" s="437"/>
      <c r="W700" s="437"/>
      <c r="X700" s="436"/>
    </row>
    <row r="701">
      <c r="B701" s="457">
        <f t="shared" si="1"/>
        <v>257.170478</v>
      </c>
      <c r="C701" s="465" t="str">
        <f t="shared" si="2"/>
        <v> </v>
      </c>
      <c r="D701" s="466"/>
      <c r="E701" s="466"/>
      <c r="F701" s="466"/>
      <c r="G701" s="466"/>
      <c r="H701" s="466"/>
      <c r="I701" s="467"/>
      <c r="J701" s="436"/>
      <c r="K701" s="537"/>
      <c r="L701" s="437"/>
      <c r="M701" s="437"/>
      <c r="N701" s="437"/>
      <c r="O701" s="437"/>
      <c r="P701" s="437"/>
      <c r="Q701" s="538"/>
      <c r="R701" s="536"/>
      <c r="S701" s="536"/>
      <c r="T701" s="536"/>
      <c r="U701" s="437"/>
      <c r="V701" s="437"/>
      <c r="W701" s="437"/>
      <c r="X701" s="436"/>
    </row>
    <row r="702">
      <c r="B702" s="457">
        <f t="shared" si="1"/>
        <v>257.4145317</v>
      </c>
      <c r="C702" s="465" t="str">
        <f t="shared" si="2"/>
        <v> </v>
      </c>
      <c r="D702" s="466"/>
      <c r="E702" s="466"/>
      <c r="F702" s="466"/>
      <c r="G702" s="466"/>
      <c r="H702" s="466"/>
      <c r="I702" s="467"/>
      <c r="J702" s="436"/>
      <c r="K702" s="537"/>
      <c r="L702" s="437"/>
      <c r="M702" s="437"/>
      <c r="N702" s="437"/>
      <c r="O702" s="437"/>
      <c r="P702" s="437"/>
      <c r="Q702" s="538"/>
      <c r="R702" s="536"/>
      <c r="S702" s="536"/>
      <c r="T702" s="536"/>
      <c r="U702" s="437"/>
      <c r="V702" s="437"/>
      <c r="W702" s="437"/>
      <c r="X702" s="436"/>
    </row>
    <row r="703">
      <c r="B703" s="457">
        <f t="shared" si="1"/>
        <v>257.0309953</v>
      </c>
      <c r="C703" s="465" t="str">
        <f t="shared" si="2"/>
        <v> </v>
      </c>
      <c r="D703" s="466"/>
      <c r="E703" s="466"/>
      <c r="F703" s="466"/>
      <c r="G703" s="466"/>
      <c r="H703" s="466"/>
      <c r="I703" s="467"/>
      <c r="J703" s="436"/>
      <c r="K703" s="537"/>
      <c r="L703" s="437"/>
      <c r="M703" s="437"/>
      <c r="N703" s="437"/>
      <c r="O703" s="437"/>
      <c r="P703" s="437"/>
      <c r="Q703" s="538"/>
      <c r="R703" s="536"/>
      <c r="S703" s="536"/>
      <c r="T703" s="536"/>
      <c r="U703" s="437"/>
      <c r="V703" s="437"/>
      <c r="W703" s="437"/>
      <c r="X703" s="436"/>
    </row>
    <row r="704">
      <c r="B704" s="457">
        <f t="shared" si="1"/>
        <v>257.5715537</v>
      </c>
      <c r="C704" s="465" t="str">
        <f t="shared" si="2"/>
        <v> </v>
      </c>
      <c r="D704" s="466"/>
      <c r="E704" s="466"/>
      <c r="F704" s="466"/>
      <c r="G704" s="466"/>
      <c r="H704" s="466"/>
      <c r="I704" s="467"/>
      <c r="J704" s="436"/>
      <c r="K704" s="537"/>
      <c r="L704" s="437"/>
      <c r="M704" s="437"/>
      <c r="N704" s="437"/>
      <c r="O704" s="437"/>
      <c r="P704" s="437"/>
      <c r="Q704" s="538"/>
      <c r="R704" s="536"/>
      <c r="S704" s="536"/>
      <c r="T704" s="536"/>
      <c r="U704" s="437"/>
      <c r="V704" s="437"/>
      <c r="W704" s="437"/>
      <c r="X704" s="436"/>
    </row>
    <row r="705">
      <c r="B705" s="457">
        <f t="shared" si="1"/>
        <v>257.4412825</v>
      </c>
      <c r="C705" s="465" t="str">
        <f t="shared" si="2"/>
        <v> </v>
      </c>
      <c r="D705" s="466"/>
      <c r="E705" s="466"/>
      <c r="F705" s="466"/>
      <c r="G705" s="466"/>
      <c r="H705" s="466"/>
      <c r="I705" s="467"/>
      <c r="J705" s="436"/>
      <c r="K705" s="537"/>
      <c r="L705" s="437"/>
      <c r="M705" s="437"/>
      <c r="N705" s="437"/>
      <c r="O705" s="437"/>
      <c r="P705" s="437"/>
      <c r="Q705" s="538"/>
      <c r="R705" s="536"/>
      <c r="S705" s="536"/>
      <c r="T705" s="536"/>
      <c r="U705" s="437"/>
      <c r="V705" s="437"/>
      <c r="W705" s="437"/>
      <c r="X705" s="436"/>
    </row>
    <row r="706">
      <c r="B706" s="457">
        <f t="shared" si="1"/>
        <v>257.956462</v>
      </c>
      <c r="C706" s="465" t="str">
        <f t="shared" si="2"/>
        <v> </v>
      </c>
      <c r="D706" s="466"/>
      <c r="E706" s="466"/>
      <c r="F706" s="466"/>
      <c r="G706" s="466"/>
      <c r="H706" s="466"/>
      <c r="I706" s="467"/>
      <c r="J706" s="436"/>
      <c r="K706" s="537"/>
      <c r="L706" s="437"/>
      <c r="M706" s="437"/>
      <c r="N706" s="437"/>
      <c r="O706" s="437"/>
      <c r="P706" s="437"/>
      <c r="Q706" s="538"/>
      <c r="R706" s="536"/>
      <c r="S706" s="536"/>
      <c r="T706" s="536"/>
      <c r="U706" s="437"/>
      <c r="V706" s="437"/>
      <c r="W706" s="437"/>
      <c r="X706" s="436"/>
    </row>
    <row r="707">
      <c r="B707" s="457">
        <f t="shared" si="1"/>
        <v>257.3170002</v>
      </c>
      <c r="C707" s="465" t="str">
        <f t="shared" si="2"/>
        <v> </v>
      </c>
      <c r="D707" s="466"/>
      <c r="E707" s="466"/>
      <c r="F707" s="466"/>
      <c r="G707" s="466"/>
      <c r="H707" s="466"/>
      <c r="I707" s="467"/>
      <c r="J707" s="436"/>
      <c r="K707" s="537"/>
      <c r="L707" s="437"/>
      <c r="M707" s="437"/>
      <c r="N707" s="437"/>
      <c r="O707" s="437"/>
      <c r="P707" s="437"/>
      <c r="Q707" s="538"/>
      <c r="R707" s="536"/>
      <c r="S707" s="536"/>
      <c r="T707" s="536"/>
      <c r="U707" s="437"/>
      <c r="V707" s="437"/>
      <c r="W707" s="437"/>
      <c r="X707" s="436"/>
    </row>
    <row r="708">
      <c r="B708" s="457">
        <f t="shared" si="1"/>
        <v>257.286972</v>
      </c>
      <c r="C708" s="465" t="str">
        <f t="shared" si="2"/>
        <v> </v>
      </c>
      <c r="D708" s="466"/>
      <c r="E708" s="466"/>
      <c r="F708" s="466"/>
      <c r="G708" s="466"/>
      <c r="H708" s="466"/>
      <c r="I708" s="467"/>
      <c r="J708" s="436"/>
      <c r="K708" s="537"/>
      <c r="L708" s="437"/>
      <c r="M708" s="437"/>
      <c r="N708" s="437"/>
      <c r="O708" s="437"/>
      <c r="P708" s="437"/>
      <c r="Q708" s="538"/>
      <c r="R708" s="536"/>
      <c r="S708" s="536"/>
      <c r="T708" s="536"/>
      <c r="U708" s="437"/>
      <c r="V708" s="437"/>
      <c r="W708" s="437"/>
      <c r="X708" s="436"/>
    </row>
    <row r="709">
      <c r="B709" s="457">
        <f t="shared" si="1"/>
        <v>257.6204768</v>
      </c>
      <c r="C709" s="465" t="str">
        <f t="shared" si="2"/>
        <v> </v>
      </c>
      <c r="D709" s="466"/>
      <c r="E709" s="466"/>
      <c r="F709" s="466"/>
      <c r="G709" s="466"/>
      <c r="H709" s="466"/>
      <c r="I709" s="467"/>
      <c r="J709" s="436"/>
      <c r="K709" s="537"/>
      <c r="L709" s="437"/>
      <c r="M709" s="437"/>
      <c r="N709" s="437"/>
      <c r="O709" s="437"/>
      <c r="P709" s="437"/>
      <c r="Q709" s="538"/>
      <c r="R709" s="536"/>
      <c r="S709" s="536"/>
      <c r="T709" s="536"/>
      <c r="U709" s="437"/>
      <c r="V709" s="437"/>
      <c r="W709" s="437"/>
      <c r="X709" s="436"/>
    </row>
    <row r="710">
      <c r="B710" s="457">
        <f t="shared" si="1"/>
        <v>257.0575397</v>
      </c>
      <c r="C710" s="465" t="str">
        <f t="shared" si="2"/>
        <v> </v>
      </c>
      <c r="D710" s="466"/>
      <c r="E710" s="466"/>
      <c r="F710" s="466"/>
      <c r="G710" s="466"/>
      <c r="H710" s="466"/>
      <c r="I710" s="467"/>
      <c r="J710" s="436"/>
      <c r="K710" s="537"/>
      <c r="L710" s="437"/>
      <c r="M710" s="437"/>
      <c r="N710" s="437"/>
      <c r="O710" s="437"/>
      <c r="P710" s="437"/>
      <c r="Q710" s="538"/>
      <c r="R710" s="536"/>
      <c r="S710" s="536"/>
      <c r="T710" s="536"/>
      <c r="U710" s="437"/>
      <c r="V710" s="437"/>
      <c r="W710" s="437"/>
      <c r="X710" s="436"/>
    </row>
    <row r="711">
      <c r="B711" s="457">
        <f t="shared" si="1"/>
        <v>257.5631695</v>
      </c>
      <c r="C711" s="465" t="str">
        <f t="shared" si="2"/>
        <v> </v>
      </c>
      <c r="D711" s="466"/>
      <c r="E711" s="466"/>
      <c r="F711" s="466"/>
      <c r="G711" s="466"/>
      <c r="H711" s="466"/>
      <c r="I711" s="467"/>
      <c r="J711" s="436"/>
      <c r="K711" s="537"/>
      <c r="L711" s="437"/>
      <c r="M711" s="437"/>
      <c r="N711" s="437"/>
      <c r="O711" s="437"/>
      <c r="P711" s="437"/>
      <c r="Q711" s="538"/>
      <c r="R711" s="536"/>
      <c r="S711" s="536"/>
      <c r="T711" s="536"/>
      <c r="U711" s="437"/>
      <c r="V711" s="437"/>
      <c r="W711" s="437"/>
      <c r="X711" s="436"/>
    </row>
    <row r="712">
      <c r="B712" s="457">
        <f t="shared" si="1"/>
        <v>257.2762509</v>
      </c>
      <c r="C712" s="465" t="str">
        <f t="shared" si="2"/>
        <v> </v>
      </c>
      <c r="D712" s="466"/>
      <c r="E712" s="466"/>
      <c r="F712" s="466"/>
      <c r="G712" s="466"/>
      <c r="H712" s="466"/>
      <c r="I712" s="467"/>
      <c r="J712" s="436"/>
      <c r="K712" s="537"/>
      <c r="L712" s="437"/>
      <c r="M712" s="437"/>
      <c r="N712" s="437"/>
      <c r="O712" s="437"/>
      <c r="P712" s="437"/>
      <c r="Q712" s="538"/>
      <c r="R712" s="536"/>
      <c r="S712" s="536"/>
      <c r="T712" s="536"/>
      <c r="U712" s="437"/>
      <c r="V712" s="437"/>
      <c r="W712" s="437"/>
      <c r="X712" s="436"/>
    </row>
    <row r="713">
      <c r="B713" s="457">
        <f t="shared" si="1"/>
        <v>257.0770132</v>
      </c>
      <c r="C713" s="465" t="str">
        <f t="shared" si="2"/>
        <v> </v>
      </c>
      <c r="D713" s="466"/>
      <c r="E713" s="466"/>
      <c r="F713" s="466"/>
      <c r="G713" s="466"/>
      <c r="H713" s="466"/>
      <c r="I713" s="467"/>
      <c r="J713" s="436"/>
      <c r="K713" s="537"/>
      <c r="L713" s="437"/>
      <c r="M713" s="437"/>
      <c r="N713" s="437"/>
      <c r="O713" s="437"/>
      <c r="P713" s="437"/>
      <c r="Q713" s="538"/>
      <c r="R713" s="536"/>
      <c r="S713" s="536"/>
      <c r="T713" s="536"/>
      <c r="U713" s="437"/>
      <c r="V713" s="437"/>
      <c r="W713" s="437"/>
      <c r="X713" s="436"/>
    </row>
    <row r="714">
      <c r="B714" s="457">
        <f t="shared" si="1"/>
        <v>257.1316937</v>
      </c>
      <c r="C714" s="465" t="str">
        <f t="shared" si="2"/>
        <v> </v>
      </c>
      <c r="D714" s="466"/>
      <c r="E714" s="466"/>
      <c r="F714" s="466"/>
      <c r="G714" s="466"/>
      <c r="H714" s="466"/>
      <c r="I714" s="467"/>
      <c r="J714" s="436"/>
      <c r="K714" s="537"/>
      <c r="L714" s="437"/>
      <c r="M714" s="437"/>
      <c r="N714" s="437"/>
      <c r="O714" s="437"/>
      <c r="P714" s="437"/>
      <c r="Q714" s="538"/>
      <c r="R714" s="536"/>
      <c r="S714" s="536"/>
      <c r="T714" s="536"/>
      <c r="U714" s="437"/>
      <c r="V714" s="437"/>
      <c r="W714" s="437"/>
      <c r="X714" s="436"/>
    </row>
    <row r="715">
      <c r="B715" s="457">
        <f t="shared" si="1"/>
        <v>257.7846254</v>
      </c>
      <c r="C715" s="465" t="str">
        <f t="shared" si="2"/>
        <v> </v>
      </c>
      <c r="D715" s="466"/>
      <c r="E715" s="466"/>
      <c r="F715" s="466"/>
      <c r="G715" s="466"/>
      <c r="H715" s="466"/>
      <c r="I715" s="467"/>
      <c r="J715" s="436"/>
      <c r="K715" s="537"/>
      <c r="L715" s="437"/>
      <c r="M715" s="437"/>
      <c r="N715" s="437"/>
      <c r="O715" s="437"/>
      <c r="P715" s="437"/>
      <c r="Q715" s="538"/>
      <c r="R715" s="536"/>
      <c r="S715" s="536"/>
      <c r="T715" s="536"/>
      <c r="U715" s="437"/>
      <c r="V715" s="437"/>
      <c r="W715" s="437"/>
      <c r="X715" s="436"/>
    </row>
    <row r="716">
      <c r="B716" s="457">
        <f t="shared" si="1"/>
        <v>257.9528165</v>
      </c>
      <c r="C716" s="465" t="str">
        <f t="shared" si="2"/>
        <v> </v>
      </c>
      <c r="D716" s="466"/>
      <c r="E716" s="466"/>
      <c r="F716" s="466"/>
      <c r="G716" s="466"/>
      <c r="H716" s="466"/>
      <c r="I716" s="467"/>
      <c r="J716" s="436"/>
      <c r="K716" s="537"/>
      <c r="L716" s="437"/>
      <c r="M716" s="437"/>
      <c r="N716" s="437"/>
      <c r="O716" s="437"/>
      <c r="P716" s="437"/>
      <c r="Q716" s="538"/>
      <c r="R716" s="536"/>
      <c r="S716" s="536"/>
      <c r="T716" s="536"/>
      <c r="U716" s="437"/>
      <c r="V716" s="437"/>
      <c r="W716" s="437"/>
      <c r="X716" s="436"/>
    </row>
    <row r="717">
      <c r="B717" s="457">
        <f t="shared" si="1"/>
        <v>257.3714017</v>
      </c>
      <c r="C717" s="465" t="str">
        <f t="shared" si="2"/>
        <v> </v>
      </c>
      <c r="D717" s="466"/>
      <c r="E717" s="466"/>
      <c r="F717" s="466"/>
      <c r="G717" s="466"/>
      <c r="H717" s="466"/>
      <c r="I717" s="467"/>
      <c r="J717" s="436"/>
      <c r="K717" s="537"/>
      <c r="L717" s="437"/>
      <c r="M717" s="437"/>
      <c r="N717" s="437"/>
      <c r="O717" s="437"/>
      <c r="P717" s="437"/>
      <c r="Q717" s="538"/>
      <c r="R717" s="536"/>
      <c r="S717" s="536"/>
      <c r="T717" s="536"/>
      <c r="U717" s="437"/>
      <c r="V717" s="437"/>
      <c r="W717" s="437"/>
      <c r="X717" s="436"/>
    </row>
    <row r="718">
      <c r="B718" s="457">
        <f t="shared" si="1"/>
        <v>257.5536611</v>
      </c>
      <c r="C718" s="465" t="str">
        <f t="shared" si="2"/>
        <v> </v>
      </c>
      <c r="D718" s="466"/>
      <c r="E718" s="466"/>
      <c r="F718" s="466"/>
      <c r="G718" s="466"/>
      <c r="H718" s="466"/>
      <c r="I718" s="467"/>
      <c r="J718" s="436"/>
      <c r="K718" s="537"/>
      <c r="L718" s="437"/>
      <c r="M718" s="437"/>
      <c r="N718" s="437"/>
      <c r="O718" s="437"/>
      <c r="P718" s="437"/>
      <c r="Q718" s="538"/>
      <c r="R718" s="536"/>
      <c r="S718" s="536"/>
      <c r="T718" s="536"/>
      <c r="U718" s="437"/>
      <c r="V718" s="437"/>
      <c r="W718" s="437"/>
      <c r="X718" s="436"/>
    </row>
    <row r="719">
      <c r="B719" s="457">
        <f t="shared" si="1"/>
        <v>257.7427988</v>
      </c>
      <c r="C719" s="465" t="str">
        <f t="shared" si="2"/>
        <v> </v>
      </c>
      <c r="D719" s="466"/>
      <c r="E719" s="466"/>
      <c r="F719" s="466"/>
      <c r="G719" s="466"/>
      <c r="H719" s="466"/>
      <c r="I719" s="467"/>
      <c r="J719" s="436"/>
      <c r="K719" s="537"/>
      <c r="L719" s="437"/>
      <c r="M719" s="437"/>
      <c r="N719" s="437"/>
      <c r="O719" s="437"/>
      <c r="P719" s="437"/>
      <c r="Q719" s="538"/>
      <c r="R719" s="536"/>
      <c r="S719" s="536"/>
      <c r="T719" s="536"/>
      <c r="U719" s="437"/>
      <c r="V719" s="437"/>
      <c r="W719" s="437"/>
      <c r="X719" s="436"/>
    </row>
    <row r="720">
      <c r="B720" s="457">
        <f t="shared" si="1"/>
        <v>257.9449393</v>
      </c>
      <c r="C720" s="465" t="str">
        <f t="shared" si="2"/>
        <v> </v>
      </c>
      <c r="D720" s="466"/>
      <c r="E720" s="466"/>
      <c r="F720" s="466"/>
      <c r="G720" s="466"/>
      <c r="H720" s="466"/>
      <c r="I720" s="467"/>
      <c r="J720" s="436"/>
      <c r="K720" s="537"/>
      <c r="L720" s="437"/>
      <c r="M720" s="437"/>
      <c r="N720" s="437"/>
      <c r="O720" s="437"/>
      <c r="P720" s="437"/>
      <c r="Q720" s="538"/>
      <c r="R720" s="536"/>
      <c r="S720" s="536"/>
      <c r="T720" s="536"/>
      <c r="U720" s="437"/>
      <c r="V720" s="437"/>
      <c r="W720" s="437"/>
      <c r="X720" s="436"/>
    </row>
    <row r="721">
      <c r="B721" s="457">
        <f t="shared" si="1"/>
        <v>257.4119626</v>
      </c>
      <c r="C721" s="465" t="str">
        <f t="shared" si="2"/>
        <v> </v>
      </c>
      <c r="D721" s="466"/>
      <c r="E721" s="466"/>
      <c r="F721" s="466"/>
      <c r="G721" s="466"/>
      <c r="H721" s="466"/>
      <c r="I721" s="467"/>
      <c r="J721" s="436"/>
      <c r="K721" s="537"/>
      <c r="L721" s="437"/>
      <c r="M721" s="437"/>
      <c r="N721" s="437"/>
      <c r="O721" s="437"/>
      <c r="P721" s="437"/>
      <c r="Q721" s="538"/>
      <c r="R721" s="536"/>
      <c r="S721" s="536"/>
      <c r="T721" s="536"/>
      <c r="U721" s="437"/>
      <c r="V721" s="437"/>
      <c r="W721" s="437"/>
      <c r="X721" s="436"/>
    </row>
    <row r="722">
      <c r="B722" s="457">
        <f t="shared" si="1"/>
        <v>257.2591698</v>
      </c>
      <c r="C722" s="465" t="str">
        <f t="shared" si="2"/>
        <v> </v>
      </c>
      <c r="D722" s="466"/>
      <c r="E722" s="466"/>
      <c r="F722" s="466"/>
      <c r="G722" s="466"/>
      <c r="H722" s="466"/>
      <c r="I722" s="467"/>
      <c r="J722" s="436"/>
      <c r="K722" s="537"/>
      <c r="L722" s="437"/>
      <c r="M722" s="437"/>
      <c r="N722" s="437"/>
      <c r="O722" s="437"/>
      <c r="P722" s="437"/>
      <c r="Q722" s="538"/>
      <c r="R722" s="536"/>
      <c r="S722" s="536"/>
      <c r="T722" s="536"/>
      <c r="U722" s="437"/>
      <c r="V722" s="437"/>
      <c r="W722" s="437"/>
      <c r="X722" s="436"/>
    </row>
    <row r="723">
      <c r="B723" s="457">
        <f t="shared" si="1"/>
        <v>257.1213657</v>
      </c>
      <c r="C723" s="465" t="str">
        <f t="shared" si="2"/>
        <v> </v>
      </c>
      <c r="D723" s="466"/>
      <c r="E723" s="466"/>
      <c r="F723" s="466"/>
      <c r="G723" s="466"/>
      <c r="H723" s="466"/>
      <c r="I723" s="467"/>
      <c r="J723" s="436"/>
      <c r="K723" s="537"/>
      <c r="L723" s="437"/>
      <c r="M723" s="437"/>
      <c r="N723" s="437"/>
      <c r="O723" s="437"/>
      <c r="P723" s="437"/>
      <c r="Q723" s="538"/>
      <c r="R723" s="536"/>
      <c r="S723" s="536"/>
      <c r="T723" s="536"/>
      <c r="U723" s="437"/>
      <c r="V723" s="437"/>
      <c r="W723" s="437"/>
      <c r="X723" s="436"/>
    </row>
    <row r="724">
      <c r="B724" s="457">
        <f t="shared" si="1"/>
        <v>257.1546166</v>
      </c>
      <c r="C724" s="465" t="str">
        <f t="shared" si="2"/>
        <v> </v>
      </c>
      <c r="D724" s="466"/>
      <c r="E724" s="466"/>
      <c r="F724" s="466"/>
      <c r="G724" s="466"/>
      <c r="H724" s="466"/>
      <c r="I724" s="467"/>
      <c r="J724" s="436"/>
      <c r="K724" s="537"/>
      <c r="L724" s="437"/>
      <c r="M724" s="437"/>
      <c r="N724" s="437"/>
      <c r="O724" s="437"/>
      <c r="P724" s="437"/>
      <c r="Q724" s="538"/>
      <c r="R724" s="536"/>
      <c r="S724" s="536"/>
      <c r="T724" s="536"/>
      <c r="U724" s="437"/>
      <c r="V724" s="437"/>
      <c r="W724" s="437"/>
      <c r="X724" s="436"/>
    </row>
    <row r="725">
      <c r="B725" s="457">
        <f t="shared" si="1"/>
        <v>257.0629311</v>
      </c>
      <c r="C725" s="539" t="str">
        <f t="shared" si="2"/>
        <v> </v>
      </c>
      <c r="D725" s="466"/>
      <c r="E725" s="466"/>
      <c r="F725" s="466"/>
      <c r="G725" s="466"/>
      <c r="H725" s="466"/>
      <c r="I725" s="467"/>
      <c r="J725" s="436"/>
      <c r="K725" s="537"/>
      <c r="L725" s="437"/>
      <c r="M725" s="437"/>
      <c r="N725" s="437"/>
      <c r="O725" s="437"/>
      <c r="P725" s="437"/>
      <c r="Q725" s="538"/>
      <c r="R725" s="536"/>
      <c r="S725" s="536"/>
      <c r="T725" s="536"/>
      <c r="U725" s="437"/>
      <c r="V725" s="437"/>
      <c r="W725" s="437"/>
      <c r="X725" s="436"/>
    </row>
    <row r="726">
      <c r="B726" s="457">
        <f t="shared" si="1"/>
        <v>257.5302887</v>
      </c>
      <c r="C726" s="539" t="str">
        <f t="shared" si="2"/>
        <v> </v>
      </c>
      <c r="D726" s="466"/>
      <c r="E726" s="466"/>
      <c r="F726" s="466"/>
      <c r="G726" s="466"/>
      <c r="H726" s="466"/>
      <c r="I726" s="467"/>
      <c r="J726" s="436"/>
      <c r="K726" s="537"/>
      <c r="L726" s="437"/>
      <c r="M726" s="437"/>
      <c r="N726" s="437"/>
      <c r="O726" s="437"/>
      <c r="P726" s="437"/>
      <c r="Q726" s="538"/>
      <c r="R726" s="536"/>
      <c r="S726" s="536"/>
      <c r="T726" s="536"/>
      <c r="U726" s="437"/>
      <c r="V726" s="437"/>
      <c r="W726" s="437"/>
      <c r="X726" s="436"/>
    </row>
    <row r="727">
      <c r="B727" s="457">
        <f t="shared" si="1"/>
        <v>257.1705305</v>
      </c>
      <c r="C727" s="539" t="str">
        <f t="shared" si="2"/>
        <v> </v>
      </c>
      <c r="D727" s="466"/>
      <c r="E727" s="466"/>
      <c r="F727" s="466"/>
      <c r="G727" s="466"/>
      <c r="H727" s="466"/>
      <c r="I727" s="467"/>
      <c r="J727" s="436"/>
      <c r="K727" s="537"/>
      <c r="L727" s="437"/>
      <c r="M727" s="437"/>
      <c r="N727" s="437"/>
      <c r="O727" s="437"/>
      <c r="P727" s="437"/>
      <c r="Q727" s="538"/>
      <c r="R727" s="536"/>
      <c r="S727" s="536"/>
      <c r="T727" s="536"/>
      <c r="U727" s="437"/>
      <c r="V727" s="437"/>
      <c r="W727" s="437"/>
      <c r="X727" s="436"/>
    </row>
    <row r="728">
      <c r="B728" s="457">
        <f t="shared" si="1"/>
        <v>257.960132</v>
      </c>
      <c r="C728" s="539" t="str">
        <f t="shared" si="2"/>
        <v> </v>
      </c>
      <c r="D728" s="466"/>
      <c r="E728" s="466"/>
      <c r="F728" s="466"/>
      <c r="G728" s="466"/>
      <c r="H728" s="466"/>
      <c r="I728" s="467"/>
      <c r="J728" s="436"/>
      <c r="K728" s="537"/>
      <c r="L728" s="437"/>
      <c r="M728" s="437"/>
      <c r="N728" s="437"/>
      <c r="O728" s="437"/>
      <c r="P728" s="437"/>
      <c r="Q728" s="538"/>
      <c r="R728" s="536"/>
      <c r="S728" s="536"/>
      <c r="T728" s="536"/>
      <c r="U728" s="437"/>
      <c r="V728" s="437"/>
      <c r="W728" s="437"/>
      <c r="X728" s="436"/>
    </row>
    <row r="729">
      <c r="B729" s="457">
        <f t="shared" si="1"/>
        <v>257.6536618</v>
      </c>
      <c r="C729" s="539" t="str">
        <f t="shared" si="2"/>
        <v> </v>
      </c>
      <c r="D729" s="466"/>
      <c r="E729" s="466"/>
      <c r="F729" s="466"/>
      <c r="G729" s="466"/>
      <c r="H729" s="466"/>
      <c r="I729" s="467"/>
      <c r="J729" s="436"/>
      <c r="K729" s="537"/>
      <c r="L729" s="437"/>
      <c r="M729" s="437"/>
      <c r="N729" s="437"/>
      <c r="O729" s="437"/>
      <c r="P729" s="437"/>
      <c r="Q729" s="538"/>
      <c r="R729" s="536"/>
      <c r="S729" s="536"/>
      <c r="T729" s="536"/>
      <c r="U729" s="437"/>
      <c r="V729" s="437"/>
      <c r="W729" s="437"/>
      <c r="X729" s="436"/>
    </row>
    <row r="730">
      <c r="B730" s="457">
        <f t="shared" si="1"/>
        <v>257.2152414</v>
      </c>
      <c r="C730" s="539" t="str">
        <f t="shared" si="2"/>
        <v> </v>
      </c>
      <c r="D730" s="466"/>
      <c r="E730" s="466"/>
      <c r="F730" s="466"/>
      <c r="G730" s="466"/>
      <c r="H730" s="466"/>
      <c r="I730" s="467"/>
      <c r="J730" s="436"/>
      <c r="K730" s="537"/>
      <c r="L730" s="437"/>
      <c r="M730" s="437"/>
      <c r="N730" s="437"/>
      <c r="O730" s="437"/>
      <c r="P730" s="437"/>
      <c r="Q730" s="538"/>
      <c r="R730" s="536"/>
      <c r="S730" s="536"/>
      <c r="T730" s="536"/>
      <c r="U730" s="437"/>
      <c r="V730" s="437"/>
      <c r="W730" s="437"/>
      <c r="X730" s="436"/>
    </row>
    <row r="731">
      <c r="B731" s="457">
        <f t="shared" si="1"/>
        <v>257.1990814</v>
      </c>
      <c r="C731" s="539" t="str">
        <f t="shared" si="2"/>
        <v> </v>
      </c>
      <c r="D731" s="466"/>
      <c r="E731" s="466"/>
      <c r="F731" s="466"/>
      <c r="G731" s="466"/>
      <c r="H731" s="466"/>
      <c r="I731" s="467"/>
      <c r="J731" s="436"/>
      <c r="K731" s="537"/>
      <c r="L731" s="437"/>
      <c r="M731" s="437"/>
      <c r="N731" s="437"/>
      <c r="O731" s="437"/>
      <c r="P731" s="437"/>
      <c r="Q731" s="538"/>
      <c r="R731" s="536"/>
      <c r="S731" s="536"/>
      <c r="T731" s="536"/>
      <c r="U731" s="437"/>
      <c r="V731" s="437"/>
      <c r="W731" s="437"/>
      <c r="X731" s="436"/>
    </row>
    <row r="732">
      <c r="B732" s="457">
        <f t="shared" si="1"/>
        <v>257.7300477</v>
      </c>
      <c r="C732" s="539" t="str">
        <f t="shared" si="2"/>
        <v> </v>
      </c>
      <c r="D732" s="466"/>
      <c r="E732" s="466"/>
      <c r="F732" s="466"/>
      <c r="G732" s="466"/>
      <c r="H732" s="466"/>
      <c r="I732" s="467"/>
      <c r="J732" s="436"/>
      <c r="K732" s="537"/>
      <c r="L732" s="437"/>
      <c r="M732" s="437"/>
      <c r="N732" s="437"/>
      <c r="O732" s="437"/>
      <c r="P732" s="437"/>
      <c r="Q732" s="538"/>
      <c r="R732" s="536"/>
      <c r="S732" s="536"/>
      <c r="T732" s="536"/>
      <c r="U732" s="437"/>
      <c r="V732" s="437"/>
      <c r="W732" s="437"/>
      <c r="X732" s="436"/>
    </row>
    <row r="733">
      <c r="B733" s="457">
        <f t="shared" si="1"/>
        <v>257.4563497</v>
      </c>
      <c r="C733" s="539" t="str">
        <f t="shared" si="2"/>
        <v> </v>
      </c>
      <c r="D733" s="466"/>
      <c r="E733" s="466"/>
      <c r="F733" s="466"/>
      <c r="G733" s="466"/>
      <c r="H733" s="466"/>
      <c r="I733" s="467"/>
      <c r="J733" s="436"/>
      <c r="K733" s="537"/>
      <c r="L733" s="437"/>
      <c r="M733" s="437"/>
      <c r="N733" s="437"/>
      <c r="O733" s="437"/>
      <c r="P733" s="437"/>
      <c r="Q733" s="538"/>
      <c r="R733" s="536"/>
      <c r="S733" s="536"/>
      <c r="T733" s="536"/>
      <c r="U733" s="437"/>
      <c r="V733" s="437"/>
      <c r="W733" s="437"/>
      <c r="X733" s="436"/>
    </row>
    <row r="734">
      <c r="B734" s="457">
        <f t="shared" si="1"/>
        <v>257.0392098</v>
      </c>
      <c r="C734" s="539" t="str">
        <f t="shared" si="2"/>
        <v> </v>
      </c>
      <c r="D734" s="466"/>
      <c r="E734" s="466"/>
      <c r="F734" s="466"/>
      <c r="G734" s="466"/>
      <c r="H734" s="466"/>
      <c r="I734" s="467"/>
      <c r="J734" s="436"/>
      <c r="K734" s="537"/>
      <c r="L734" s="437"/>
      <c r="M734" s="437"/>
      <c r="N734" s="437"/>
      <c r="O734" s="437"/>
      <c r="P734" s="437"/>
      <c r="Q734" s="538"/>
      <c r="R734" s="536"/>
      <c r="S734" s="536"/>
      <c r="T734" s="536"/>
      <c r="U734" s="437"/>
      <c r="V734" s="437"/>
      <c r="W734" s="437"/>
      <c r="X734" s="436"/>
    </row>
    <row r="735">
      <c r="B735" s="457">
        <f t="shared" si="1"/>
        <v>257.5524307</v>
      </c>
      <c r="C735" s="539" t="str">
        <f t="shared" si="2"/>
        <v> </v>
      </c>
      <c r="D735" s="466"/>
      <c r="E735" s="466"/>
      <c r="F735" s="466"/>
      <c r="G735" s="466"/>
      <c r="H735" s="466"/>
      <c r="I735" s="467"/>
      <c r="J735" s="436"/>
      <c r="K735" s="537"/>
      <c r="L735" s="437"/>
      <c r="M735" s="437"/>
      <c r="N735" s="437"/>
      <c r="O735" s="437"/>
      <c r="P735" s="437"/>
      <c r="Q735" s="538"/>
      <c r="R735" s="536"/>
      <c r="S735" s="536"/>
      <c r="T735" s="536"/>
      <c r="U735" s="437"/>
      <c r="V735" s="437"/>
      <c r="W735" s="437"/>
      <c r="X735" s="436"/>
    </row>
    <row r="736">
      <c r="B736" s="457">
        <f t="shared" si="1"/>
        <v>257.4892372</v>
      </c>
      <c r="C736" s="539" t="str">
        <f t="shared" si="2"/>
        <v> </v>
      </c>
      <c r="D736" s="466"/>
      <c r="E736" s="466"/>
      <c r="F736" s="466"/>
      <c r="G736" s="466"/>
      <c r="H736" s="466"/>
      <c r="I736" s="467"/>
      <c r="J736" s="436"/>
      <c r="K736" s="537"/>
      <c r="L736" s="437"/>
      <c r="M736" s="437"/>
      <c r="N736" s="437"/>
      <c r="O736" s="437"/>
      <c r="P736" s="437"/>
      <c r="Q736" s="538"/>
      <c r="R736" s="536"/>
      <c r="S736" s="536"/>
      <c r="T736" s="536"/>
      <c r="U736" s="437"/>
      <c r="V736" s="437"/>
      <c r="W736" s="437"/>
      <c r="X736" s="436"/>
    </row>
    <row r="737">
      <c r="B737" s="457">
        <f t="shared" si="1"/>
        <v>257.3490906</v>
      </c>
      <c r="C737" s="539" t="str">
        <f t="shared" si="2"/>
        <v> </v>
      </c>
      <c r="D737" s="466"/>
      <c r="E737" s="466"/>
      <c r="F737" s="466"/>
      <c r="G737" s="466"/>
      <c r="H737" s="466"/>
      <c r="I737" s="467"/>
      <c r="J737" s="436"/>
      <c r="K737" s="537"/>
      <c r="L737" s="437"/>
      <c r="M737" s="437"/>
      <c r="N737" s="437"/>
      <c r="O737" s="437"/>
      <c r="P737" s="437"/>
      <c r="Q737" s="538"/>
      <c r="R737" s="536"/>
      <c r="S737" s="536"/>
      <c r="T737" s="536"/>
      <c r="U737" s="437"/>
      <c r="V737" s="437"/>
      <c r="W737" s="437"/>
      <c r="X737" s="436"/>
    </row>
    <row r="738">
      <c r="B738" s="457">
        <f t="shared" si="1"/>
        <v>257.8511272</v>
      </c>
      <c r="C738" s="539" t="str">
        <f t="shared" si="2"/>
        <v> </v>
      </c>
      <c r="D738" s="466"/>
      <c r="E738" s="466"/>
      <c r="F738" s="466"/>
      <c r="G738" s="466"/>
      <c r="H738" s="466"/>
      <c r="I738" s="467"/>
      <c r="J738" s="436"/>
      <c r="K738" s="537"/>
      <c r="L738" s="437"/>
      <c r="M738" s="437"/>
      <c r="N738" s="437"/>
      <c r="O738" s="437"/>
      <c r="P738" s="437"/>
      <c r="Q738" s="538"/>
      <c r="R738" s="536"/>
      <c r="S738" s="536"/>
      <c r="T738" s="536"/>
      <c r="U738" s="437"/>
      <c r="V738" s="437"/>
      <c r="W738" s="437"/>
      <c r="X738" s="436"/>
    </row>
    <row r="739">
      <c r="B739" s="457">
        <f t="shared" si="1"/>
        <v>257.0048944</v>
      </c>
      <c r="C739" s="539" t="str">
        <f t="shared" si="2"/>
        <v> </v>
      </c>
      <c r="D739" s="466"/>
      <c r="E739" s="466"/>
      <c r="F739" s="466"/>
      <c r="G739" s="466"/>
      <c r="H739" s="466"/>
      <c r="I739" s="467"/>
      <c r="J739" s="436"/>
      <c r="K739" s="537"/>
      <c r="L739" s="437"/>
      <c r="M739" s="437"/>
      <c r="N739" s="437"/>
      <c r="O739" s="437"/>
      <c r="P739" s="437"/>
      <c r="Q739" s="538"/>
      <c r="R739" s="536"/>
      <c r="S739" s="536"/>
      <c r="T739" s="536"/>
      <c r="U739" s="437"/>
      <c r="V739" s="437"/>
      <c r="W739" s="437"/>
      <c r="X739" s="436"/>
    </row>
    <row r="740">
      <c r="B740" s="457">
        <f t="shared" si="1"/>
        <v>257.5316647</v>
      </c>
      <c r="C740" s="539" t="str">
        <f t="shared" si="2"/>
        <v> </v>
      </c>
      <c r="D740" s="466"/>
      <c r="E740" s="466"/>
      <c r="F740" s="466"/>
      <c r="G740" s="466"/>
      <c r="H740" s="466"/>
      <c r="I740" s="467"/>
      <c r="J740" s="436"/>
      <c r="K740" s="537"/>
      <c r="L740" s="437"/>
      <c r="M740" s="437"/>
      <c r="N740" s="437"/>
      <c r="O740" s="437"/>
      <c r="P740" s="437"/>
      <c r="Q740" s="538"/>
      <c r="R740" s="536"/>
      <c r="S740" s="536"/>
      <c r="T740" s="536"/>
      <c r="U740" s="437"/>
      <c r="V740" s="437"/>
      <c r="W740" s="437"/>
      <c r="X740" s="436"/>
    </row>
    <row r="741">
      <c r="B741" s="457">
        <f t="shared" si="1"/>
        <v>257.5617772</v>
      </c>
      <c r="C741" s="539" t="str">
        <f t="shared" si="2"/>
        <v> </v>
      </c>
      <c r="D741" s="466"/>
      <c r="E741" s="466"/>
      <c r="F741" s="466"/>
      <c r="G741" s="466"/>
      <c r="H741" s="466"/>
      <c r="I741" s="467"/>
      <c r="J741" s="436"/>
      <c r="K741" s="537"/>
      <c r="L741" s="437"/>
      <c r="M741" s="437"/>
      <c r="N741" s="437"/>
      <c r="O741" s="437"/>
      <c r="P741" s="437"/>
      <c r="Q741" s="538"/>
      <c r="R741" s="536"/>
      <c r="S741" s="536"/>
      <c r="T741" s="536"/>
      <c r="U741" s="437"/>
      <c r="V741" s="437"/>
      <c r="W741" s="437"/>
      <c r="X741" s="436"/>
    </row>
    <row r="742">
      <c r="B742" s="457">
        <f t="shared" si="1"/>
        <v>257.6211902</v>
      </c>
      <c r="C742" s="539" t="str">
        <f t="shared" si="2"/>
        <v> </v>
      </c>
      <c r="D742" s="466"/>
      <c r="E742" s="466"/>
      <c r="F742" s="466"/>
      <c r="G742" s="466"/>
      <c r="H742" s="466"/>
      <c r="I742" s="467"/>
      <c r="J742" s="436"/>
      <c r="K742" s="537"/>
      <c r="L742" s="437"/>
      <c r="M742" s="437"/>
      <c r="N742" s="437"/>
      <c r="O742" s="437"/>
      <c r="P742" s="437"/>
      <c r="Q742" s="538"/>
      <c r="R742" s="536"/>
      <c r="S742" s="536"/>
      <c r="T742" s="536"/>
      <c r="U742" s="437"/>
      <c r="V742" s="437"/>
      <c r="W742" s="437"/>
      <c r="X742" s="436"/>
    </row>
    <row r="743">
      <c r="B743" s="457">
        <f t="shared" si="1"/>
        <v>257.8157534</v>
      </c>
      <c r="C743" s="539" t="str">
        <f t="shared" si="2"/>
        <v> </v>
      </c>
      <c r="D743" s="466"/>
      <c r="E743" s="466"/>
      <c r="F743" s="466"/>
      <c r="G743" s="466"/>
      <c r="H743" s="466"/>
      <c r="I743" s="467"/>
      <c r="J743" s="436"/>
      <c r="K743" s="537"/>
      <c r="L743" s="437"/>
      <c r="M743" s="437"/>
      <c r="N743" s="437"/>
      <c r="O743" s="437"/>
      <c r="P743" s="437"/>
      <c r="Q743" s="538"/>
      <c r="R743" s="536"/>
      <c r="S743" s="536"/>
      <c r="T743" s="536"/>
      <c r="U743" s="437"/>
      <c r="V743" s="437"/>
      <c r="W743" s="437"/>
      <c r="X743" s="436"/>
    </row>
    <row r="744">
      <c r="B744" s="457">
        <f t="shared" si="1"/>
        <v>257.0099729</v>
      </c>
      <c r="C744" s="539" t="str">
        <f t="shared" si="2"/>
        <v> </v>
      </c>
      <c r="D744" s="466"/>
      <c r="E744" s="466"/>
      <c r="F744" s="466"/>
      <c r="G744" s="466"/>
      <c r="H744" s="466"/>
      <c r="I744" s="467"/>
      <c r="J744" s="436"/>
      <c r="K744" s="537"/>
      <c r="L744" s="437"/>
      <c r="M744" s="437"/>
      <c r="N744" s="437"/>
      <c r="O744" s="437"/>
      <c r="P744" s="437"/>
      <c r="Q744" s="538"/>
      <c r="R744" s="536"/>
      <c r="S744" s="536"/>
      <c r="T744" s="536"/>
      <c r="U744" s="437"/>
      <c r="V744" s="437"/>
      <c r="W744" s="437"/>
      <c r="X744" s="436"/>
    </row>
    <row r="745">
      <c r="B745" s="457">
        <f t="shared" si="1"/>
        <v>257.6142319</v>
      </c>
      <c r="C745" s="539" t="str">
        <f t="shared" si="2"/>
        <v> </v>
      </c>
      <c r="D745" s="466"/>
      <c r="E745" s="466"/>
      <c r="F745" s="466"/>
      <c r="G745" s="466"/>
      <c r="H745" s="466"/>
      <c r="I745" s="467"/>
      <c r="J745" s="436"/>
      <c r="K745" s="537"/>
      <c r="L745" s="437"/>
      <c r="M745" s="437"/>
      <c r="N745" s="437"/>
      <c r="O745" s="437"/>
      <c r="P745" s="437"/>
      <c r="Q745" s="538"/>
      <c r="R745" s="536"/>
      <c r="S745" s="536"/>
      <c r="T745" s="536"/>
      <c r="U745" s="437"/>
      <c r="V745" s="437"/>
      <c r="W745" s="437"/>
      <c r="X745" s="436"/>
    </row>
    <row r="746">
      <c r="B746" s="457">
        <f t="shared" si="1"/>
        <v>257.7547928</v>
      </c>
      <c r="C746" s="539" t="str">
        <f t="shared" si="2"/>
        <v> </v>
      </c>
      <c r="D746" s="466"/>
      <c r="E746" s="466"/>
      <c r="F746" s="466"/>
      <c r="G746" s="466"/>
      <c r="H746" s="466"/>
      <c r="I746" s="467"/>
      <c r="J746" s="436"/>
      <c r="K746" s="537"/>
      <c r="L746" s="437"/>
      <c r="M746" s="437"/>
      <c r="N746" s="437"/>
      <c r="O746" s="437"/>
      <c r="P746" s="437"/>
      <c r="Q746" s="538"/>
      <c r="R746" s="536"/>
      <c r="S746" s="536"/>
      <c r="T746" s="536"/>
      <c r="U746" s="437"/>
      <c r="V746" s="437"/>
      <c r="W746" s="437"/>
      <c r="X746" s="436"/>
    </row>
    <row r="747">
      <c r="B747" s="457">
        <f t="shared" si="1"/>
        <v>257.0511767</v>
      </c>
      <c r="C747" s="539" t="str">
        <f t="shared" si="2"/>
        <v> </v>
      </c>
      <c r="D747" s="466"/>
      <c r="E747" s="466"/>
      <c r="F747" s="466"/>
      <c r="G747" s="466"/>
      <c r="H747" s="466"/>
      <c r="I747" s="467"/>
      <c r="J747" s="436"/>
      <c r="K747" s="537"/>
      <c r="L747" s="437"/>
      <c r="M747" s="437"/>
      <c r="N747" s="437"/>
      <c r="O747" s="437"/>
      <c r="P747" s="437"/>
      <c r="Q747" s="538"/>
      <c r="R747" s="536"/>
      <c r="S747" s="536"/>
      <c r="T747" s="536"/>
      <c r="U747" s="437"/>
      <c r="V747" s="437"/>
      <c r="W747" s="437"/>
      <c r="X747" s="436"/>
    </row>
    <row r="748">
      <c r="B748" s="457">
        <f t="shared" si="1"/>
        <v>257.0485392</v>
      </c>
      <c r="C748" s="539" t="str">
        <f t="shared" si="2"/>
        <v> </v>
      </c>
      <c r="D748" s="466"/>
      <c r="E748" s="466"/>
      <c r="F748" s="466"/>
      <c r="G748" s="466"/>
      <c r="H748" s="466"/>
      <c r="I748" s="467"/>
      <c r="J748" s="436"/>
      <c r="K748" s="537"/>
      <c r="L748" s="437"/>
      <c r="M748" s="437"/>
      <c r="N748" s="437"/>
      <c r="O748" s="437"/>
      <c r="P748" s="437"/>
      <c r="Q748" s="538"/>
      <c r="R748" s="536"/>
      <c r="S748" s="536"/>
      <c r="T748" s="536"/>
      <c r="U748" s="437"/>
      <c r="V748" s="437"/>
      <c r="W748" s="437"/>
      <c r="X748" s="436"/>
    </row>
    <row r="749">
      <c r="B749" s="457">
        <f t="shared" si="1"/>
        <v>257.2991495</v>
      </c>
      <c r="C749" s="539" t="str">
        <f t="shared" si="2"/>
        <v> </v>
      </c>
      <c r="D749" s="466"/>
      <c r="E749" s="466"/>
      <c r="F749" s="466"/>
      <c r="G749" s="466"/>
      <c r="H749" s="466"/>
      <c r="I749" s="467"/>
      <c r="J749" s="436"/>
      <c r="K749" s="537"/>
      <c r="L749" s="437"/>
      <c r="M749" s="437"/>
      <c r="N749" s="437"/>
      <c r="O749" s="437"/>
      <c r="P749" s="437"/>
      <c r="Q749" s="538"/>
      <c r="R749" s="536"/>
      <c r="S749" s="536"/>
      <c r="T749" s="536"/>
      <c r="U749" s="437"/>
      <c r="V749" s="437"/>
      <c r="W749" s="437"/>
      <c r="X749" s="436"/>
    </row>
    <row r="750">
      <c r="B750" s="457">
        <f t="shared" si="1"/>
        <v>257.8208139</v>
      </c>
      <c r="C750" s="539" t="str">
        <f t="shared" si="2"/>
        <v> </v>
      </c>
      <c r="D750" s="466"/>
      <c r="E750" s="466"/>
      <c r="F750" s="466"/>
      <c r="G750" s="466"/>
      <c r="H750" s="466"/>
      <c r="I750" s="467"/>
      <c r="J750" s="436"/>
      <c r="K750" s="537"/>
      <c r="L750" s="437"/>
      <c r="M750" s="437"/>
      <c r="N750" s="437"/>
      <c r="O750" s="437"/>
      <c r="P750" s="437"/>
      <c r="Q750" s="538"/>
      <c r="R750" s="536"/>
      <c r="S750" s="536"/>
      <c r="T750" s="536"/>
      <c r="U750" s="437"/>
      <c r="V750" s="437"/>
      <c r="W750" s="437"/>
      <c r="X750" s="436"/>
    </row>
    <row r="751">
      <c r="B751" s="457">
        <f t="shared" si="1"/>
        <v>257.1578771</v>
      </c>
      <c r="C751" s="539" t="str">
        <f t="shared" si="2"/>
        <v> </v>
      </c>
      <c r="D751" s="466"/>
      <c r="E751" s="466"/>
      <c r="F751" s="466"/>
      <c r="G751" s="466"/>
      <c r="H751" s="466"/>
      <c r="I751" s="467"/>
      <c r="J751" s="436"/>
      <c r="K751" s="537"/>
      <c r="L751" s="437"/>
      <c r="M751" s="437"/>
      <c r="N751" s="437"/>
      <c r="O751" s="437"/>
      <c r="P751" s="437"/>
      <c r="Q751" s="538"/>
      <c r="R751" s="536"/>
      <c r="S751" s="536"/>
      <c r="T751" s="536"/>
      <c r="U751" s="437"/>
      <c r="V751" s="437"/>
      <c r="W751" s="437"/>
      <c r="X751" s="436"/>
    </row>
    <row r="752">
      <c r="B752" s="457">
        <f t="shared" si="1"/>
        <v>257.7245143</v>
      </c>
      <c r="C752" s="539" t="str">
        <f t="shared" si="2"/>
        <v> </v>
      </c>
      <c r="D752" s="466"/>
      <c r="E752" s="466"/>
      <c r="F752" s="466"/>
      <c r="G752" s="466"/>
      <c r="H752" s="466"/>
      <c r="I752" s="467"/>
      <c r="J752" s="436"/>
      <c r="K752" s="537"/>
      <c r="L752" s="437"/>
      <c r="M752" s="437"/>
      <c r="N752" s="437"/>
      <c r="O752" s="437"/>
      <c r="P752" s="437"/>
      <c r="Q752" s="538"/>
      <c r="R752" s="536"/>
      <c r="S752" s="536"/>
      <c r="T752" s="536"/>
      <c r="U752" s="437"/>
      <c r="V752" s="437"/>
      <c r="W752" s="437"/>
      <c r="X752" s="436"/>
    </row>
    <row r="753">
      <c r="B753" s="457">
        <f t="shared" si="1"/>
        <v>257.8368312</v>
      </c>
      <c r="C753" s="539" t="str">
        <f t="shared" si="2"/>
        <v> </v>
      </c>
      <c r="D753" s="466"/>
      <c r="E753" s="466"/>
      <c r="F753" s="466"/>
      <c r="G753" s="466"/>
      <c r="H753" s="466"/>
      <c r="I753" s="467"/>
      <c r="J753" s="436"/>
      <c r="K753" s="537"/>
      <c r="L753" s="437"/>
      <c r="M753" s="437"/>
      <c r="N753" s="437"/>
      <c r="O753" s="437"/>
      <c r="P753" s="437"/>
      <c r="Q753" s="538"/>
      <c r="R753" s="536"/>
      <c r="S753" s="536"/>
      <c r="T753" s="536"/>
      <c r="U753" s="437"/>
      <c r="V753" s="437"/>
      <c r="W753" s="437"/>
      <c r="X753" s="436"/>
    </row>
    <row r="754">
      <c r="B754" s="457">
        <f t="shared" si="1"/>
        <v>257.1056657</v>
      </c>
      <c r="C754" s="539" t="str">
        <f t="shared" si="2"/>
        <v> </v>
      </c>
      <c r="D754" s="466"/>
      <c r="E754" s="466"/>
      <c r="F754" s="466"/>
      <c r="G754" s="466"/>
      <c r="H754" s="466"/>
      <c r="I754" s="467"/>
      <c r="J754" s="436"/>
      <c r="K754" s="537"/>
      <c r="L754" s="437"/>
      <c r="M754" s="437"/>
      <c r="N754" s="437"/>
      <c r="O754" s="437"/>
      <c r="P754" s="437"/>
      <c r="Q754" s="538"/>
      <c r="R754" s="536"/>
      <c r="S754" s="536"/>
      <c r="T754" s="536"/>
      <c r="U754" s="437"/>
      <c r="V754" s="437"/>
      <c r="W754" s="437"/>
      <c r="X754" s="436"/>
    </row>
    <row r="755">
      <c r="B755" s="457">
        <f t="shared" si="1"/>
        <v>257.1894102</v>
      </c>
      <c r="C755" s="539" t="str">
        <f t="shared" si="2"/>
        <v> </v>
      </c>
      <c r="D755" s="466"/>
      <c r="E755" s="466"/>
      <c r="F755" s="466"/>
      <c r="G755" s="466"/>
      <c r="H755" s="466"/>
      <c r="I755" s="467"/>
      <c r="J755" s="436"/>
      <c r="K755" s="537"/>
      <c r="L755" s="437"/>
      <c r="M755" s="437"/>
      <c r="N755" s="437"/>
      <c r="O755" s="437"/>
      <c r="P755" s="437"/>
      <c r="Q755" s="538"/>
      <c r="R755" s="536"/>
      <c r="S755" s="536"/>
      <c r="T755" s="536"/>
      <c r="U755" s="437"/>
      <c r="V755" s="437"/>
      <c r="W755" s="437"/>
      <c r="X755" s="436"/>
    </row>
    <row r="756">
      <c r="B756" s="457">
        <f t="shared" si="1"/>
        <v>257.3404565</v>
      </c>
      <c r="C756" s="539" t="str">
        <f t="shared" si="2"/>
        <v> </v>
      </c>
      <c r="D756" s="466"/>
      <c r="E756" s="466"/>
      <c r="F756" s="466"/>
      <c r="G756" s="466"/>
      <c r="H756" s="466"/>
      <c r="I756" s="467"/>
      <c r="J756" s="436"/>
      <c r="K756" s="537"/>
      <c r="L756" s="437"/>
      <c r="M756" s="437"/>
      <c r="N756" s="437"/>
      <c r="O756" s="437"/>
      <c r="P756" s="437"/>
      <c r="Q756" s="538"/>
      <c r="R756" s="536"/>
      <c r="S756" s="536"/>
      <c r="T756" s="536"/>
      <c r="U756" s="437"/>
      <c r="V756" s="437"/>
      <c r="W756" s="437"/>
      <c r="X756" s="436"/>
    </row>
    <row r="757">
      <c r="B757" s="457">
        <f t="shared" si="1"/>
        <v>257.1343584</v>
      </c>
      <c r="C757" s="539" t="str">
        <f t="shared" si="2"/>
        <v> </v>
      </c>
      <c r="D757" s="466"/>
      <c r="E757" s="466"/>
      <c r="F757" s="466"/>
      <c r="G757" s="466"/>
      <c r="H757" s="466"/>
      <c r="I757" s="467"/>
      <c r="J757" s="436"/>
      <c r="K757" s="537"/>
      <c r="L757" s="437"/>
      <c r="M757" s="437"/>
      <c r="N757" s="437"/>
      <c r="O757" s="437"/>
      <c r="P757" s="437"/>
      <c r="Q757" s="538"/>
      <c r="R757" s="536"/>
      <c r="S757" s="536"/>
      <c r="T757" s="536"/>
      <c r="U757" s="437"/>
      <c r="V757" s="437"/>
      <c r="W757" s="437"/>
      <c r="X757" s="436"/>
    </row>
    <row r="758">
      <c r="B758" s="457">
        <f t="shared" si="1"/>
        <v>257.4992367</v>
      </c>
      <c r="C758" s="539" t="str">
        <f t="shared" si="2"/>
        <v> </v>
      </c>
      <c r="D758" s="466"/>
      <c r="E758" s="466"/>
      <c r="F758" s="466"/>
      <c r="G758" s="466"/>
      <c r="H758" s="466"/>
      <c r="I758" s="467"/>
      <c r="J758" s="436"/>
      <c r="K758" s="537"/>
      <c r="L758" s="437"/>
      <c r="M758" s="437"/>
      <c r="N758" s="437"/>
      <c r="O758" s="437"/>
      <c r="P758" s="437"/>
      <c r="Q758" s="538"/>
      <c r="R758" s="536"/>
      <c r="S758" s="536"/>
      <c r="T758" s="536"/>
      <c r="U758" s="437"/>
      <c r="V758" s="437"/>
      <c r="W758" s="437"/>
      <c r="X758" s="436"/>
    </row>
    <row r="759">
      <c r="B759" s="457">
        <f t="shared" si="1"/>
        <v>257.5323128</v>
      </c>
      <c r="C759" s="539" t="str">
        <f t="shared" si="2"/>
        <v> </v>
      </c>
      <c r="D759" s="466"/>
      <c r="E759" s="466"/>
      <c r="F759" s="466"/>
      <c r="G759" s="466"/>
      <c r="H759" s="466"/>
      <c r="I759" s="467"/>
      <c r="J759" s="436"/>
      <c r="K759" s="537"/>
      <c r="L759" s="437"/>
      <c r="M759" s="437"/>
      <c r="N759" s="437"/>
      <c r="O759" s="437"/>
      <c r="P759" s="437"/>
      <c r="Q759" s="538"/>
      <c r="R759" s="536"/>
      <c r="S759" s="536"/>
      <c r="T759" s="536"/>
      <c r="U759" s="437"/>
      <c r="V759" s="437"/>
      <c r="W759" s="437"/>
      <c r="X759" s="436"/>
    </row>
    <row r="760">
      <c r="B760" s="457">
        <f t="shared" si="1"/>
        <v>257.7725298</v>
      </c>
      <c r="C760" s="539" t="str">
        <f t="shared" si="2"/>
        <v> </v>
      </c>
      <c r="D760" s="466"/>
      <c r="E760" s="466"/>
      <c r="F760" s="466"/>
      <c r="G760" s="466"/>
      <c r="H760" s="466"/>
      <c r="I760" s="467"/>
      <c r="J760" s="436"/>
      <c r="K760" s="537"/>
      <c r="L760" s="437"/>
      <c r="M760" s="437"/>
      <c r="N760" s="437"/>
      <c r="O760" s="437"/>
      <c r="P760" s="437"/>
      <c r="Q760" s="538"/>
      <c r="R760" s="536"/>
      <c r="S760" s="536"/>
      <c r="T760" s="536"/>
      <c r="U760" s="437"/>
      <c r="V760" s="437"/>
      <c r="W760" s="437"/>
      <c r="X760" s="436"/>
    </row>
    <row r="761">
      <c r="B761" s="457">
        <f t="shared" si="1"/>
        <v>257.4187684</v>
      </c>
      <c r="C761" s="539" t="str">
        <f t="shared" si="2"/>
        <v> </v>
      </c>
      <c r="D761" s="466"/>
      <c r="E761" s="466"/>
      <c r="F761" s="466"/>
      <c r="G761" s="466"/>
      <c r="H761" s="466"/>
      <c r="I761" s="467"/>
      <c r="J761" s="436"/>
      <c r="K761" s="537"/>
      <c r="L761" s="437"/>
      <c r="M761" s="437"/>
      <c r="N761" s="437"/>
      <c r="O761" s="437"/>
      <c r="P761" s="437"/>
      <c r="Q761" s="538"/>
      <c r="R761" s="536"/>
      <c r="S761" s="536"/>
      <c r="T761" s="536"/>
      <c r="U761" s="437"/>
      <c r="V761" s="437"/>
      <c r="W761" s="437"/>
      <c r="X761" s="436"/>
    </row>
    <row r="762">
      <c r="B762" s="457">
        <f t="shared" si="1"/>
        <v>257.0948403</v>
      </c>
      <c r="C762" s="539" t="str">
        <f t="shared" si="2"/>
        <v> </v>
      </c>
      <c r="D762" s="466"/>
      <c r="E762" s="466"/>
      <c r="F762" s="466"/>
      <c r="G762" s="466"/>
      <c r="H762" s="466"/>
      <c r="I762" s="467"/>
      <c r="J762" s="436"/>
      <c r="K762" s="537"/>
      <c r="L762" s="437"/>
      <c r="M762" s="437"/>
      <c r="N762" s="437"/>
      <c r="O762" s="437"/>
      <c r="P762" s="437"/>
      <c r="Q762" s="538"/>
      <c r="R762" s="536"/>
      <c r="S762" s="536"/>
      <c r="T762" s="536"/>
      <c r="U762" s="437"/>
      <c r="V762" s="437"/>
      <c r="W762" s="437"/>
      <c r="X762" s="436"/>
    </row>
    <row r="763">
      <c r="B763" s="457">
        <f t="shared" si="1"/>
        <v>257.456821</v>
      </c>
      <c r="C763" s="539" t="str">
        <f t="shared" si="2"/>
        <v> </v>
      </c>
      <c r="D763" s="466"/>
      <c r="E763" s="466"/>
      <c r="F763" s="466"/>
      <c r="G763" s="466"/>
      <c r="H763" s="466"/>
      <c r="I763" s="467"/>
      <c r="J763" s="436"/>
      <c r="K763" s="537"/>
      <c r="L763" s="437"/>
      <c r="M763" s="437"/>
      <c r="N763" s="437"/>
      <c r="O763" s="437"/>
      <c r="P763" s="437"/>
      <c r="Q763" s="538"/>
      <c r="R763" s="536"/>
      <c r="S763" s="536"/>
      <c r="T763" s="536"/>
      <c r="U763" s="437"/>
      <c r="V763" s="437"/>
      <c r="W763" s="437"/>
      <c r="X763" s="436"/>
    </row>
    <row r="764">
      <c r="B764" s="457">
        <f t="shared" si="1"/>
        <v>257.3198303</v>
      </c>
      <c r="C764" s="539" t="str">
        <f t="shared" si="2"/>
        <v> </v>
      </c>
      <c r="D764" s="466"/>
      <c r="E764" s="466"/>
      <c r="F764" s="466"/>
      <c r="G764" s="466"/>
      <c r="H764" s="466"/>
      <c r="I764" s="467"/>
      <c r="J764" s="436"/>
      <c r="K764" s="537"/>
      <c r="L764" s="437"/>
      <c r="M764" s="437"/>
      <c r="N764" s="437"/>
      <c r="O764" s="437"/>
      <c r="P764" s="437"/>
      <c r="Q764" s="538"/>
      <c r="R764" s="536"/>
      <c r="S764" s="536"/>
      <c r="T764" s="536"/>
      <c r="U764" s="437"/>
      <c r="V764" s="437"/>
      <c r="W764" s="437"/>
      <c r="X764" s="436"/>
    </row>
    <row r="765">
      <c r="B765" s="457">
        <f t="shared" si="1"/>
        <v>257.3819568</v>
      </c>
      <c r="C765" s="539" t="str">
        <f t="shared" si="2"/>
        <v> </v>
      </c>
      <c r="D765" s="466"/>
      <c r="E765" s="466"/>
      <c r="F765" s="466"/>
      <c r="G765" s="466"/>
      <c r="H765" s="466"/>
      <c r="I765" s="467"/>
      <c r="J765" s="436"/>
      <c r="K765" s="537"/>
      <c r="L765" s="437"/>
      <c r="M765" s="437"/>
      <c r="N765" s="437"/>
      <c r="O765" s="437"/>
      <c r="P765" s="437"/>
      <c r="Q765" s="538"/>
      <c r="R765" s="536"/>
      <c r="S765" s="536"/>
      <c r="T765" s="536"/>
      <c r="U765" s="437"/>
      <c r="V765" s="437"/>
      <c r="W765" s="437"/>
      <c r="X765" s="436"/>
    </row>
    <row r="766">
      <c r="B766" s="457">
        <f t="shared" si="1"/>
        <v>257.5425067</v>
      </c>
      <c r="C766" s="539" t="str">
        <f t="shared" si="2"/>
        <v> </v>
      </c>
      <c r="D766" s="466"/>
      <c r="E766" s="466"/>
      <c r="F766" s="466"/>
      <c r="G766" s="466"/>
      <c r="H766" s="466"/>
      <c r="I766" s="467"/>
      <c r="J766" s="436"/>
      <c r="K766" s="537"/>
      <c r="L766" s="437"/>
      <c r="M766" s="437"/>
      <c r="N766" s="437"/>
      <c r="O766" s="437"/>
      <c r="P766" s="437"/>
      <c r="Q766" s="538"/>
      <c r="R766" s="536"/>
      <c r="S766" s="536"/>
      <c r="T766" s="536"/>
      <c r="U766" s="437"/>
      <c r="V766" s="437"/>
      <c r="W766" s="437"/>
      <c r="X766" s="436"/>
    </row>
    <row r="767">
      <c r="B767" s="457">
        <f t="shared" si="1"/>
        <v>257.325692</v>
      </c>
      <c r="C767" s="539" t="str">
        <f t="shared" si="2"/>
        <v> </v>
      </c>
      <c r="D767" s="466"/>
      <c r="E767" s="466"/>
      <c r="F767" s="466"/>
      <c r="G767" s="466"/>
      <c r="H767" s="466"/>
      <c r="I767" s="467"/>
      <c r="J767" s="436"/>
      <c r="K767" s="537"/>
      <c r="L767" s="437"/>
      <c r="M767" s="437"/>
      <c r="N767" s="437"/>
      <c r="O767" s="437"/>
      <c r="P767" s="437"/>
      <c r="Q767" s="538"/>
      <c r="R767" s="536"/>
      <c r="S767" s="536"/>
      <c r="T767" s="536"/>
      <c r="U767" s="437"/>
      <c r="V767" s="437"/>
      <c r="W767" s="437"/>
      <c r="X767" s="436"/>
    </row>
    <row r="768">
      <c r="B768" s="457">
        <f t="shared" si="1"/>
        <v>257.4032636</v>
      </c>
      <c r="C768" s="539" t="str">
        <f t="shared" si="2"/>
        <v> </v>
      </c>
      <c r="D768" s="466"/>
      <c r="E768" s="466"/>
      <c r="F768" s="466"/>
      <c r="G768" s="466"/>
      <c r="H768" s="466"/>
      <c r="I768" s="467"/>
      <c r="J768" s="436"/>
      <c r="K768" s="537"/>
      <c r="L768" s="437"/>
      <c r="M768" s="437"/>
      <c r="N768" s="437"/>
      <c r="O768" s="437"/>
      <c r="P768" s="437"/>
      <c r="Q768" s="538"/>
      <c r="R768" s="536"/>
      <c r="S768" s="536"/>
      <c r="T768" s="536"/>
      <c r="U768" s="437"/>
      <c r="V768" s="437"/>
      <c r="W768" s="437"/>
      <c r="X768" s="436"/>
    </row>
    <row r="769">
      <c r="B769" s="457">
        <f t="shared" si="1"/>
        <v>257.3744475</v>
      </c>
      <c r="C769" s="539" t="str">
        <f t="shared" si="2"/>
        <v> </v>
      </c>
      <c r="D769" s="466"/>
      <c r="E769" s="466"/>
      <c r="F769" s="466"/>
      <c r="G769" s="466"/>
      <c r="H769" s="466"/>
      <c r="I769" s="467"/>
      <c r="J769" s="436"/>
      <c r="K769" s="537"/>
      <c r="L769" s="437"/>
      <c r="M769" s="437"/>
      <c r="N769" s="437"/>
      <c r="O769" s="437"/>
      <c r="P769" s="437"/>
      <c r="Q769" s="538"/>
      <c r="R769" s="536"/>
      <c r="S769" s="536"/>
      <c r="T769" s="536"/>
      <c r="U769" s="437"/>
      <c r="V769" s="437"/>
      <c r="W769" s="437"/>
      <c r="X769" s="436"/>
    </row>
    <row r="770">
      <c r="B770" s="457">
        <f t="shared" si="1"/>
        <v>257.6334297</v>
      </c>
      <c r="C770" s="539" t="str">
        <f t="shared" si="2"/>
        <v> </v>
      </c>
      <c r="D770" s="466"/>
      <c r="E770" s="466"/>
      <c r="F770" s="466"/>
      <c r="G770" s="466"/>
      <c r="H770" s="466"/>
      <c r="I770" s="467"/>
      <c r="J770" s="436"/>
      <c r="K770" s="537"/>
      <c r="L770" s="437"/>
      <c r="M770" s="437"/>
      <c r="N770" s="437"/>
      <c r="O770" s="437"/>
      <c r="P770" s="437"/>
      <c r="Q770" s="538"/>
      <c r="R770" s="536"/>
      <c r="S770" s="536"/>
      <c r="T770" s="536"/>
      <c r="U770" s="437"/>
      <c r="V770" s="437"/>
      <c r="W770" s="437"/>
      <c r="X770" s="436"/>
    </row>
    <row r="771">
      <c r="B771" s="457">
        <f t="shared" si="1"/>
        <v>257.8346969</v>
      </c>
      <c r="C771" s="539" t="str">
        <f t="shared" si="2"/>
        <v> </v>
      </c>
      <c r="D771" s="466"/>
      <c r="E771" s="466"/>
      <c r="F771" s="466"/>
      <c r="G771" s="466"/>
      <c r="H771" s="466"/>
      <c r="I771" s="467"/>
      <c r="J771" s="436"/>
      <c r="K771" s="537"/>
      <c r="L771" s="437"/>
      <c r="M771" s="437"/>
      <c r="N771" s="437"/>
      <c r="O771" s="437"/>
      <c r="P771" s="437"/>
      <c r="Q771" s="538"/>
      <c r="R771" s="536"/>
      <c r="S771" s="536"/>
      <c r="T771" s="536"/>
      <c r="U771" s="437"/>
      <c r="V771" s="437"/>
      <c r="W771" s="437"/>
      <c r="X771" s="436"/>
    </row>
    <row r="772">
      <c r="B772" s="457">
        <f t="shared" si="1"/>
        <v>257.666491</v>
      </c>
      <c r="C772" s="539" t="str">
        <f t="shared" si="2"/>
        <v> </v>
      </c>
      <c r="D772" s="466"/>
      <c r="E772" s="466"/>
      <c r="F772" s="466"/>
      <c r="G772" s="466"/>
      <c r="H772" s="466"/>
      <c r="I772" s="467"/>
      <c r="J772" s="436"/>
      <c r="K772" s="537"/>
      <c r="L772" s="437"/>
      <c r="M772" s="437"/>
      <c r="N772" s="437"/>
      <c r="O772" s="437"/>
      <c r="P772" s="437"/>
      <c r="Q772" s="538"/>
      <c r="R772" s="536"/>
      <c r="S772" s="536"/>
      <c r="T772" s="536"/>
      <c r="U772" s="437"/>
      <c r="V772" s="437"/>
      <c r="W772" s="437"/>
      <c r="X772" s="436"/>
    </row>
    <row r="773">
      <c r="B773" s="457">
        <f t="shared" si="1"/>
        <v>257.1158341</v>
      </c>
      <c r="C773" s="539" t="str">
        <f t="shared" si="2"/>
        <v> </v>
      </c>
      <c r="D773" s="466"/>
      <c r="E773" s="466"/>
      <c r="F773" s="466"/>
      <c r="G773" s="466"/>
      <c r="H773" s="466"/>
      <c r="I773" s="467"/>
      <c r="J773" s="436"/>
      <c r="K773" s="537"/>
      <c r="L773" s="437"/>
      <c r="M773" s="437"/>
      <c r="N773" s="437"/>
      <c r="O773" s="437"/>
      <c r="P773" s="437"/>
      <c r="Q773" s="538"/>
      <c r="R773" s="536"/>
      <c r="S773" s="536"/>
      <c r="T773" s="536"/>
      <c r="U773" s="437"/>
      <c r="V773" s="437"/>
      <c r="W773" s="437"/>
      <c r="X773" s="436"/>
    </row>
    <row r="774">
      <c r="B774" s="457">
        <f t="shared" si="1"/>
        <v>257.8131118</v>
      </c>
      <c r="C774" s="539" t="str">
        <f t="shared" si="2"/>
        <v> </v>
      </c>
      <c r="D774" s="466"/>
      <c r="E774" s="466"/>
      <c r="F774" s="466"/>
      <c r="G774" s="466"/>
      <c r="H774" s="466"/>
      <c r="I774" s="467"/>
      <c r="J774" s="436"/>
      <c r="K774" s="537"/>
      <c r="L774" s="437"/>
      <c r="M774" s="437"/>
      <c r="N774" s="437"/>
      <c r="O774" s="437"/>
      <c r="P774" s="437"/>
      <c r="Q774" s="538"/>
      <c r="R774" s="536"/>
      <c r="S774" s="536"/>
      <c r="T774" s="536"/>
      <c r="U774" s="437"/>
      <c r="V774" s="437"/>
      <c r="W774" s="437"/>
      <c r="X774" s="436"/>
    </row>
    <row r="775">
      <c r="B775" s="457">
        <f t="shared" si="1"/>
        <v>257.2296393</v>
      </c>
      <c r="C775" s="539" t="str">
        <f t="shared" si="2"/>
        <v> </v>
      </c>
      <c r="D775" s="466"/>
      <c r="E775" s="466"/>
      <c r="F775" s="466"/>
      <c r="G775" s="466"/>
      <c r="H775" s="466"/>
      <c r="I775" s="467"/>
      <c r="J775" s="436"/>
      <c r="K775" s="537"/>
      <c r="L775" s="437"/>
      <c r="M775" s="437"/>
      <c r="N775" s="437"/>
      <c r="O775" s="437"/>
      <c r="P775" s="437"/>
      <c r="Q775" s="538"/>
      <c r="R775" s="536"/>
      <c r="S775" s="536"/>
      <c r="T775" s="536"/>
      <c r="U775" s="437"/>
      <c r="V775" s="437"/>
      <c r="W775" s="437"/>
      <c r="X775" s="436"/>
    </row>
    <row r="776">
      <c r="B776" s="457">
        <f t="shared" si="1"/>
        <v>257.516819</v>
      </c>
      <c r="C776" s="539" t="str">
        <f t="shared" si="2"/>
        <v> </v>
      </c>
      <c r="D776" s="466"/>
      <c r="E776" s="466"/>
      <c r="F776" s="466"/>
      <c r="G776" s="466"/>
      <c r="H776" s="466"/>
      <c r="I776" s="467"/>
      <c r="J776" s="436"/>
      <c r="K776" s="537"/>
      <c r="L776" s="437"/>
      <c r="M776" s="437"/>
      <c r="N776" s="437"/>
      <c r="O776" s="437"/>
      <c r="P776" s="437"/>
      <c r="Q776" s="538"/>
      <c r="R776" s="536"/>
      <c r="S776" s="536"/>
      <c r="T776" s="536"/>
      <c r="U776" s="437"/>
      <c r="V776" s="437"/>
      <c r="W776" s="437"/>
      <c r="X776" s="436"/>
    </row>
    <row r="777">
      <c r="B777" s="457">
        <f t="shared" si="1"/>
        <v>257.85161</v>
      </c>
      <c r="C777" s="539" t="str">
        <f t="shared" si="2"/>
        <v> </v>
      </c>
      <c r="D777" s="466"/>
      <c r="E777" s="466"/>
      <c r="F777" s="466"/>
      <c r="G777" s="466"/>
      <c r="H777" s="466"/>
      <c r="I777" s="467"/>
      <c r="J777" s="436"/>
      <c r="K777" s="537"/>
      <c r="L777" s="437"/>
      <c r="M777" s="437"/>
      <c r="N777" s="437"/>
      <c r="O777" s="437"/>
      <c r="P777" s="437"/>
      <c r="Q777" s="538"/>
      <c r="R777" s="536"/>
      <c r="S777" s="536"/>
      <c r="T777" s="536"/>
      <c r="U777" s="437"/>
      <c r="V777" s="437"/>
      <c r="W777" s="437"/>
      <c r="X777" s="436"/>
    </row>
    <row r="778">
      <c r="B778" s="457">
        <f t="shared" si="1"/>
        <v>257.3217212</v>
      </c>
      <c r="C778" s="539" t="str">
        <f t="shared" si="2"/>
        <v> </v>
      </c>
      <c r="D778" s="466"/>
      <c r="E778" s="466"/>
      <c r="F778" s="466"/>
      <c r="G778" s="466"/>
      <c r="H778" s="466"/>
      <c r="I778" s="467"/>
      <c r="J778" s="436"/>
      <c r="K778" s="537"/>
      <c r="L778" s="437"/>
      <c r="M778" s="437"/>
      <c r="N778" s="437"/>
      <c r="O778" s="437"/>
      <c r="P778" s="437"/>
      <c r="Q778" s="538"/>
      <c r="R778" s="536"/>
      <c r="S778" s="536"/>
      <c r="T778" s="536"/>
      <c r="U778" s="437"/>
      <c r="V778" s="437"/>
      <c r="W778" s="437"/>
      <c r="X778" s="436"/>
    </row>
    <row r="779">
      <c r="B779" s="457">
        <f t="shared" si="1"/>
        <v>257.0472921</v>
      </c>
      <c r="C779" s="539" t="str">
        <f t="shared" si="2"/>
        <v> </v>
      </c>
      <c r="D779" s="466"/>
      <c r="E779" s="466"/>
      <c r="F779" s="466"/>
      <c r="G779" s="466"/>
      <c r="H779" s="466"/>
      <c r="I779" s="467"/>
      <c r="J779" s="436"/>
      <c r="K779" s="537"/>
      <c r="L779" s="437"/>
      <c r="M779" s="437"/>
      <c r="N779" s="437"/>
      <c r="O779" s="437"/>
      <c r="P779" s="437"/>
      <c r="Q779" s="538"/>
      <c r="R779" s="536"/>
      <c r="S779" s="536"/>
      <c r="T779" s="536"/>
      <c r="U779" s="437"/>
      <c r="V779" s="437"/>
      <c r="W779" s="437"/>
      <c r="X779" s="436"/>
    </row>
    <row r="780">
      <c r="B780" s="457">
        <f t="shared" si="1"/>
        <v>257.910504</v>
      </c>
      <c r="C780" s="539" t="str">
        <f t="shared" si="2"/>
        <v> </v>
      </c>
      <c r="D780" s="466"/>
      <c r="E780" s="466"/>
      <c r="F780" s="466"/>
      <c r="G780" s="466"/>
      <c r="H780" s="466"/>
      <c r="I780" s="467"/>
      <c r="J780" s="436"/>
      <c r="K780" s="537"/>
      <c r="L780" s="437"/>
      <c r="M780" s="437"/>
      <c r="N780" s="437"/>
      <c r="O780" s="437"/>
      <c r="P780" s="437"/>
      <c r="Q780" s="538"/>
      <c r="R780" s="536"/>
      <c r="S780" s="536"/>
      <c r="T780" s="536"/>
      <c r="U780" s="437"/>
      <c r="V780" s="437"/>
      <c r="W780" s="437"/>
      <c r="X780" s="436"/>
    </row>
    <row r="781">
      <c r="B781" s="457">
        <f t="shared" si="1"/>
        <v>257.8792702</v>
      </c>
      <c r="C781" s="539" t="str">
        <f t="shared" si="2"/>
        <v> </v>
      </c>
      <c r="D781" s="466"/>
      <c r="E781" s="466"/>
      <c r="F781" s="466"/>
      <c r="G781" s="466"/>
      <c r="H781" s="466"/>
      <c r="I781" s="467"/>
      <c r="J781" s="436"/>
      <c r="K781" s="537"/>
      <c r="L781" s="437"/>
      <c r="M781" s="437"/>
      <c r="N781" s="437"/>
      <c r="O781" s="437"/>
      <c r="P781" s="437"/>
      <c r="Q781" s="538"/>
      <c r="R781" s="536"/>
      <c r="S781" s="536"/>
      <c r="T781" s="536"/>
      <c r="U781" s="437"/>
      <c r="V781" s="437"/>
      <c r="W781" s="437"/>
      <c r="X781" s="436"/>
    </row>
    <row r="782">
      <c r="B782" s="457">
        <f t="shared" si="1"/>
        <v>257.4424072</v>
      </c>
      <c r="C782" s="539" t="str">
        <f t="shared" si="2"/>
        <v> </v>
      </c>
      <c r="D782" s="466"/>
      <c r="E782" s="466"/>
      <c r="F782" s="466"/>
      <c r="G782" s="466"/>
      <c r="H782" s="466"/>
      <c r="I782" s="467"/>
      <c r="J782" s="436"/>
      <c r="K782" s="537"/>
      <c r="L782" s="437"/>
      <c r="M782" s="437"/>
      <c r="N782" s="437"/>
      <c r="O782" s="437"/>
      <c r="P782" s="437"/>
      <c r="Q782" s="538"/>
      <c r="R782" s="536"/>
      <c r="S782" s="536"/>
      <c r="T782" s="536"/>
      <c r="U782" s="437"/>
      <c r="V782" s="437"/>
      <c r="W782" s="437"/>
      <c r="X782" s="436"/>
    </row>
    <row r="783">
      <c r="B783" s="457">
        <f t="shared" si="1"/>
        <v>257.5614371</v>
      </c>
      <c r="C783" s="539" t="str">
        <f t="shared" si="2"/>
        <v> </v>
      </c>
      <c r="D783" s="466"/>
      <c r="E783" s="466"/>
      <c r="F783" s="466"/>
      <c r="G783" s="466"/>
      <c r="H783" s="466"/>
      <c r="I783" s="467"/>
      <c r="J783" s="436"/>
      <c r="K783" s="537"/>
      <c r="L783" s="437"/>
      <c r="M783" s="437"/>
      <c r="N783" s="437"/>
      <c r="O783" s="437"/>
      <c r="P783" s="437"/>
      <c r="Q783" s="538"/>
      <c r="R783" s="536"/>
      <c r="S783" s="536"/>
      <c r="T783" s="536"/>
      <c r="U783" s="437"/>
      <c r="V783" s="437"/>
      <c r="W783" s="437"/>
      <c r="X783" s="436"/>
    </row>
    <row r="784">
      <c r="B784" s="457">
        <f t="shared" si="1"/>
        <v>257.2347998</v>
      </c>
      <c r="C784" s="539" t="str">
        <f t="shared" si="2"/>
        <v> </v>
      </c>
      <c r="D784" s="466"/>
      <c r="E784" s="466"/>
      <c r="F784" s="466"/>
      <c r="G784" s="466"/>
      <c r="H784" s="466"/>
      <c r="I784" s="467"/>
      <c r="J784" s="436"/>
      <c r="K784" s="537"/>
      <c r="L784" s="437"/>
      <c r="M784" s="437"/>
      <c r="N784" s="437"/>
      <c r="O784" s="437"/>
      <c r="P784" s="437"/>
      <c r="Q784" s="538"/>
      <c r="R784" s="536"/>
      <c r="S784" s="536"/>
      <c r="T784" s="536"/>
      <c r="U784" s="437"/>
      <c r="V784" s="437"/>
      <c r="W784" s="437"/>
      <c r="X784" s="436"/>
    </row>
    <row r="785">
      <c r="B785" s="457">
        <f t="shared" si="1"/>
        <v>257.8909801</v>
      </c>
      <c r="C785" s="539" t="str">
        <f t="shared" si="2"/>
        <v> </v>
      </c>
      <c r="D785" s="466"/>
      <c r="E785" s="466"/>
      <c r="F785" s="466"/>
      <c r="G785" s="466"/>
      <c r="H785" s="466"/>
      <c r="I785" s="467"/>
      <c r="J785" s="436"/>
      <c r="K785" s="537"/>
      <c r="L785" s="437"/>
      <c r="M785" s="437"/>
      <c r="N785" s="437"/>
      <c r="O785" s="437"/>
      <c r="P785" s="437"/>
      <c r="Q785" s="538"/>
      <c r="R785" s="536"/>
      <c r="S785" s="536"/>
      <c r="T785" s="536"/>
      <c r="U785" s="437"/>
      <c r="V785" s="437"/>
      <c r="W785" s="437"/>
      <c r="X785" s="436"/>
    </row>
    <row r="786">
      <c r="B786" s="457">
        <f t="shared" si="1"/>
        <v>257.9017912</v>
      </c>
      <c r="C786" s="539" t="str">
        <f t="shared" si="2"/>
        <v> </v>
      </c>
      <c r="D786" s="466"/>
      <c r="E786" s="466"/>
      <c r="F786" s="466"/>
      <c r="G786" s="466"/>
      <c r="H786" s="466"/>
      <c r="I786" s="467"/>
      <c r="J786" s="436"/>
      <c r="K786" s="537"/>
      <c r="L786" s="437"/>
      <c r="M786" s="437"/>
      <c r="N786" s="437"/>
      <c r="O786" s="437"/>
      <c r="P786" s="437"/>
      <c r="Q786" s="538"/>
      <c r="R786" s="536"/>
      <c r="S786" s="536"/>
      <c r="T786" s="536"/>
      <c r="U786" s="437"/>
      <c r="V786" s="437"/>
      <c r="W786" s="437"/>
      <c r="X786" s="436"/>
    </row>
    <row r="787">
      <c r="B787" s="457">
        <f t="shared" si="1"/>
        <v>257.7802279</v>
      </c>
      <c r="C787" s="539" t="str">
        <f t="shared" si="2"/>
        <v> </v>
      </c>
      <c r="D787" s="466"/>
      <c r="E787" s="466"/>
      <c r="F787" s="466"/>
      <c r="G787" s="466"/>
      <c r="H787" s="466"/>
      <c r="I787" s="467"/>
      <c r="J787" s="436"/>
      <c r="K787" s="537"/>
      <c r="L787" s="437"/>
      <c r="M787" s="437"/>
      <c r="N787" s="437"/>
      <c r="O787" s="437"/>
      <c r="P787" s="437"/>
      <c r="Q787" s="538"/>
      <c r="R787" s="536"/>
      <c r="S787" s="536"/>
      <c r="T787" s="536"/>
      <c r="U787" s="437"/>
      <c r="V787" s="437"/>
      <c r="W787" s="437"/>
      <c r="X787" s="436"/>
    </row>
    <row r="788">
      <c r="B788" s="457">
        <f t="shared" si="1"/>
        <v>257.4681732</v>
      </c>
      <c r="C788" s="539" t="str">
        <f t="shared" si="2"/>
        <v> </v>
      </c>
      <c r="D788" s="466"/>
      <c r="E788" s="466"/>
      <c r="F788" s="466"/>
      <c r="G788" s="466"/>
      <c r="H788" s="466"/>
      <c r="I788" s="467"/>
      <c r="J788" s="436"/>
      <c r="K788" s="537"/>
      <c r="L788" s="437"/>
      <c r="M788" s="437"/>
      <c r="N788" s="437"/>
      <c r="O788" s="437"/>
      <c r="P788" s="437"/>
      <c r="Q788" s="538"/>
      <c r="R788" s="536"/>
      <c r="S788" s="536"/>
      <c r="T788" s="536"/>
      <c r="U788" s="437"/>
      <c r="V788" s="437"/>
      <c r="W788" s="437"/>
      <c r="X788" s="436"/>
    </row>
    <row r="789">
      <c r="B789" s="457">
        <f t="shared" si="1"/>
        <v>257.6357724</v>
      </c>
      <c r="C789" s="539" t="str">
        <f t="shared" si="2"/>
        <v> </v>
      </c>
      <c r="D789" s="466"/>
      <c r="E789" s="466"/>
      <c r="F789" s="466"/>
      <c r="G789" s="466"/>
      <c r="H789" s="466"/>
      <c r="I789" s="467"/>
      <c r="J789" s="436"/>
      <c r="K789" s="537"/>
      <c r="L789" s="437"/>
      <c r="M789" s="437"/>
      <c r="N789" s="437"/>
      <c r="O789" s="437"/>
      <c r="P789" s="437"/>
      <c r="Q789" s="538"/>
      <c r="R789" s="536"/>
      <c r="S789" s="536"/>
      <c r="T789" s="536"/>
      <c r="U789" s="437"/>
      <c r="V789" s="437"/>
      <c r="W789" s="437"/>
      <c r="X789" s="436"/>
    </row>
    <row r="790">
      <c r="B790" s="457">
        <f t="shared" si="1"/>
        <v>257.8115815</v>
      </c>
      <c r="C790" s="539" t="str">
        <f t="shared" si="2"/>
        <v> </v>
      </c>
      <c r="D790" s="466"/>
      <c r="E790" s="466"/>
      <c r="F790" s="466"/>
      <c r="G790" s="466"/>
      <c r="H790" s="466"/>
      <c r="I790" s="467"/>
      <c r="J790" s="436"/>
      <c r="K790" s="537"/>
      <c r="L790" s="437"/>
      <c r="M790" s="437"/>
      <c r="N790" s="437"/>
      <c r="O790" s="437"/>
      <c r="P790" s="437"/>
      <c r="Q790" s="538"/>
      <c r="R790" s="536"/>
      <c r="S790" s="536"/>
      <c r="T790" s="536"/>
      <c r="U790" s="437"/>
      <c r="V790" s="437"/>
      <c r="W790" s="437"/>
      <c r="X790" s="436"/>
    </row>
    <row r="791">
      <c r="B791" s="457">
        <f t="shared" si="1"/>
        <v>257.5373878</v>
      </c>
      <c r="C791" s="539" t="str">
        <f t="shared" si="2"/>
        <v> </v>
      </c>
      <c r="D791" s="466"/>
      <c r="E791" s="466"/>
      <c r="F791" s="466"/>
      <c r="G791" s="466"/>
      <c r="H791" s="466"/>
      <c r="I791" s="467"/>
      <c r="J791" s="436"/>
      <c r="K791" s="537"/>
      <c r="L791" s="437"/>
      <c r="M791" s="437"/>
      <c r="N791" s="437"/>
      <c r="O791" s="437"/>
      <c r="P791" s="437"/>
      <c r="Q791" s="538"/>
      <c r="R791" s="536"/>
      <c r="S791" s="536"/>
      <c r="T791" s="536"/>
      <c r="U791" s="437"/>
      <c r="V791" s="437"/>
      <c r="W791" s="437"/>
      <c r="X791" s="436"/>
    </row>
    <row r="792">
      <c r="B792" s="457">
        <f t="shared" si="1"/>
        <v>257.4104664</v>
      </c>
      <c r="C792" s="539" t="str">
        <f t="shared" si="2"/>
        <v> </v>
      </c>
      <c r="D792" s="466"/>
      <c r="E792" s="466"/>
      <c r="F792" s="466"/>
      <c r="G792" s="466"/>
      <c r="H792" s="466"/>
      <c r="I792" s="467"/>
      <c r="J792" s="436"/>
      <c r="K792" s="537"/>
      <c r="L792" s="437"/>
      <c r="M792" s="437"/>
      <c r="N792" s="437"/>
      <c r="O792" s="437"/>
      <c r="P792" s="437"/>
      <c r="Q792" s="538"/>
      <c r="R792" s="536"/>
      <c r="S792" s="536"/>
      <c r="T792" s="536"/>
      <c r="U792" s="437"/>
      <c r="V792" s="437"/>
      <c r="W792" s="437"/>
      <c r="X792" s="436"/>
    </row>
    <row r="793">
      <c r="B793" s="457">
        <f t="shared" si="1"/>
        <v>257.9911455</v>
      </c>
      <c r="C793" s="539" t="str">
        <f t="shared" si="2"/>
        <v> </v>
      </c>
      <c r="D793" s="466"/>
      <c r="E793" s="466"/>
      <c r="F793" s="466"/>
      <c r="G793" s="466"/>
      <c r="H793" s="466"/>
      <c r="I793" s="467"/>
      <c r="J793" s="436"/>
      <c r="K793" s="537"/>
      <c r="L793" s="437"/>
      <c r="M793" s="437"/>
      <c r="N793" s="437"/>
      <c r="O793" s="437"/>
      <c r="P793" s="437"/>
      <c r="Q793" s="538"/>
      <c r="R793" s="536"/>
      <c r="S793" s="536"/>
      <c r="T793" s="536"/>
      <c r="U793" s="437"/>
      <c r="V793" s="437"/>
      <c r="W793" s="437"/>
      <c r="X793" s="436"/>
    </row>
    <row r="794">
      <c r="B794" s="457">
        <f t="shared" si="1"/>
        <v>257.6662353</v>
      </c>
      <c r="C794" s="539" t="str">
        <f t="shared" si="2"/>
        <v> </v>
      </c>
      <c r="D794" s="466"/>
      <c r="E794" s="466"/>
      <c r="F794" s="466"/>
      <c r="G794" s="466"/>
      <c r="H794" s="466"/>
      <c r="I794" s="467"/>
      <c r="J794" s="436"/>
      <c r="K794" s="537"/>
      <c r="L794" s="437"/>
      <c r="M794" s="437"/>
      <c r="N794" s="437"/>
      <c r="O794" s="437"/>
      <c r="P794" s="437"/>
      <c r="Q794" s="538"/>
      <c r="R794" s="536"/>
      <c r="S794" s="536"/>
      <c r="T794" s="536"/>
      <c r="U794" s="437"/>
      <c r="V794" s="437"/>
      <c r="W794" s="437"/>
      <c r="X794" s="436"/>
    </row>
    <row r="795">
      <c r="B795" s="457">
        <f t="shared" si="1"/>
        <v>257.9472931</v>
      </c>
      <c r="C795" s="539" t="str">
        <f t="shared" si="2"/>
        <v> </v>
      </c>
      <c r="D795" s="466"/>
      <c r="E795" s="466"/>
      <c r="F795" s="466"/>
      <c r="G795" s="466"/>
      <c r="H795" s="466"/>
      <c r="I795" s="467"/>
      <c r="J795" s="436"/>
      <c r="K795" s="537"/>
      <c r="L795" s="437"/>
      <c r="M795" s="437"/>
      <c r="N795" s="437"/>
      <c r="O795" s="437"/>
      <c r="P795" s="437"/>
      <c r="Q795" s="538"/>
      <c r="R795" s="536"/>
      <c r="S795" s="536"/>
      <c r="T795" s="536"/>
      <c r="U795" s="437"/>
      <c r="V795" s="437"/>
      <c r="W795" s="437"/>
      <c r="X795" s="436"/>
    </row>
    <row r="796">
      <c r="B796" s="457">
        <f t="shared" si="1"/>
        <v>257.6663878</v>
      </c>
      <c r="C796" s="539" t="str">
        <f t="shared" si="2"/>
        <v> </v>
      </c>
      <c r="D796" s="466"/>
      <c r="E796" s="466"/>
      <c r="F796" s="466"/>
      <c r="G796" s="466"/>
      <c r="H796" s="466"/>
      <c r="I796" s="467"/>
      <c r="J796" s="436"/>
      <c r="K796" s="537"/>
      <c r="L796" s="437"/>
      <c r="M796" s="437"/>
      <c r="N796" s="437"/>
      <c r="O796" s="437"/>
      <c r="P796" s="437"/>
      <c r="Q796" s="538"/>
      <c r="R796" s="536"/>
      <c r="S796" s="536"/>
      <c r="T796" s="536"/>
      <c r="U796" s="437"/>
      <c r="V796" s="437"/>
      <c r="W796" s="437"/>
      <c r="X796" s="436"/>
    </row>
    <row r="797">
      <c r="B797" s="457">
        <f t="shared" si="1"/>
        <v>257.6521025</v>
      </c>
      <c r="C797" s="539" t="str">
        <f t="shared" si="2"/>
        <v> </v>
      </c>
      <c r="D797" s="466"/>
      <c r="E797" s="466"/>
      <c r="F797" s="466"/>
      <c r="G797" s="466"/>
      <c r="H797" s="466"/>
      <c r="I797" s="467"/>
      <c r="J797" s="436"/>
      <c r="K797" s="537"/>
      <c r="L797" s="437"/>
      <c r="M797" s="437"/>
      <c r="N797" s="437"/>
      <c r="O797" s="437"/>
      <c r="P797" s="437"/>
      <c r="Q797" s="538"/>
      <c r="R797" s="536"/>
      <c r="S797" s="536"/>
      <c r="T797" s="536"/>
      <c r="U797" s="437"/>
      <c r="V797" s="437"/>
      <c r="W797" s="437"/>
      <c r="X797" s="436"/>
    </row>
    <row r="798">
      <c r="B798" s="457">
        <f t="shared" si="1"/>
        <v>257.8188156</v>
      </c>
      <c r="C798" s="539" t="str">
        <f t="shared" si="2"/>
        <v> </v>
      </c>
      <c r="D798" s="466"/>
      <c r="E798" s="466"/>
      <c r="F798" s="466"/>
      <c r="G798" s="466"/>
      <c r="H798" s="466"/>
      <c r="I798" s="467"/>
      <c r="J798" s="436"/>
      <c r="K798" s="537"/>
      <c r="L798" s="437"/>
      <c r="M798" s="437"/>
      <c r="N798" s="437"/>
      <c r="O798" s="437"/>
      <c r="P798" s="437"/>
      <c r="Q798" s="538"/>
      <c r="R798" s="536"/>
      <c r="S798" s="536"/>
      <c r="T798" s="536"/>
      <c r="U798" s="437"/>
      <c r="V798" s="437"/>
      <c r="W798" s="437"/>
      <c r="X798" s="436"/>
    </row>
    <row r="799">
      <c r="B799" s="457">
        <f t="shared" si="1"/>
        <v>257.2527796</v>
      </c>
      <c r="C799" s="539" t="str">
        <f t="shared" si="2"/>
        <v> </v>
      </c>
      <c r="D799" s="466"/>
      <c r="E799" s="466"/>
      <c r="F799" s="466"/>
      <c r="G799" s="466"/>
      <c r="H799" s="466"/>
      <c r="I799" s="467"/>
      <c r="J799" s="436"/>
      <c r="K799" s="537"/>
      <c r="L799" s="437"/>
      <c r="M799" s="437"/>
      <c r="N799" s="437"/>
      <c r="O799" s="437"/>
      <c r="P799" s="437"/>
      <c r="Q799" s="538"/>
      <c r="R799" s="536"/>
      <c r="S799" s="536"/>
      <c r="T799" s="536"/>
      <c r="U799" s="437"/>
      <c r="V799" s="437"/>
      <c r="W799" s="437"/>
      <c r="X799" s="436"/>
    </row>
    <row r="800">
      <c r="B800" s="457">
        <f t="shared" si="1"/>
        <v>257.2385613</v>
      </c>
      <c r="C800" s="539" t="str">
        <f t="shared" si="2"/>
        <v> </v>
      </c>
      <c r="D800" s="466"/>
      <c r="E800" s="466"/>
      <c r="F800" s="466"/>
      <c r="G800" s="466"/>
      <c r="H800" s="466"/>
      <c r="I800" s="467"/>
      <c r="J800" s="436"/>
      <c r="K800" s="537"/>
      <c r="L800" s="437"/>
      <c r="M800" s="437"/>
      <c r="N800" s="437"/>
      <c r="O800" s="437"/>
      <c r="P800" s="437"/>
      <c r="Q800" s="538"/>
      <c r="R800" s="536"/>
      <c r="S800" s="536"/>
      <c r="T800" s="536"/>
      <c r="U800" s="437"/>
      <c r="V800" s="437"/>
      <c r="W800" s="437"/>
      <c r="X800" s="436"/>
    </row>
    <row r="801">
      <c r="B801" s="457">
        <f t="shared" si="1"/>
        <v>257.2950822</v>
      </c>
      <c r="C801" s="539" t="str">
        <f t="shared" si="2"/>
        <v> </v>
      </c>
      <c r="D801" s="466"/>
      <c r="E801" s="466"/>
      <c r="F801" s="466"/>
      <c r="G801" s="466"/>
      <c r="H801" s="466"/>
      <c r="I801" s="467"/>
      <c r="J801" s="436"/>
      <c r="K801" s="537"/>
      <c r="L801" s="437"/>
      <c r="M801" s="437"/>
      <c r="N801" s="437"/>
      <c r="O801" s="437"/>
      <c r="P801" s="437"/>
      <c r="Q801" s="538"/>
      <c r="R801" s="536"/>
      <c r="S801" s="536"/>
      <c r="T801" s="536"/>
      <c r="U801" s="437"/>
      <c r="V801" s="437"/>
      <c r="W801" s="437"/>
      <c r="X801" s="436"/>
    </row>
    <row r="802">
      <c r="B802" s="457">
        <f t="shared" si="1"/>
        <v>257.5456715</v>
      </c>
      <c r="C802" s="539" t="str">
        <f t="shared" si="2"/>
        <v> </v>
      </c>
      <c r="D802" s="466"/>
      <c r="E802" s="466"/>
      <c r="F802" s="466"/>
      <c r="G802" s="466"/>
      <c r="H802" s="466"/>
      <c r="I802" s="467"/>
      <c r="J802" s="436"/>
      <c r="K802" s="537"/>
      <c r="L802" s="437"/>
      <c r="M802" s="437"/>
      <c r="N802" s="437"/>
      <c r="O802" s="437"/>
      <c r="P802" s="437"/>
      <c r="Q802" s="538"/>
      <c r="R802" s="536"/>
      <c r="S802" s="536"/>
      <c r="T802" s="536"/>
      <c r="U802" s="437"/>
      <c r="V802" s="437"/>
      <c r="W802" s="437"/>
      <c r="X802" s="436"/>
    </row>
    <row r="803">
      <c r="B803" s="457">
        <f t="shared" si="1"/>
        <v>257.8845523</v>
      </c>
      <c r="C803" s="539" t="str">
        <f t="shared" si="2"/>
        <v> </v>
      </c>
      <c r="D803" s="466"/>
      <c r="E803" s="466"/>
      <c r="F803" s="466"/>
      <c r="G803" s="466"/>
      <c r="H803" s="466"/>
      <c r="I803" s="467"/>
      <c r="J803" s="436"/>
      <c r="K803" s="537"/>
      <c r="L803" s="437"/>
      <c r="M803" s="437"/>
      <c r="N803" s="437"/>
      <c r="O803" s="437"/>
      <c r="P803" s="437"/>
      <c r="Q803" s="538"/>
      <c r="R803" s="536"/>
      <c r="S803" s="536"/>
      <c r="T803" s="536"/>
      <c r="U803" s="437"/>
      <c r="V803" s="437"/>
      <c r="W803" s="437"/>
      <c r="X803" s="436"/>
    </row>
    <row r="804">
      <c r="B804" s="457">
        <f t="shared" si="1"/>
        <v>257.0404673</v>
      </c>
      <c r="C804" s="539" t="str">
        <f t="shared" si="2"/>
        <v> </v>
      </c>
      <c r="D804" s="466"/>
      <c r="E804" s="466"/>
      <c r="F804" s="466"/>
      <c r="G804" s="466"/>
      <c r="H804" s="466"/>
      <c r="I804" s="467"/>
      <c r="J804" s="436"/>
      <c r="K804" s="537"/>
      <c r="L804" s="437"/>
      <c r="M804" s="437"/>
      <c r="N804" s="437"/>
      <c r="O804" s="437"/>
      <c r="P804" s="437"/>
      <c r="Q804" s="538"/>
      <c r="R804" s="536"/>
      <c r="S804" s="536"/>
      <c r="T804" s="536"/>
      <c r="U804" s="437"/>
      <c r="V804" s="437"/>
      <c r="W804" s="437"/>
      <c r="X804" s="436"/>
    </row>
    <row r="805">
      <c r="B805" s="457">
        <f t="shared" si="1"/>
        <v>257.2549</v>
      </c>
      <c r="C805" s="539" t="str">
        <f t="shared" si="2"/>
        <v> </v>
      </c>
      <c r="D805" s="466"/>
      <c r="E805" s="466"/>
      <c r="F805" s="466"/>
      <c r="G805" s="466"/>
      <c r="H805" s="466"/>
      <c r="I805" s="467"/>
      <c r="J805" s="436"/>
      <c r="K805" s="537"/>
      <c r="L805" s="437"/>
      <c r="M805" s="437"/>
      <c r="N805" s="437"/>
      <c r="O805" s="437"/>
      <c r="P805" s="437"/>
      <c r="Q805" s="538"/>
      <c r="R805" s="536"/>
      <c r="S805" s="536"/>
      <c r="T805" s="536"/>
      <c r="U805" s="437"/>
      <c r="V805" s="437"/>
      <c r="W805" s="437"/>
      <c r="X805" s="436"/>
    </row>
    <row r="806">
      <c r="B806" s="457">
        <f t="shared" si="1"/>
        <v>257.2802928</v>
      </c>
      <c r="C806" s="539" t="str">
        <f t="shared" si="2"/>
        <v> </v>
      </c>
      <c r="D806" s="466"/>
      <c r="E806" s="466"/>
      <c r="F806" s="466"/>
      <c r="G806" s="466"/>
      <c r="H806" s="466"/>
      <c r="I806" s="467"/>
      <c r="J806" s="436"/>
      <c r="K806" s="537"/>
      <c r="L806" s="437"/>
      <c r="M806" s="437"/>
      <c r="N806" s="437"/>
      <c r="O806" s="437"/>
      <c r="P806" s="437"/>
      <c r="Q806" s="538"/>
      <c r="R806" s="536"/>
      <c r="S806" s="536"/>
      <c r="T806" s="536"/>
      <c r="U806" s="437"/>
      <c r="V806" s="437"/>
      <c r="W806" s="437"/>
      <c r="X806" s="436"/>
    </row>
    <row r="807">
      <c r="B807" s="457">
        <f t="shared" si="1"/>
        <v>257.3723633</v>
      </c>
      <c r="C807" s="539" t="str">
        <f t="shared" si="2"/>
        <v> </v>
      </c>
      <c r="D807" s="466"/>
      <c r="E807" s="466"/>
      <c r="F807" s="466"/>
      <c r="G807" s="466"/>
      <c r="H807" s="466"/>
      <c r="I807" s="467"/>
      <c r="J807" s="436"/>
      <c r="K807" s="537"/>
      <c r="L807" s="437"/>
      <c r="M807" s="437"/>
      <c r="N807" s="437"/>
      <c r="O807" s="437"/>
      <c r="P807" s="437"/>
      <c r="Q807" s="538"/>
      <c r="R807" s="536"/>
      <c r="S807" s="536"/>
      <c r="T807" s="536"/>
      <c r="U807" s="437"/>
      <c r="V807" s="437"/>
      <c r="W807" s="437"/>
      <c r="X807" s="436"/>
    </row>
    <row r="808">
      <c r="B808" s="457">
        <f t="shared" si="1"/>
        <v>257.3749623</v>
      </c>
      <c r="C808" s="539" t="str">
        <f t="shared" si="2"/>
        <v> </v>
      </c>
      <c r="D808" s="466"/>
      <c r="E808" s="466"/>
      <c r="F808" s="466"/>
      <c r="G808" s="466"/>
      <c r="H808" s="466"/>
      <c r="I808" s="467"/>
      <c r="J808" s="436"/>
      <c r="K808" s="537"/>
      <c r="L808" s="437"/>
      <c r="M808" s="437"/>
      <c r="N808" s="437"/>
      <c r="O808" s="437"/>
      <c r="P808" s="437"/>
      <c r="Q808" s="538"/>
      <c r="R808" s="536"/>
      <c r="S808" s="536"/>
      <c r="T808" s="536"/>
      <c r="U808" s="437"/>
      <c r="V808" s="437"/>
      <c r="W808" s="437"/>
      <c r="X808" s="436"/>
    </row>
    <row r="809">
      <c r="B809" s="457">
        <f t="shared" si="1"/>
        <v>257.4647278</v>
      </c>
      <c r="C809" s="539" t="str">
        <f t="shared" si="2"/>
        <v> </v>
      </c>
      <c r="D809" s="466"/>
      <c r="E809" s="466"/>
      <c r="F809" s="466"/>
      <c r="G809" s="466"/>
      <c r="H809" s="466"/>
      <c r="I809" s="467"/>
      <c r="J809" s="436"/>
      <c r="K809" s="537"/>
      <c r="L809" s="437"/>
      <c r="M809" s="437"/>
      <c r="N809" s="437"/>
      <c r="O809" s="437"/>
      <c r="P809" s="437"/>
      <c r="Q809" s="538"/>
      <c r="R809" s="536"/>
      <c r="S809" s="536"/>
      <c r="T809" s="536"/>
      <c r="U809" s="437"/>
      <c r="V809" s="437"/>
      <c r="W809" s="437"/>
      <c r="X809" s="436"/>
    </row>
    <row r="810">
      <c r="B810" s="457">
        <f t="shared" si="1"/>
        <v>257.8476701</v>
      </c>
      <c r="C810" s="539" t="str">
        <f t="shared" si="2"/>
        <v> </v>
      </c>
      <c r="D810" s="466"/>
      <c r="E810" s="466"/>
      <c r="F810" s="466"/>
      <c r="G810" s="466"/>
      <c r="H810" s="466"/>
      <c r="I810" s="467"/>
      <c r="J810" s="436"/>
      <c r="K810" s="537"/>
      <c r="L810" s="437"/>
      <c r="M810" s="437"/>
      <c r="N810" s="437"/>
      <c r="O810" s="437"/>
      <c r="P810" s="437"/>
      <c r="Q810" s="538"/>
      <c r="R810" s="536"/>
      <c r="S810" s="536"/>
      <c r="T810" s="536"/>
      <c r="U810" s="437"/>
      <c r="V810" s="437"/>
      <c r="W810" s="437"/>
      <c r="X810" s="436"/>
    </row>
    <row r="811">
      <c r="B811" s="457">
        <f t="shared" si="1"/>
        <v>257.600667</v>
      </c>
      <c r="C811" s="539" t="str">
        <f t="shared" si="2"/>
        <v> </v>
      </c>
      <c r="D811" s="466"/>
      <c r="E811" s="466"/>
      <c r="F811" s="466"/>
      <c r="G811" s="466"/>
      <c r="H811" s="466"/>
      <c r="I811" s="467"/>
      <c r="J811" s="436"/>
      <c r="K811" s="537"/>
      <c r="L811" s="437"/>
      <c r="M811" s="437"/>
      <c r="N811" s="437"/>
      <c r="O811" s="437"/>
      <c r="P811" s="437"/>
      <c r="Q811" s="538"/>
      <c r="R811" s="536"/>
      <c r="S811" s="536"/>
      <c r="T811" s="536"/>
      <c r="U811" s="437"/>
      <c r="V811" s="437"/>
      <c r="W811" s="437"/>
      <c r="X811" s="436"/>
    </row>
    <row r="812">
      <c r="B812" s="457">
        <f t="shared" si="1"/>
        <v>257.4406607</v>
      </c>
      <c r="C812" s="539" t="str">
        <f t="shared" si="2"/>
        <v> </v>
      </c>
      <c r="D812" s="466"/>
      <c r="E812" s="466"/>
      <c r="F812" s="466"/>
      <c r="G812" s="466"/>
      <c r="H812" s="466"/>
      <c r="I812" s="467"/>
      <c r="J812" s="436"/>
      <c r="K812" s="537"/>
      <c r="L812" s="437"/>
      <c r="M812" s="437"/>
      <c r="N812" s="437"/>
      <c r="O812" s="437"/>
      <c r="P812" s="437"/>
      <c r="Q812" s="538"/>
      <c r="R812" s="536"/>
      <c r="S812" s="536"/>
      <c r="T812" s="536"/>
      <c r="U812" s="437"/>
      <c r="V812" s="437"/>
      <c r="W812" s="437"/>
      <c r="X812" s="436"/>
    </row>
    <row r="813">
      <c r="B813" s="457">
        <f t="shared" si="1"/>
        <v>257.6523081</v>
      </c>
      <c r="C813" s="539" t="str">
        <f t="shared" si="2"/>
        <v> </v>
      </c>
      <c r="D813" s="466"/>
      <c r="E813" s="466"/>
      <c r="F813" s="466"/>
      <c r="G813" s="466"/>
      <c r="H813" s="466"/>
      <c r="I813" s="467"/>
      <c r="J813" s="436"/>
      <c r="K813" s="537"/>
      <c r="L813" s="437"/>
      <c r="M813" s="437"/>
      <c r="N813" s="437"/>
      <c r="O813" s="437"/>
      <c r="P813" s="437"/>
      <c r="Q813" s="538"/>
      <c r="R813" s="536"/>
      <c r="S813" s="536"/>
      <c r="T813" s="536"/>
      <c r="U813" s="437"/>
      <c r="V813" s="437"/>
      <c r="W813" s="437"/>
      <c r="X813" s="436"/>
    </row>
    <row r="814">
      <c r="B814" s="457">
        <f t="shared" si="1"/>
        <v>257.5627142</v>
      </c>
      <c r="C814" s="539" t="str">
        <f t="shared" si="2"/>
        <v> </v>
      </c>
      <c r="D814" s="466"/>
      <c r="E814" s="466"/>
      <c r="F814" s="466"/>
      <c r="G814" s="466"/>
      <c r="H814" s="466"/>
      <c r="I814" s="467"/>
      <c r="J814" s="436"/>
      <c r="K814" s="537"/>
      <c r="L814" s="437"/>
      <c r="M814" s="437"/>
      <c r="N814" s="437"/>
      <c r="O814" s="437"/>
      <c r="P814" s="437"/>
      <c r="Q814" s="538"/>
      <c r="R814" s="536"/>
      <c r="S814" s="536"/>
      <c r="T814" s="536"/>
      <c r="U814" s="437"/>
      <c r="V814" s="437"/>
      <c r="W814" s="437"/>
      <c r="X814" s="436"/>
    </row>
    <row r="815">
      <c r="B815" s="457">
        <f t="shared" si="1"/>
        <v>257.7852449</v>
      </c>
      <c r="C815" s="539" t="str">
        <f t="shared" si="2"/>
        <v> </v>
      </c>
      <c r="D815" s="466"/>
      <c r="E815" s="466"/>
      <c r="F815" s="466"/>
      <c r="G815" s="466"/>
      <c r="H815" s="466"/>
      <c r="I815" s="467"/>
      <c r="J815" s="436"/>
      <c r="K815" s="537"/>
      <c r="L815" s="437"/>
      <c r="M815" s="437"/>
      <c r="N815" s="437"/>
      <c r="O815" s="437"/>
      <c r="P815" s="437"/>
      <c r="Q815" s="538"/>
      <c r="R815" s="536"/>
      <c r="S815" s="536"/>
      <c r="T815" s="536"/>
      <c r="U815" s="437"/>
      <c r="V815" s="437"/>
      <c r="W815" s="437"/>
      <c r="X815" s="436"/>
    </row>
    <row r="816">
      <c r="B816" s="457">
        <f t="shared" si="1"/>
        <v>257.2263182</v>
      </c>
      <c r="C816" s="539" t="str">
        <f t="shared" si="2"/>
        <v> </v>
      </c>
      <c r="D816" s="466"/>
      <c r="E816" s="466"/>
      <c r="F816" s="466"/>
      <c r="G816" s="466"/>
      <c r="H816" s="466"/>
      <c r="I816" s="467"/>
      <c r="J816" s="436"/>
      <c r="K816" s="537"/>
      <c r="L816" s="437"/>
      <c r="M816" s="437"/>
      <c r="N816" s="437"/>
      <c r="O816" s="437"/>
      <c r="P816" s="437"/>
      <c r="Q816" s="538"/>
      <c r="R816" s="536"/>
      <c r="S816" s="536"/>
      <c r="T816" s="536"/>
      <c r="U816" s="437"/>
      <c r="V816" s="437"/>
      <c r="W816" s="437"/>
      <c r="X816" s="436"/>
    </row>
    <row r="817">
      <c r="B817" s="457">
        <f t="shared" si="1"/>
        <v>257.5600111</v>
      </c>
      <c r="C817" s="539" t="str">
        <f t="shared" si="2"/>
        <v> </v>
      </c>
      <c r="D817" s="466"/>
      <c r="E817" s="466"/>
      <c r="F817" s="466"/>
      <c r="G817" s="466"/>
      <c r="H817" s="466"/>
      <c r="I817" s="467"/>
      <c r="J817" s="436"/>
      <c r="K817" s="537"/>
      <c r="L817" s="437"/>
      <c r="M817" s="437"/>
      <c r="N817" s="437"/>
      <c r="O817" s="437"/>
      <c r="P817" s="437"/>
      <c r="Q817" s="538"/>
      <c r="R817" s="536"/>
      <c r="S817" s="536"/>
      <c r="T817" s="536"/>
      <c r="U817" s="437"/>
      <c r="V817" s="437"/>
      <c r="W817" s="437"/>
      <c r="X817" s="436"/>
    </row>
    <row r="818">
      <c r="B818" s="457">
        <f t="shared" si="1"/>
        <v>257.8697693</v>
      </c>
      <c r="C818" s="539" t="str">
        <f t="shared" si="2"/>
        <v> </v>
      </c>
      <c r="D818" s="466"/>
      <c r="E818" s="466"/>
      <c r="F818" s="466"/>
      <c r="G818" s="466"/>
      <c r="H818" s="466"/>
      <c r="I818" s="467"/>
      <c r="J818" s="436"/>
      <c r="K818" s="537"/>
      <c r="L818" s="437"/>
      <c r="M818" s="437"/>
      <c r="N818" s="437"/>
      <c r="O818" s="437"/>
      <c r="P818" s="437"/>
      <c r="Q818" s="538"/>
      <c r="R818" s="536"/>
      <c r="S818" s="536"/>
      <c r="T818" s="536"/>
      <c r="U818" s="437"/>
      <c r="V818" s="437"/>
      <c r="W818" s="437"/>
      <c r="X818" s="436"/>
    </row>
    <row r="819">
      <c r="B819" s="457">
        <f t="shared" si="1"/>
        <v>257.462337</v>
      </c>
      <c r="C819" s="539" t="str">
        <f t="shared" si="2"/>
        <v> </v>
      </c>
      <c r="D819" s="466"/>
      <c r="E819" s="466"/>
      <c r="F819" s="466"/>
      <c r="G819" s="466"/>
      <c r="H819" s="466"/>
      <c r="I819" s="467"/>
      <c r="J819" s="436"/>
      <c r="K819" s="537"/>
      <c r="L819" s="437"/>
      <c r="M819" s="437"/>
      <c r="N819" s="437"/>
      <c r="O819" s="437"/>
      <c r="P819" s="437"/>
      <c r="Q819" s="538"/>
      <c r="R819" s="536"/>
      <c r="S819" s="536"/>
      <c r="T819" s="536"/>
      <c r="U819" s="437"/>
      <c r="V819" s="437"/>
      <c r="W819" s="437"/>
      <c r="X819" s="436"/>
    </row>
    <row r="820">
      <c r="B820" s="457">
        <f t="shared" si="1"/>
        <v>257.7324573</v>
      </c>
      <c r="C820" s="539" t="str">
        <f t="shared" si="2"/>
        <v> </v>
      </c>
      <c r="D820" s="466"/>
      <c r="E820" s="466"/>
      <c r="F820" s="466"/>
      <c r="G820" s="466"/>
      <c r="H820" s="466"/>
      <c r="I820" s="467"/>
      <c r="J820" s="436"/>
      <c r="K820" s="537"/>
      <c r="L820" s="437"/>
      <c r="M820" s="437"/>
      <c r="N820" s="437"/>
      <c r="O820" s="437"/>
      <c r="P820" s="437"/>
      <c r="Q820" s="538"/>
      <c r="R820" s="536"/>
      <c r="S820" s="536"/>
      <c r="T820" s="536"/>
      <c r="U820" s="437"/>
      <c r="V820" s="437"/>
      <c r="W820" s="437"/>
      <c r="X820" s="436"/>
    </row>
    <row r="821">
      <c r="B821" s="457">
        <f t="shared" si="1"/>
        <v>257.2620074</v>
      </c>
      <c r="C821" s="539" t="str">
        <f t="shared" si="2"/>
        <v> </v>
      </c>
      <c r="D821" s="466"/>
      <c r="E821" s="466"/>
      <c r="F821" s="466"/>
      <c r="G821" s="466"/>
      <c r="H821" s="466"/>
      <c r="I821" s="467"/>
      <c r="J821" s="436"/>
      <c r="K821" s="537"/>
      <c r="L821" s="437"/>
      <c r="M821" s="437"/>
      <c r="N821" s="437"/>
      <c r="O821" s="437"/>
      <c r="P821" s="437"/>
      <c r="Q821" s="538"/>
      <c r="R821" s="536"/>
      <c r="S821" s="536"/>
      <c r="T821" s="536"/>
      <c r="U821" s="437"/>
      <c r="V821" s="437"/>
      <c r="W821" s="437"/>
      <c r="X821" s="436"/>
    </row>
    <row r="822">
      <c r="B822" s="457">
        <f t="shared" si="1"/>
        <v>257.7949775</v>
      </c>
      <c r="C822" s="539" t="str">
        <f t="shared" si="2"/>
        <v> </v>
      </c>
      <c r="D822" s="466"/>
      <c r="E822" s="466"/>
      <c r="F822" s="466"/>
      <c r="G822" s="466"/>
      <c r="H822" s="466"/>
      <c r="I822" s="467"/>
      <c r="J822" s="436"/>
      <c r="K822" s="537"/>
      <c r="L822" s="437"/>
      <c r="M822" s="437"/>
      <c r="N822" s="437"/>
      <c r="O822" s="437"/>
      <c r="P822" s="437"/>
      <c r="Q822" s="538"/>
      <c r="R822" s="536"/>
      <c r="S822" s="536"/>
      <c r="T822" s="536"/>
      <c r="U822" s="437"/>
      <c r="V822" s="437"/>
      <c r="W822" s="437"/>
      <c r="X822" s="436"/>
    </row>
    <row r="823">
      <c r="B823" s="457">
        <f t="shared" si="1"/>
        <v>257.7281015</v>
      </c>
      <c r="C823" s="539" t="str">
        <f t="shared" si="2"/>
        <v> </v>
      </c>
      <c r="D823" s="466"/>
      <c r="E823" s="466"/>
      <c r="F823" s="466"/>
      <c r="G823" s="466"/>
      <c r="H823" s="466"/>
      <c r="I823" s="467"/>
      <c r="J823" s="436"/>
      <c r="K823" s="537"/>
      <c r="L823" s="437"/>
      <c r="M823" s="437"/>
      <c r="N823" s="437"/>
      <c r="O823" s="437"/>
      <c r="P823" s="437"/>
      <c r="Q823" s="538"/>
      <c r="R823" s="536"/>
      <c r="S823" s="536"/>
      <c r="T823" s="536"/>
      <c r="U823" s="437"/>
      <c r="V823" s="437"/>
      <c r="W823" s="437"/>
      <c r="X823" s="436"/>
    </row>
    <row r="824">
      <c r="B824" s="457">
        <f t="shared" si="1"/>
        <v>257.3198232</v>
      </c>
      <c r="C824" s="539" t="str">
        <f t="shared" si="2"/>
        <v> </v>
      </c>
      <c r="D824" s="466"/>
      <c r="E824" s="466"/>
      <c r="F824" s="466"/>
      <c r="G824" s="466"/>
      <c r="H824" s="466"/>
      <c r="I824" s="467"/>
      <c r="J824" s="436"/>
      <c r="K824" s="537"/>
      <c r="L824" s="437"/>
      <c r="M824" s="437"/>
      <c r="N824" s="437"/>
      <c r="O824" s="437"/>
      <c r="P824" s="437"/>
      <c r="Q824" s="538"/>
      <c r="R824" s="536"/>
      <c r="S824" s="536"/>
      <c r="T824" s="536"/>
      <c r="U824" s="437"/>
      <c r="V824" s="437"/>
      <c r="W824" s="437"/>
      <c r="X824" s="436"/>
    </row>
    <row r="825">
      <c r="B825" s="457">
        <f t="shared" si="1"/>
        <v>257.4887429</v>
      </c>
      <c r="C825" s="539" t="str">
        <f t="shared" si="2"/>
        <v> </v>
      </c>
      <c r="D825" s="466"/>
      <c r="E825" s="466"/>
      <c r="F825" s="466"/>
      <c r="G825" s="466"/>
      <c r="H825" s="466"/>
      <c r="I825" s="467"/>
      <c r="J825" s="436"/>
      <c r="K825" s="537"/>
      <c r="L825" s="437"/>
      <c r="M825" s="437"/>
      <c r="N825" s="437"/>
      <c r="O825" s="437"/>
      <c r="P825" s="437"/>
      <c r="Q825" s="538"/>
      <c r="R825" s="536"/>
      <c r="S825" s="536"/>
      <c r="T825" s="536"/>
      <c r="U825" s="437"/>
      <c r="V825" s="437"/>
      <c r="W825" s="437"/>
      <c r="X825" s="436"/>
    </row>
    <row r="826">
      <c r="B826" s="457">
        <f t="shared" si="1"/>
        <v>257.8592312</v>
      </c>
      <c r="C826" s="539" t="str">
        <f t="shared" si="2"/>
        <v> </v>
      </c>
      <c r="D826" s="466"/>
      <c r="E826" s="466"/>
      <c r="F826" s="466"/>
      <c r="G826" s="466"/>
      <c r="H826" s="466"/>
      <c r="I826" s="467"/>
      <c r="J826" s="436"/>
      <c r="K826" s="537"/>
      <c r="L826" s="437"/>
      <c r="M826" s="437"/>
      <c r="N826" s="437"/>
      <c r="O826" s="437"/>
      <c r="P826" s="437"/>
      <c r="Q826" s="538"/>
      <c r="R826" s="536"/>
      <c r="S826" s="536"/>
      <c r="T826" s="536"/>
      <c r="U826" s="437"/>
      <c r="V826" s="437"/>
      <c r="W826" s="437"/>
      <c r="X826" s="436"/>
    </row>
    <row r="827">
      <c r="B827" s="457">
        <f t="shared" si="1"/>
        <v>257.9437668</v>
      </c>
      <c r="C827" s="539" t="str">
        <f t="shared" si="2"/>
        <v> </v>
      </c>
      <c r="D827" s="466"/>
      <c r="E827" s="466"/>
      <c r="F827" s="466"/>
      <c r="G827" s="466"/>
      <c r="H827" s="466"/>
      <c r="I827" s="467"/>
      <c r="J827" s="436"/>
      <c r="K827" s="537"/>
      <c r="L827" s="437"/>
      <c r="M827" s="437"/>
      <c r="N827" s="437"/>
      <c r="O827" s="437"/>
      <c r="P827" s="437"/>
      <c r="Q827" s="538"/>
      <c r="R827" s="536"/>
      <c r="S827" s="536"/>
      <c r="T827" s="536"/>
      <c r="U827" s="437"/>
      <c r="V827" s="437"/>
      <c r="W827" s="437"/>
      <c r="X827" s="436"/>
    </row>
    <row r="828">
      <c r="B828" s="457">
        <f t="shared" si="1"/>
        <v>257.1258653</v>
      </c>
      <c r="C828" s="539" t="str">
        <f t="shared" si="2"/>
        <v> </v>
      </c>
      <c r="D828" s="466"/>
      <c r="E828" s="466"/>
      <c r="F828" s="466"/>
      <c r="G828" s="466"/>
      <c r="H828" s="466"/>
      <c r="I828" s="467"/>
      <c r="J828" s="436"/>
      <c r="K828" s="537"/>
      <c r="L828" s="437"/>
      <c r="M828" s="437"/>
      <c r="N828" s="437"/>
      <c r="O828" s="437"/>
      <c r="P828" s="437"/>
      <c r="Q828" s="538"/>
      <c r="R828" s="536"/>
      <c r="S828" s="536"/>
      <c r="T828" s="536"/>
      <c r="U828" s="437"/>
      <c r="V828" s="437"/>
      <c r="W828" s="437"/>
      <c r="X828" s="436"/>
    </row>
    <row r="829">
      <c r="B829" s="457">
        <f t="shared" si="1"/>
        <v>257.2370664</v>
      </c>
      <c r="C829" s="539" t="str">
        <f t="shared" si="2"/>
        <v> </v>
      </c>
      <c r="D829" s="466"/>
      <c r="E829" s="466"/>
      <c r="F829" s="466"/>
      <c r="G829" s="466"/>
      <c r="H829" s="466"/>
      <c r="I829" s="467"/>
      <c r="J829" s="436"/>
      <c r="K829" s="537"/>
      <c r="L829" s="437"/>
      <c r="M829" s="437"/>
      <c r="N829" s="437"/>
      <c r="O829" s="437"/>
      <c r="P829" s="437"/>
      <c r="Q829" s="538"/>
      <c r="R829" s="536"/>
      <c r="S829" s="536"/>
      <c r="T829" s="536"/>
      <c r="U829" s="437"/>
      <c r="V829" s="437"/>
      <c r="W829" s="437"/>
      <c r="X829" s="436"/>
    </row>
    <row r="830">
      <c r="B830" s="457">
        <f t="shared" si="1"/>
        <v>257.2566745</v>
      </c>
      <c r="C830" s="539" t="str">
        <f t="shared" si="2"/>
        <v> </v>
      </c>
      <c r="D830" s="466"/>
      <c r="E830" s="466"/>
      <c r="F830" s="466"/>
      <c r="G830" s="466"/>
      <c r="H830" s="466"/>
      <c r="I830" s="467"/>
      <c r="J830" s="436"/>
      <c r="K830" s="537"/>
      <c r="L830" s="437"/>
      <c r="M830" s="437"/>
      <c r="N830" s="437"/>
      <c r="O830" s="437"/>
      <c r="P830" s="437"/>
      <c r="Q830" s="538"/>
      <c r="R830" s="536"/>
      <c r="S830" s="536"/>
      <c r="T830" s="536"/>
      <c r="U830" s="437"/>
      <c r="V830" s="437"/>
      <c r="W830" s="437"/>
      <c r="X830" s="436"/>
    </row>
    <row r="831">
      <c r="B831" s="457">
        <f t="shared" si="1"/>
        <v>257.1306259</v>
      </c>
      <c r="C831" s="539" t="str">
        <f t="shared" si="2"/>
        <v> </v>
      </c>
      <c r="D831" s="466"/>
      <c r="E831" s="466"/>
      <c r="F831" s="466"/>
      <c r="G831" s="466"/>
      <c r="H831" s="466"/>
      <c r="I831" s="467"/>
      <c r="J831" s="436"/>
      <c r="K831" s="537"/>
      <c r="L831" s="437"/>
      <c r="M831" s="437"/>
      <c r="N831" s="437"/>
      <c r="O831" s="437"/>
      <c r="P831" s="437"/>
      <c r="Q831" s="538"/>
      <c r="R831" s="536"/>
      <c r="S831" s="536"/>
      <c r="T831" s="536"/>
      <c r="U831" s="437"/>
      <c r="V831" s="437"/>
      <c r="W831" s="437"/>
      <c r="X831" s="436"/>
    </row>
    <row r="832">
      <c r="B832" s="457">
        <f t="shared" si="1"/>
        <v>257.9132874</v>
      </c>
      <c r="C832" s="539" t="str">
        <f t="shared" si="2"/>
        <v> </v>
      </c>
      <c r="D832" s="466"/>
      <c r="E832" s="466"/>
      <c r="F832" s="466"/>
      <c r="G832" s="466"/>
      <c r="H832" s="466"/>
      <c r="I832" s="467"/>
      <c r="J832" s="436"/>
      <c r="K832" s="537"/>
      <c r="L832" s="437"/>
      <c r="M832" s="437"/>
      <c r="N832" s="437"/>
      <c r="O832" s="437"/>
      <c r="P832" s="437"/>
      <c r="Q832" s="538"/>
      <c r="R832" s="536"/>
      <c r="S832" s="536"/>
      <c r="T832" s="536"/>
      <c r="U832" s="437"/>
      <c r="V832" s="437"/>
      <c r="W832" s="437"/>
      <c r="X832" s="436"/>
    </row>
    <row r="833">
      <c r="B833" s="457">
        <f t="shared" si="1"/>
        <v>257.8437756</v>
      </c>
      <c r="C833" s="539" t="str">
        <f t="shared" si="2"/>
        <v> </v>
      </c>
      <c r="D833" s="466"/>
      <c r="E833" s="466"/>
      <c r="F833" s="466"/>
      <c r="G833" s="466"/>
      <c r="H833" s="466"/>
      <c r="I833" s="467"/>
      <c r="J833" s="436"/>
      <c r="K833" s="537"/>
      <c r="L833" s="437"/>
      <c r="M833" s="437"/>
      <c r="N833" s="437"/>
      <c r="O833" s="437"/>
      <c r="P833" s="437"/>
      <c r="Q833" s="538"/>
      <c r="R833" s="536"/>
      <c r="S833" s="536"/>
      <c r="T833" s="536"/>
      <c r="U833" s="437"/>
      <c r="V833" s="437"/>
      <c r="W833" s="437"/>
      <c r="X833" s="436"/>
    </row>
    <row r="834">
      <c r="B834" s="457">
        <f t="shared" si="1"/>
        <v>257.0421943</v>
      </c>
      <c r="C834" s="539" t="str">
        <f t="shared" si="2"/>
        <v> </v>
      </c>
      <c r="D834" s="466"/>
      <c r="E834" s="466"/>
      <c r="F834" s="466"/>
      <c r="G834" s="466"/>
      <c r="H834" s="466"/>
      <c r="I834" s="467"/>
      <c r="J834" s="436"/>
      <c r="K834" s="537"/>
      <c r="L834" s="437"/>
      <c r="M834" s="437"/>
      <c r="N834" s="437"/>
      <c r="O834" s="437"/>
      <c r="P834" s="437"/>
      <c r="Q834" s="538"/>
      <c r="R834" s="536"/>
      <c r="S834" s="536"/>
      <c r="T834" s="536"/>
      <c r="U834" s="437"/>
      <c r="V834" s="437"/>
      <c r="W834" s="437"/>
      <c r="X834" s="436"/>
    </row>
    <row r="835">
      <c r="B835" s="457">
        <f t="shared" si="1"/>
        <v>257.3190652</v>
      </c>
      <c r="C835" s="539" t="str">
        <f t="shared" si="2"/>
        <v> </v>
      </c>
      <c r="D835" s="466"/>
      <c r="E835" s="466"/>
      <c r="F835" s="466"/>
      <c r="G835" s="466"/>
      <c r="H835" s="466"/>
      <c r="I835" s="467"/>
      <c r="J835" s="436"/>
      <c r="K835" s="537"/>
      <c r="L835" s="437"/>
      <c r="M835" s="437"/>
      <c r="N835" s="437"/>
      <c r="O835" s="437"/>
      <c r="P835" s="437"/>
      <c r="Q835" s="538"/>
      <c r="R835" s="536"/>
      <c r="S835" s="536"/>
      <c r="T835" s="536"/>
      <c r="U835" s="437"/>
      <c r="V835" s="437"/>
      <c r="W835" s="437"/>
      <c r="X835" s="436"/>
    </row>
    <row r="836">
      <c r="B836" s="457">
        <f t="shared" si="1"/>
        <v>257.4188124</v>
      </c>
      <c r="C836" s="539" t="str">
        <f t="shared" si="2"/>
        <v> </v>
      </c>
      <c r="D836" s="466"/>
      <c r="E836" s="466"/>
      <c r="F836" s="466"/>
      <c r="G836" s="466"/>
      <c r="H836" s="466"/>
      <c r="I836" s="467"/>
      <c r="J836" s="436"/>
      <c r="K836" s="537"/>
      <c r="L836" s="437"/>
      <c r="M836" s="437"/>
      <c r="N836" s="437"/>
      <c r="O836" s="437"/>
      <c r="P836" s="437"/>
      <c r="Q836" s="538"/>
      <c r="R836" s="536"/>
      <c r="S836" s="536"/>
      <c r="T836" s="536"/>
      <c r="U836" s="437"/>
      <c r="V836" s="437"/>
      <c r="W836" s="437"/>
      <c r="X836" s="436"/>
    </row>
    <row r="837">
      <c r="B837" s="457">
        <f t="shared" si="1"/>
        <v>257.1310106</v>
      </c>
      <c r="C837" s="539" t="str">
        <f t="shared" si="2"/>
        <v> </v>
      </c>
      <c r="D837" s="466"/>
      <c r="E837" s="466"/>
      <c r="F837" s="466"/>
      <c r="G837" s="466"/>
      <c r="H837" s="466"/>
      <c r="I837" s="467"/>
      <c r="J837" s="436"/>
      <c r="K837" s="537"/>
      <c r="L837" s="437"/>
      <c r="M837" s="437"/>
      <c r="N837" s="437"/>
      <c r="O837" s="437"/>
      <c r="P837" s="437"/>
      <c r="Q837" s="538"/>
      <c r="R837" s="536"/>
      <c r="S837" s="536"/>
      <c r="T837" s="536"/>
      <c r="U837" s="437"/>
      <c r="V837" s="437"/>
      <c r="W837" s="437"/>
      <c r="X837" s="436"/>
    </row>
    <row r="838">
      <c r="B838" s="457">
        <f t="shared" si="1"/>
        <v>257.7910633</v>
      </c>
      <c r="C838" s="539" t="str">
        <f t="shared" si="2"/>
        <v> </v>
      </c>
      <c r="D838" s="466"/>
      <c r="E838" s="466"/>
      <c r="F838" s="466"/>
      <c r="G838" s="466"/>
      <c r="H838" s="466"/>
      <c r="I838" s="467"/>
      <c r="J838" s="436"/>
      <c r="K838" s="537"/>
      <c r="L838" s="437"/>
      <c r="M838" s="437"/>
      <c r="N838" s="437"/>
      <c r="O838" s="437"/>
      <c r="P838" s="437"/>
      <c r="Q838" s="538"/>
      <c r="R838" s="536"/>
      <c r="S838" s="536"/>
      <c r="T838" s="536"/>
      <c r="U838" s="437"/>
      <c r="V838" s="437"/>
      <c r="W838" s="437"/>
      <c r="X838" s="436"/>
    </row>
    <row r="839">
      <c r="B839" s="457">
        <f t="shared" si="1"/>
        <v>257.1871066</v>
      </c>
      <c r="C839" s="539" t="str">
        <f t="shared" si="2"/>
        <v> </v>
      </c>
      <c r="D839" s="466"/>
      <c r="E839" s="466"/>
      <c r="F839" s="466"/>
      <c r="G839" s="466"/>
      <c r="H839" s="466"/>
      <c r="I839" s="467"/>
      <c r="J839" s="436"/>
      <c r="K839" s="537"/>
      <c r="L839" s="437"/>
      <c r="M839" s="437"/>
      <c r="N839" s="437"/>
      <c r="O839" s="437"/>
      <c r="P839" s="437"/>
      <c r="Q839" s="538"/>
      <c r="R839" s="536"/>
      <c r="S839" s="536"/>
      <c r="T839" s="536"/>
      <c r="U839" s="437"/>
      <c r="V839" s="437"/>
      <c r="W839" s="437"/>
      <c r="X839" s="436"/>
    </row>
    <row r="840">
      <c r="B840" s="457">
        <f t="shared" si="1"/>
        <v>257.2556588</v>
      </c>
      <c r="C840" s="539" t="str">
        <f t="shared" si="2"/>
        <v> </v>
      </c>
      <c r="D840" s="466"/>
      <c r="E840" s="466"/>
      <c r="F840" s="466"/>
      <c r="G840" s="466"/>
      <c r="H840" s="466"/>
      <c r="I840" s="467"/>
      <c r="J840" s="436"/>
      <c r="K840" s="537"/>
      <c r="L840" s="437"/>
      <c r="M840" s="437"/>
      <c r="N840" s="437"/>
      <c r="O840" s="437"/>
      <c r="P840" s="437"/>
      <c r="Q840" s="538"/>
      <c r="R840" s="536"/>
      <c r="S840" s="536"/>
      <c r="T840" s="536"/>
      <c r="U840" s="437"/>
      <c r="V840" s="437"/>
      <c r="W840" s="437"/>
      <c r="X840" s="436"/>
    </row>
    <row r="841">
      <c r="B841" s="457">
        <f t="shared" si="1"/>
        <v>257.1938362</v>
      </c>
      <c r="C841" s="539" t="str">
        <f t="shared" si="2"/>
        <v> </v>
      </c>
      <c r="D841" s="466"/>
      <c r="E841" s="466"/>
      <c r="F841" s="466"/>
      <c r="G841" s="466"/>
      <c r="H841" s="466"/>
      <c r="I841" s="467"/>
      <c r="J841" s="436"/>
      <c r="K841" s="537"/>
      <c r="L841" s="437"/>
      <c r="M841" s="437"/>
      <c r="N841" s="437"/>
      <c r="O841" s="437"/>
      <c r="P841" s="437"/>
      <c r="Q841" s="538"/>
      <c r="R841" s="536"/>
      <c r="S841" s="536"/>
      <c r="T841" s="536"/>
      <c r="U841" s="437"/>
      <c r="V841" s="437"/>
      <c r="W841" s="437"/>
      <c r="X841" s="436"/>
    </row>
    <row r="842">
      <c r="B842" s="457">
        <f t="shared" si="1"/>
        <v>257.69488</v>
      </c>
      <c r="C842" s="539" t="str">
        <f t="shared" si="2"/>
        <v> </v>
      </c>
      <c r="D842" s="466"/>
      <c r="E842" s="466"/>
      <c r="F842" s="466"/>
      <c r="G842" s="466"/>
      <c r="H842" s="466"/>
      <c r="I842" s="467"/>
      <c r="J842" s="436"/>
      <c r="K842" s="537"/>
      <c r="L842" s="437"/>
      <c r="M842" s="437"/>
      <c r="N842" s="437"/>
      <c r="O842" s="437"/>
      <c r="P842" s="437"/>
      <c r="Q842" s="538"/>
      <c r="R842" s="536"/>
      <c r="S842" s="536"/>
      <c r="T842" s="536"/>
      <c r="U842" s="437"/>
      <c r="V842" s="437"/>
      <c r="W842" s="437"/>
      <c r="X842" s="436"/>
    </row>
    <row r="843">
      <c r="B843" s="457">
        <f t="shared" si="1"/>
        <v>257.4264823</v>
      </c>
      <c r="C843" s="539" t="str">
        <f t="shared" si="2"/>
        <v> </v>
      </c>
      <c r="D843" s="466"/>
      <c r="E843" s="466"/>
      <c r="F843" s="466"/>
      <c r="G843" s="466"/>
      <c r="H843" s="466"/>
      <c r="I843" s="467"/>
      <c r="J843" s="436"/>
      <c r="K843" s="537"/>
      <c r="L843" s="437"/>
      <c r="M843" s="437"/>
      <c r="N843" s="437"/>
      <c r="O843" s="437"/>
      <c r="P843" s="437"/>
      <c r="Q843" s="538"/>
      <c r="R843" s="536"/>
      <c r="S843" s="536"/>
      <c r="T843" s="536"/>
      <c r="U843" s="437"/>
      <c r="V843" s="437"/>
      <c r="W843" s="437"/>
      <c r="X843" s="436"/>
    </row>
    <row r="844">
      <c r="B844" s="457">
        <f t="shared" si="1"/>
        <v>257.6898279</v>
      </c>
      <c r="C844" s="539" t="str">
        <f t="shared" si="2"/>
        <v> </v>
      </c>
      <c r="D844" s="466"/>
      <c r="E844" s="466"/>
      <c r="F844" s="466"/>
      <c r="G844" s="466"/>
      <c r="H844" s="466"/>
      <c r="I844" s="467"/>
      <c r="J844" s="436"/>
      <c r="K844" s="537"/>
      <c r="L844" s="437"/>
      <c r="M844" s="437"/>
      <c r="N844" s="437"/>
      <c r="O844" s="437"/>
      <c r="P844" s="437"/>
      <c r="Q844" s="538"/>
      <c r="R844" s="536"/>
      <c r="S844" s="536"/>
      <c r="T844" s="536"/>
      <c r="U844" s="437"/>
      <c r="V844" s="437"/>
      <c r="W844" s="437"/>
      <c r="X844" s="436"/>
    </row>
    <row r="845">
      <c r="B845" s="457">
        <f t="shared" si="1"/>
        <v>257.8935219</v>
      </c>
      <c r="C845" s="539" t="str">
        <f t="shared" si="2"/>
        <v> </v>
      </c>
      <c r="D845" s="466"/>
      <c r="E845" s="466"/>
      <c r="F845" s="466"/>
      <c r="G845" s="466"/>
      <c r="H845" s="466"/>
      <c r="I845" s="467"/>
      <c r="J845" s="436"/>
      <c r="K845" s="537"/>
      <c r="L845" s="437"/>
      <c r="M845" s="437"/>
      <c r="N845" s="437"/>
      <c r="O845" s="437"/>
      <c r="P845" s="437"/>
      <c r="Q845" s="538"/>
      <c r="R845" s="536"/>
      <c r="S845" s="536"/>
      <c r="T845" s="536"/>
      <c r="U845" s="437"/>
      <c r="V845" s="437"/>
      <c r="W845" s="437"/>
      <c r="X845" s="436"/>
    </row>
    <row r="846">
      <c r="B846" s="457">
        <f t="shared" si="1"/>
        <v>257.3401719</v>
      </c>
      <c r="C846" s="539" t="str">
        <f t="shared" si="2"/>
        <v> </v>
      </c>
      <c r="D846" s="466"/>
      <c r="E846" s="466"/>
      <c r="F846" s="466"/>
      <c r="G846" s="466"/>
      <c r="H846" s="466"/>
      <c r="I846" s="467"/>
      <c r="J846" s="436"/>
      <c r="K846" s="537"/>
      <c r="L846" s="437"/>
      <c r="M846" s="437"/>
      <c r="N846" s="437"/>
      <c r="O846" s="437"/>
      <c r="P846" s="437"/>
      <c r="Q846" s="538"/>
      <c r="R846" s="536"/>
      <c r="S846" s="536"/>
      <c r="T846" s="536"/>
      <c r="U846" s="437"/>
      <c r="V846" s="437"/>
      <c r="W846" s="437"/>
      <c r="X846" s="436"/>
    </row>
    <row r="847">
      <c r="B847" s="457">
        <f t="shared" si="1"/>
        <v>257.4080492</v>
      </c>
      <c r="C847" s="539" t="str">
        <f t="shared" si="2"/>
        <v> </v>
      </c>
      <c r="D847" s="466"/>
      <c r="E847" s="466"/>
      <c r="F847" s="466"/>
      <c r="G847" s="466"/>
      <c r="H847" s="466"/>
      <c r="I847" s="467"/>
      <c r="J847" s="436"/>
      <c r="K847" s="537"/>
      <c r="L847" s="437"/>
      <c r="M847" s="437"/>
      <c r="N847" s="437"/>
      <c r="O847" s="437"/>
      <c r="P847" s="437"/>
      <c r="Q847" s="538"/>
      <c r="R847" s="536"/>
      <c r="S847" s="536"/>
      <c r="T847" s="536"/>
      <c r="U847" s="437"/>
      <c r="V847" s="437"/>
      <c r="W847" s="437"/>
      <c r="X847" s="436"/>
    </row>
    <row r="848">
      <c r="B848" s="457">
        <f t="shared" si="1"/>
        <v>257.1581528</v>
      </c>
      <c r="C848" s="539" t="str">
        <f t="shared" si="2"/>
        <v> </v>
      </c>
      <c r="D848" s="466"/>
      <c r="E848" s="466"/>
      <c r="F848" s="466"/>
      <c r="G848" s="466"/>
      <c r="H848" s="466"/>
      <c r="I848" s="467"/>
      <c r="J848" s="436"/>
      <c r="K848" s="537"/>
      <c r="L848" s="437"/>
      <c r="M848" s="437"/>
      <c r="N848" s="437"/>
      <c r="O848" s="437"/>
      <c r="P848" s="437"/>
      <c r="Q848" s="538"/>
      <c r="R848" s="536"/>
      <c r="S848" s="536"/>
      <c r="T848" s="536"/>
      <c r="U848" s="437"/>
      <c r="V848" s="437"/>
      <c r="W848" s="437"/>
      <c r="X848" s="436"/>
    </row>
    <row r="849">
      <c r="B849" s="457">
        <f t="shared" si="1"/>
        <v>257.1444405</v>
      </c>
      <c r="C849" s="539" t="str">
        <f t="shared" si="2"/>
        <v> </v>
      </c>
      <c r="D849" s="466"/>
      <c r="E849" s="466"/>
      <c r="F849" s="466"/>
      <c r="G849" s="466"/>
      <c r="H849" s="466"/>
      <c r="I849" s="467"/>
      <c r="J849" s="436"/>
      <c r="K849" s="537"/>
      <c r="L849" s="437"/>
      <c r="M849" s="437"/>
      <c r="N849" s="437"/>
      <c r="O849" s="437"/>
      <c r="P849" s="437"/>
      <c r="Q849" s="538"/>
      <c r="R849" s="536"/>
      <c r="S849" s="536"/>
      <c r="T849" s="536"/>
      <c r="U849" s="437"/>
      <c r="V849" s="437"/>
      <c r="W849" s="437"/>
      <c r="X849" s="436"/>
    </row>
    <row r="850">
      <c r="B850" s="457">
        <f t="shared" si="1"/>
        <v>257.4795077</v>
      </c>
      <c r="C850" s="539" t="str">
        <f t="shared" si="2"/>
        <v> </v>
      </c>
      <c r="D850" s="466"/>
      <c r="E850" s="466"/>
      <c r="F850" s="466"/>
      <c r="G850" s="466"/>
      <c r="H850" s="466"/>
      <c r="I850" s="467"/>
      <c r="J850" s="436"/>
      <c r="K850" s="537"/>
      <c r="L850" s="437"/>
      <c r="M850" s="437"/>
      <c r="N850" s="437"/>
      <c r="O850" s="437"/>
      <c r="P850" s="437"/>
      <c r="Q850" s="538"/>
      <c r="R850" s="536"/>
      <c r="S850" s="536"/>
      <c r="T850" s="536"/>
      <c r="U850" s="437"/>
      <c r="V850" s="437"/>
      <c r="W850" s="437"/>
      <c r="X850" s="436"/>
    </row>
    <row r="851">
      <c r="B851" s="457">
        <f t="shared" si="1"/>
        <v>257.8833914</v>
      </c>
      <c r="C851" s="539" t="str">
        <f t="shared" si="2"/>
        <v> </v>
      </c>
      <c r="D851" s="466"/>
      <c r="E851" s="466"/>
      <c r="F851" s="466"/>
      <c r="G851" s="466"/>
      <c r="H851" s="466"/>
      <c r="I851" s="467"/>
      <c r="J851" s="436"/>
      <c r="K851" s="537"/>
      <c r="L851" s="437"/>
      <c r="M851" s="437"/>
      <c r="N851" s="437"/>
      <c r="O851" s="437"/>
      <c r="P851" s="437"/>
      <c r="Q851" s="538"/>
      <c r="R851" s="536"/>
      <c r="S851" s="536"/>
      <c r="T851" s="536"/>
      <c r="U851" s="437"/>
      <c r="V851" s="437"/>
      <c r="W851" s="437"/>
      <c r="X851" s="436"/>
    </row>
    <row r="852">
      <c r="B852" s="457">
        <f t="shared" si="1"/>
        <v>257.2251595</v>
      </c>
      <c r="C852" s="539" t="str">
        <f t="shared" si="2"/>
        <v> </v>
      </c>
      <c r="D852" s="466"/>
      <c r="E852" s="466"/>
      <c r="F852" s="466"/>
      <c r="G852" s="466"/>
      <c r="H852" s="466"/>
      <c r="I852" s="467"/>
      <c r="J852" s="436"/>
      <c r="K852" s="537"/>
      <c r="L852" s="437"/>
      <c r="M852" s="437"/>
      <c r="N852" s="437"/>
      <c r="O852" s="437"/>
      <c r="P852" s="437"/>
      <c r="Q852" s="538"/>
      <c r="R852" s="536"/>
      <c r="S852" s="536"/>
      <c r="T852" s="536"/>
      <c r="U852" s="437"/>
      <c r="V852" s="437"/>
      <c r="W852" s="437"/>
      <c r="X852" s="436"/>
    </row>
    <row r="853">
      <c r="B853" s="457">
        <f t="shared" si="1"/>
        <v>257.6381692</v>
      </c>
      <c r="C853" s="539" t="str">
        <f t="shared" si="2"/>
        <v> </v>
      </c>
      <c r="D853" s="466"/>
      <c r="E853" s="466"/>
      <c r="F853" s="466"/>
      <c r="G853" s="466"/>
      <c r="H853" s="466"/>
      <c r="I853" s="467"/>
      <c r="J853" s="436"/>
      <c r="K853" s="537"/>
      <c r="L853" s="437"/>
      <c r="M853" s="437"/>
      <c r="N853" s="437"/>
      <c r="O853" s="437"/>
      <c r="P853" s="437"/>
      <c r="Q853" s="538"/>
      <c r="R853" s="536"/>
      <c r="S853" s="536"/>
      <c r="T853" s="536"/>
      <c r="U853" s="437"/>
      <c r="V853" s="437"/>
      <c r="W853" s="437"/>
      <c r="X853" s="436"/>
    </row>
    <row r="854">
      <c r="B854" s="457">
        <f t="shared" si="1"/>
        <v>257.9496901</v>
      </c>
      <c r="C854" s="539" t="str">
        <f t="shared" si="2"/>
        <v> </v>
      </c>
      <c r="D854" s="466"/>
      <c r="E854" s="466"/>
      <c r="F854" s="466"/>
      <c r="G854" s="466"/>
      <c r="H854" s="466"/>
      <c r="I854" s="467"/>
      <c r="J854" s="436"/>
      <c r="K854" s="537"/>
      <c r="L854" s="437"/>
      <c r="M854" s="437"/>
      <c r="N854" s="437"/>
      <c r="O854" s="437"/>
      <c r="P854" s="437"/>
      <c r="Q854" s="538"/>
      <c r="R854" s="536"/>
      <c r="S854" s="536"/>
      <c r="T854" s="536"/>
      <c r="U854" s="437"/>
      <c r="V854" s="437"/>
      <c r="W854" s="437"/>
      <c r="X854" s="436"/>
    </row>
    <row r="855">
      <c r="B855" s="457">
        <f t="shared" si="1"/>
        <v>257.6557453</v>
      </c>
      <c r="C855" s="539" t="str">
        <f t="shared" si="2"/>
        <v> </v>
      </c>
      <c r="D855" s="466"/>
      <c r="E855" s="466"/>
      <c r="F855" s="466"/>
      <c r="G855" s="466"/>
      <c r="H855" s="466"/>
      <c r="I855" s="467"/>
      <c r="J855" s="436"/>
      <c r="K855" s="537"/>
      <c r="L855" s="437"/>
      <c r="M855" s="437"/>
      <c r="N855" s="437"/>
      <c r="O855" s="437"/>
      <c r="P855" s="437"/>
      <c r="Q855" s="538"/>
      <c r="R855" s="536"/>
      <c r="S855" s="536"/>
      <c r="T855" s="536"/>
      <c r="U855" s="437"/>
      <c r="V855" s="437"/>
      <c r="W855" s="437"/>
      <c r="X855" s="436"/>
    </row>
    <row r="856">
      <c r="B856" s="457">
        <f t="shared" si="1"/>
        <v>257.7861463</v>
      </c>
      <c r="C856" s="539" t="str">
        <f t="shared" si="2"/>
        <v> </v>
      </c>
      <c r="D856" s="466"/>
      <c r="E856" s="466"/>
      <c r="F856" s="466"/>
      <c r="G856" s="466"/>
      <c r="H856" s="466"/>
      <c r="I856" s="467"/>
      <c r="J856" s="436"/>
      <c r="K856" s="537"/>
      <c r="L856" s="437"/>
      <c r="M856" s="437"/>
      <c r="N856" s="437"/>
      <c r="O856" s="437"/>
      <c r="P856" s="437"/>
      <c r="Q856" s="538"/>
      <c r="R856" s="536"/>
      <c r="S856" s="536"/>
      <c r="T856" s="536"/>
      <c r="U856" s="437"/>
      <c r="V856" s="437"/>
      <c r="W856" s="437"/>
      <c r="X856" s="436"/>
    </row>
    <row r="857">
      <c r="B857" s="457">
        <f t="shared" si="1"/>
        <v>257.7352942</v>
      </c>
      <c r="C857" s="539" t="str">
        <f t="shared" si="2"/>
        <v> </v>
      </c>
      <c r="D857" s="466"/>
      <c r="E857" s="466"/>
      <c r="F857" s="466"/>
      <c r="G857" s="466"/>
      <c r="H857" s="466"/>
      <c r="I857" s="467"/>
      <c r="J857" s="436"/>
      <c r="K857" s="537"/>
      <c r="L857" s="437"/>
      <c r="M857" s="437"/>
      <c r="N857" s="437"/>
      <c r="O857" s="437"/>
      <c r="P857" s="437"/>
      <c r="Q857" s="538"/>
      <c r="R857" s="536"/>
      <c r="S857" s="536"/>
      <c r="T857" s="536"/>
      <c r="U857" s="437"/>
      <c r="V857" s="437"/>
      <c r="W857" s="437"/>
      <c r="X857" s="436"/>
    </row>
    <row r="858">
      <c r="B858" s="457">
        <f t="shared" si="1"/>
        <v>257.5175767</v>
      </c>
      <c r="C858" s="539" t="str">
        <f t="shared" si="2"/>
        <v> </v>
      </c>
      <c r="D858" s="466"/>
      <c r="E858" s="466"/>
      <c r="F858" s="466"/>
      <c r="G858" s="466"/>
      <c r="H858" s="466"/>
      <c r="I858" s="467"/>
      <c r="J858" s="436"/>
      <c r="K858" s="537"/>
      <c r="L858" s="437"/>
      <c r="M858" s="437"/>
      <c r="N858" s="437"/>
      <c r="O858" s="437"/>
      <c r="P858" s="437"/>
      <c r="Q858" s="538"/>
      <c r="R858" s="536"/>
      <c r="S858" s="536"/>
      <c r="T858" s="536"/>
      <c r="U858" s="437"/>
      <c r="V858" s="437"/>
      <c r="W858" s="437"/>
      <c r="X858" s="436"/>
    </row>
    <row r="859">
      <c r="B859" s="457">
        <f t="shared" si="1"/>
        <v>257.3809226</v>
      </c>
      <c r="C859" s="539" t="str">
        <f t="shared" si="2"/>
        <v> </v>
      </c>
      <c r="D859" s="466"/>
      <c r="E859" s="466"/>
      <c r="F859" s="466"/>
      <c r="G859" s="466"/>
      <c r="H859" s="466"/>
      <c r="I859" s="467"/>
      <c r="J859" s="436"/>
      <c r="K859" s="537"/>
      <c r="L859" s="437"/>
      <c r="M859" s="437"/>
      <c r="N859" s="437"/>
      <c r="O859" s="437"/>
      <c r="P859" s="437"/>
      <c r="Q859" s="538"/>
      <c r="R859" s="536"/>
      <c r="S859" s="536"/>
      <c r="T859" s="536"/>
      <c r="U859" s="437"/>
      <c r="V859" s="437"/>
      <c r="W859" s="437"/>
      <c r="X859" s="436"/>
    </row>
    <row r="860">
      <c r="B860" s="457">
        <f t="shared" si="1"/>
        <v>257.7154834</v>
      </c>
      <c r="C860" s="539" t="str">
        <f t="shared" si="2"/>
        <v> </v>
      </c>
      <c r="D860" s="466"/>
      <c r="E860" s="466"/>
      <c r="F860" s="466"/>
      <c r="G860" s="466"/>
      <c r="H860" s="466"/>
      <c r="I860" s="467"/>
      <c r="J860" s="436"/>
      <c r="K860" s="537"/>
      <c r="L860" s="437"/>
      <c r="M860" s="437"/>
      <c r="N860" s="437"/>
      <c r="O860" s="437"/>
      <c r="P860" s="437"/>
      <c r="Q860" s="538"/>
      <c r="R860" s="536"/>
      <c r="S860" s="536"/>
      <c r="T860" s="536"/>
      <c r="U860" s="437"/>
      <c r="V860" s="437"/>
      <c r="W860" s="437"/>
      <c r="X860" s="436"/>
    </row>
    <row r="861">
      <c r="B861" s="457">
        <f t="shared" si="1"/>
        <v>257.8735806</v>
      </c>
      <c r="C861" s="539" t="str">
        <f t="shared" si="2"/>
        <v> </v>
      </c>
      <c r="D861" s="466"/>
      <c r="E861" s="466"/>
      <c r="F861" s="466"/>
      <c r="G861" s="466"/>
      <c r="H861" s="466"/>
      <c r="I861" s="467"/>
      <c r="J861" s="436"/>
      <c r="K861" s="537"/>
      <c r="L861" s="437"/>
      <c r="M861" s="437"/>
      <c r="N861" s="437"/>
      <c r="O861" s="437"/>
      <c r="P861" s="437"/>
      <c r="Q861" s="538"/>
      <c r="R861" s="536"/>
      <c r="S861" s="536"/>
      <c r="T861" s="536"/>
      <c r="U861" s="437"/>
      <c r="V861" s="437"/>
      <c r="W861" s="437"/>
      <c r="X861" s="436"/>
    </row>
    <row r="862">
      <c r="B862" s="457">
        <f t="shared" si="1"/>
        <v>257.8413046</v>
      </c>
      <c r="C862" s="539" t="str">
        <f t="shared" si="2"/>
        <v> </v>
      </c>
      <c r="D862" s="466"/>
      <c r="E862" s="466"/>
      <c r="F862" s="466"/>
      <c r="G862" s="466"/>
      <c r="H862" s="466"/>
      <c r="I862" s="467"/>
      <c r="J862" s="436"/>
      <c r="K862" s="537"/>
      <c r="L862" s="437"/>
      <c r="M862" s="437"/>
      <c r="N862" s="437"/>
      <c r="O862" s="437"/>
      <c r="P862" s="437"/>
      <c r="Q862" s="538"/>
      <c r="R862" s="536"/>
      <c r="S862" s="536"/>
      <c r="T862" s="536"/>
      <c r="U862" s="437"/>
      <c r="V862" s="437"/>
      <c r="W862" s="437"/>
      <c r="X862" s="436"/>
    </row>
    <row r="863">
      <c r="B863" s="457">
        <f t="shared" si="1"/>
        <v>257.9176964</v>
      </c>
      <c r="C863" s="539" t="str">
        <f t="shared" si="2"/>
        <v> </v>
      </c>
      <c r="D863" s="466"/>
      <c r="E863" s="466"/>
      <c r="F863" s="466"/>
      <c r="G863" s="466"/>
      <c r="H863" s="466"/>
      <c r="I863" s="467"/>
      <c r="J863" s="436"/>
      <c r="K863" s="537"/>
      <c r="L863" s="437"/>
      <c r="M863" s="437"/>
      <c r="N863" s="437"/>
      <c r="O863" s="437"/>
      <c r="P863" s="437"/>
      <c r="Q863" s="538"/>
      <c r="R863" s="536"/>
      <c r="S863" s="536"/>
      <c r="T863" s="536"/>
      <c r="U863" s="437"/>
      <c r="V863" s="437"/>
      <c r="W863" s="437"/>
      <c r="X863" s="436"/>
    </row>
    <row r="864">
      <c r="B864" s="457">
        <f t="shared" si="1"/>
        <v>257.8319923</v>
      </c>
      <c r="C864" s="539" t="str">
        <f t="shared" si="2"/>
        <v> </v>
      </c>
      <c r="D864" s="466"/>
      <c r="E864" s="466"/>
      <c r="F864" s="466"/>
      <c r="G864" s="466"/>
      <c r="H864" s="466"/>
      <c r="I864" s="467"/>
      <c r="J864" s="436"/>
      <c r="K864" s="537"/>
      <c r="L864" s="437"/>
      <c r="M864" s="437"/>
      <c r="N864" s="437"/>
      <c r="O864" s="437"/>
      <c r="P864" s="437"/>
      <c r="Q864" s="538"/>
      <c r="R864" s="536"/>
      <c r="S864" s="536"/>
      <c r="T864" s="536"/>
      <c r="U864" s="437"/>
      <c r="V864" s="437"/>
      <c r="W864" s="437"/>
      <c r="X864" s="436"/>
    </row>
    <row r="865">
      <c r="B865" s="457">
        <f t="shared" si="1"/>
        <v>257.9905864</v>
      </c>
      <c r="C865" s="539" t="str">
        <f t="shared" si="2"/>
        <v> </v>
      </c>
      <c r="D865" s="466"/>
      <c r="E865" s="466"/>
      <c r="F865" s="466"/>
      <c r="G865" s="466"/>
      <c r="H865" s="466"/>
      <c r="I865" s="467"/>
      <c r="J865" s="436"/>
      <c r="K865" s="537"/>
      <c r="L865" s="437"/>
      <c r="M865" s="437"/>
      <c r="N865" s="437"/>
      <c r="O865" s="437"/>
      <c r="P865" s="437"/>
      <c r="Q865" s="538"/>
      <c r="R865" s="536"/>
      <c r="S865" s="536"/>
      <c r="T865" s="536"/>
      <c r="U865" s="437"/>
      <c r="V865" s="437"/>
      <c r="W865" s="437"/>
      <c r="X865" s="436"/>
    </row>
    <row r="866">
      <c r="B866" s="457">
        <f t="shared" si="1"/>
        <v>257.9231689</v>
      </c>
      <c r="C866" s="539" t="str">
        <f t="shared" si="2"/>
        <v> </v>
      </c>
      <c r="D866" s="466"/>
      <c r="E866" s="466"/>
      <c r="F866" s="466"/>
      <c r="G866" s="466"/>
      <c r="H866" s="466"/>
      <c r="I866" s="467"/>
      <c r="J866" s="436"/>
      <c r="K866" s="537"/>
      <c r="L866" s="437"/>
      <c r="M866" s="437"/>
      <c r="N866" s="437"/>
      <c r="O866" s="437"/>
      <c r="P866" s="437"/>
      <c r="Q866" s="538"/>
      <c r="R866" s="536"/>
      <c r="S866" s="536"/>
      <c r="T866" s="536"/>
      <c r="U866" s="437"/>
      <c r="V866" s="437"/>
      <c r="W866" s="437"/>
      <c r="X866" s="436"/>
    </row>
    <row r="867">
      <c r="B867" s="457">
        <f t="shared" si="1"/>
        <v>257.9371521</v>
      </c>
      <c r="C867" s="539" t="str">
        <f t="shared" si="2"/>
        <v> </v>
      </c>
      <c r="D867" s="466"/>
      <c r="E867" s="466"/>
      <c r="F867" s="466"/>
      <c r="G867" s="466"/>
      <c r="H867" s="466"/>
      <c r="I867" s="467"/>
      <c r="J867" s="436"/>
      <c r="K867" s="537"/>
      <c r="L867" s="437"/>
      <c r="M867" s="437"/>
      <c r="N867" s="437"/>
      <c r="O867" s="437"/>
      <c r="P867" s="437"/>
      <c r="Q867" s="538"/>
      <c r="R867" s="536"/>
      <c r="S867" s="536"/>
      <c r="T867" s="536"/>
      <c r="U867" s="437"/>
      <c r="V867" s="437"/>
      <c r="W867" s="437"/>
      <c r="X867" s="436"/>
    </row>
    <row r="868">
      <c r="B868" s="457">
        <f t="shared" si="1"/>
        <v>257.0073619</v>
      </c>
      <c r="C868" s="539" t="str">
        <f t="shared" si="2"/>
        <v> </v>
      </c>
      <c r="D868" s="466"/>
      <c r="E868" s="466"/>
      <c r="F868" s="466"/>
      <c r="G868" s="466"/>
      <c r="H868" s="466"/>
      <c r="I868" s="467"/>
      <c r="J868" s="436"/>
      <c r="K868" s="537"/>
      <c r="L868" s="437"/>
      <c r="M868" s="437"/>
      <c r="N868" s="437"/>
      <c r="O868" s="437"/>
      <c r="P868" s="437"/>
      <c r="Q868" s="538"/>
      <c r="R868" s="536"/>
      <c r="S868" s="536"/>
      <c r="T868" s="536"/>
      <c r="U868" s="437"/>
      <c r="V868" s="437"/>
      <c r="W868" s="437"/>
      <c r="X868" s="436"/>
    </row>
    <row r="869">
      <c r="B869" s="457">
        <f t="shared" si="1"/>
        <v>257.1394608</v>
      </c>
      <c r="C869" s="539" t="str">
        <f t="shared" si="2"/>
        <v> </v>
      </c>
      <c r="D869" s="466"/>
      <c r="E869" s="466"/>
      <c r="F869" s="466"/>
      <c r="G869" s="466"/>
      <c r="H869" s="466"/>
      <c r="I869" s="467"/>
      <c r="J869" s="436"/>
      <c r="K869" s="537"/>
      <c r="L869" s="437"/>
      <c r="M869" s="437"/>
      <c r="N869" s="437"/>
      <c r="O869" s="437"/>
      <c r="P869" s="437"/>
      <c r="Q869" s="538"/>
      <c r="R869" s="536"/>
      <c r="S869" s="536"/>
      <c r="T869" s="536"/>
      <c r="U869" s="437"/>
      <c r="V869" s="437"/>
      <c r="W869" s="437"/>
      <c r="X869" s="436"/>
    </row>
    <row r="870">
      <c r="B870" s="457">
        <f t="shared" si="1"/>
        <v>257.4001339</v>
      </c>
      <c r="C870" s="539" t="str">
        <f t="shared" si="2"/>
        <v> </v>
      </c>
      <c r="D870" s="466"/>
      <c r="E870" s="466"/>
      <c r="F870" s="466"/>
      <c r="G870" s="466"/>
      <c r="H870" s="466"/>
      <c r="I870" s="467"/>
      <c r="J870" s="436"/>
      <c r="K870" s="537"/>
      <c r="L870" s="437"/>
      <c r="M870" s="437"/>
      <c r="N870" s="437"/>
      <c r="O870" s="437"/>
      <c r="P870" s="437"/>
      <c r="Q870" s="538"/>
      <c r="R870" s="536"/>
      <c r="S870" s="536"/>
      <c r="T870" s="536"/>
      <c r="U870" s="437"/>
      <c r="V870" s="437"/>
      <c r="W870" s="437"/>
      <c r="X870" s="436"/>
    </row>
    <row r="871">
      <c r="B871" s="457">
        <f t="shared" si="1"/>
        <v>257.8217965</v>
      </c>
      <c r="C871" s="539" t="str">
        <f t="shared" si="2"/>
        <v> </v>
      </c>
      <c r="D871" s="466"/>
      <c r="E871" s="466"/>
      <c r="F871" s="466"/>
      <c r="G871" s="466"/>
      <c r="H871" s="466"/>
      <c r="I871" s="467"/>
      <c r="J871" s="436"/>
      <c r="K871" s="537"/>
      <c r="L871" s="437"/>
      <c r="M871" s="437"/>
      <c r="N871" s="437"/>
      <c r="O871" s="437"/>
      <c r="P871" s="437"/>
      <c r="Q871" s="538"/>
      <c r="R871" s="536"/>
      <c r="S871" s="536"/>
      <c r="T871" s="536"/>
      <c r="U871" s="437"/>
      <c r="V871" s="437"/>
      <c r="W871" s="437"/>
      <c r="X871" s="436"/>
    </row>
    <row r="872">
      <c r="B872" s="457">
        <f t="shared" si="1"/>
        <v>257.4789105</v>
      </c>
      <c r="C872" s="539" t="str">
        <f t="shared" si="2"/>
        <v> </v>
      </c>
      <c r="D872" s="466"/>
      <c r="E872" s="466"/>
      <c r="F872" s="466"/>
      <c r="G872" s="466"/>
      <c r="H872" s="466"/>
      <c r="I872" s="467"/>
      <c r="J872" s="436"/>
      <c r="K872" s="537"/>
      <c r="L872" s="437"/>
      <c r="M872" s="437"/>
      <c r="N872" s="437"/>
      <c r="O872" s="437"/>
      <c r="P872" s="437"/>
      <c r="Q872" s="538"/>
      <c r="R872" s="536"/>
      <c r="S872" s="536"/>
      <c r="T872" s="536"/>
      <c r="U872" s="437"/>
      <c r="V872" s="437"/>
      <c r="W872" s="437"/>
      <c r="X872" s="436"/>
    </row>
    <row r="873">
      <c r="B873" s="457">
        <f t="shared" si="1"/>
        <v>257.6885831</v>
      </c>
      <c r="C873" s="539" t="str">
        <f t="shared" si="2"/>
        <v> </v>
      </c>
      <c r="D873" s="466"/>
      <c r="E873" s="466"/>
      <c r="F873" s="466"/>
      <c r="G873" s="466"/>
      <c r="H873" s="466"/>
      <c r="I873" s="467"/>
      <c r="J873" s="436"/>
      <c r="K873" s="537"/>
      <c r="L873" s="437"/>
      <c r="M873" s="437"/>
      <c r="N873" s="437"/>
      <c r="O873" s="437"/>
      <c r="P873" s="437"/>
      <c r="Q873" s="538"/>
      <c r="R873" s="536"/>
      <c r="S873" s="536"/>
      <c r="T873" s="536"/>
      <c r="U873" s="437"/>
      <c r="V873" s="437"/>
      <c r="W873" s="437"/>
      <c r="X873" s="436"/>
    </row>
    <row r="874">
      <c r="B874" s="457">
        <f t="shared" si="1"/>
        <v>257.7689304</v>
      </c>
      <c r="C874" s="539" t="str">
        <f t="shared" si="2"/>
        <v> </v>
      </c>
      <c r="D874" s="466"/>
      <c r="E874" s="466"/>
      <c r="F874" s="466"/>
      <c r="G874" s="466"/>
      <c r="H874" s="466"/>
      <c r="I874" s="467"/>
      <c r="J874" s="436"/>
      <c r="K874" s="537"/>
      <c r="L874" s="437"/>
      <c r="M874" s="437"/>
      <c r="N874" s="437"/>
      <c r="O874" s="437"/>
      <c r="P874" s="437"/>
      <c r="Q874" s="538"/>
      <c r="R874" s="536"/>
      <c r="S874" s="536"/>
      <c r="T874" s="536"/>
      <c r="U874" s="437"/>
      <c r="V874" s="437"/>
      <c r="W874" s="437"/>
      <c r="X874" s="436"/>
    </row>
    <row r="875">
      <c r="B875" s="457">
        <f t="shared" si="1"/>
        <v>257.2377558</v>
      </c>
      <c r="C875" s="539" t="str">
        <f t="shared" si="2"/>
        <v> </v>
      </c>
      <c r="D875" s="466"/>
      <c r="E875" s="466"/>
      <c r="F875" s="466"/>
      <c r="G875" s="466"/>
      <c r="H875" s="466"/>
      <c r="I875" s="467"/>
      <c r="J875" s="436"/>
      <c r="K875" s="537"/>
      <c r="L875" s="437"/>
      <c r="M875" s="437"/>
      <c r="N875" s="437"/>
      <c r="O875" s="437"/>
      <c r="P875" s="437"/>
      <c r="Q875" s="538"/>
      <c r="R875" s="536"/>
      <c r="S875" s="536"/>
      <c r="T875" s="536"/>
      <c r="U875" s="437"/>
      <c r="V875" s="437"/>
      <c r="W875" s="437"/>
      <c r="X875" s="436"/>
    </row>
    <row r="876">
      <c r="B876" s="457">
        <f t="shared" si="1"/>
        <v>257.9446069</v>
      </c>
      <c r="C876" s="539" t="str">
        <f t="shared" si="2"/>
        <v> </v>
      </c>
      <c r="D876" s="466"/>
      <c r="E876" s="466"/>
      <c r="F876" s="466"/>
      <c r="G876" s="466"/>
      <c r="H876" s="466"/>
      <c r="I876" s="467"/>
      <c r="J876" s="436"/>
      <c r="K876" s="537"/>
      <c r="L876" s="437"/>
      <c r="M876" s="437"/>
      <c r="N876" s="437"/>
      <c r="O876" s="437"/>
      <c r="P876" s="437"/>
      <c r="Q876" s="538"/>
      <c r="R876" s="536"/>
      <c r="S876" s="536"/>
      <c r="T876" s="536"/>
      <c r="U876" s="437"/>
      <c r="V876" s="437"/>
      <c r="W876" s="437"/>
      <c r="X876" s="436"/>
    </row>
    <row r="877">
      <c r="B877" s="457">
        <f t="shared" si="1"/>
        <v>257.2388617</v>
      </c>
      <c r="C877" s="539" t="str">
        <f t="shared" si="2"/>
        <v> </v>
      </c>
      <c r="D877" s="466"/>
      <c r="E877" s="466"/>
      <c r="F877" s="466"/>
      <c r="G877" s="466"/>
      <c r="H877" s="466"/>
      <c r="I877" s="467"/>
      <c r="J877" s="436"/>
      <c r="K877" s="537"/>
      <c r="L877" s="437"/>
      <c r="M877" s="437"/>
      <c r="N877" s="437"/>
      <c r="O877" s="437"/>
      <c r="P877" s="437"/>
      <c r="Q877" s="538"/>
      <c r="R877" s="536"/>
      <c r="S877" s="536"/>
      <c r="T877" s="536"/>
      <c r="U877" s="437"/>
      <c r="V877" s="437"/>
      <c r="W877" s="437"/>
      <c r="X877" s="436"/>
    </row>
    <row r="878">
      <c r="B878" s="457">
        <f t="shared" si="1"/>
        <v>257.1749206</v>
      </c>
      <c r="C878" s="539" t="str">
        <f t="shared" si="2"/>
        <v> </v>
      </c>
      <c r="D878" s="466"/>
      <c r="E878" s="466"/>
      <c r="F878" s="466"/>
      <c r="G878" s="466"/>
      <c r="H878" s="466"/>
      <c r="I878" s="467"/>
      <c r="J878" s="436"/>
      <c r="K878" s="537"/>
      <c r="L878" s="437"/>
      <c r="M878" s="437"/>
      <c r="N878" s="437"/>
      <c r="O878" s="437"/>
      <c r="P878" s="437"/>
      <c r="Q878" s="538"/>
      <c r="R878" s="536"/>
      <c r="S878" s="536"/>
      <c r="T878" s="536"/>
      <c r="U878" s="437"/>
      <c r="V878" s="437"/>
      <c r="W878" s="437"/>
      <c r="X878" s="436"/>
    </row>
    <row r="879">
      <c r="B879" s="457">
        <f t="shared" si="1"/>
        <v>257.1471828</v>
      </c>
      <c r="C879" s="539" t="str">
        <f t="shared" si="2"/>
        <v> </v>
      </c>
      <c r="D879" s="466"/>
      <c r="E879" s="466"/>
      <c r="F879" s="466"/>
      <c r="G879" s="466"/>
      <c r="H879" s="466"/>
      <c r="I879" s="467"/>
      <c r="J879" s="436"/>
      <c r="K879" s="537"/>
      <c r="L879" s="437"/>
      <c r="M879" s="437"/>
      <c r="N879" s="437"/>
      <c r="O879" s="437"/>
      <c r="P879" s="437"/>
      <c r="Q879" s="538"/>
      <c r="R879" s="536"/>
      <c r="S879" s="536"/>
      <c r="T879" s="536"/>
      <c r="U879" s="437"/>
      <c r="V879" s="437"/>
      <c r="W879" s="437"/>
      <c r="X879" s="436"/>
    </row>
    <row r="880">
      <c r="B880" s="457">
        <f t="shared" si="1"/>
        <v>257.8161116</v>
      </c>
      <c r="C880" s="539" t="str">
        <f t="shared" si="2"/>
        <v> </v>
      </c>
      <c r="D880" s="466"/>
      <c r="E880" s="466"/>
      <c r="F880" s="466"/>
      <c r="G880" s="466"/>
      <c r="H880" s="466"/>
      <c r="I880" s="467"/>
      <c r="J880" s="436"/>
      <c r="K880" s="537"/>
      <c r="L880" s="437"/>
      <c r="M880" s="437"/>
      <c r="N880" s="437"/>
      <c r="O880" s="437"/>
      <c r="P880" s="437"/>
      <c r="Q880" s="538"/>
      <c r="R880" s="536"/>
      <c r="S880" s="536"/>
      <c r="T880" s="536"/>
      <c r="U880" s="437"/>
      <c r="V880" s="437"/>
      <c r="W880" s="437"/>
      <c r="X880" s="436"/>
    </row>
    <row r="881">
      <c r="B881" s="457">
        <f t="shared" si="1"/>
        <v>257.6669261</v>
      </c>
      <c r="C881" s="539" t="str">
        <f t="shared" si="2"/>
        <v> </v>
      </c>
      <c r="D881" s="466"/>
      <c r="E881" s="466"/>
      <c r="F881" s="466"/>
      <c r="G881" s="466"/>
      <c r="H881" s="466"/>
      <c r="I881" s="467"/>
      <c r="J881" s="436"/>
      <c r="K881" s="537"/>
      <c r="L881" s="437"/>
      <c r="M881" s="437"/>
      <c r="N881" s="437"/>
      <c r="O881" s="437"/>
      <c r="P881" s="437"/>
      <c r="Q881" s="538"/>
      <c r="R881" s="536"/>
      <c r="S881" s="536"/>
      <c r="T881" s="536"/>
      <c r="U881" s="437"/>
      <c r="V881" s="437"/>
      <c r="W881" s="437"/>
      <c r="X881" s="436"/>
    </row>
    <row r="882">
      <c r="B882" s="457">
        <f t="shared" si="1"/>
        <v>257.7073877</v>
      </c>
      <c r="C882" s="539" t="str">
        <f t="shared" si="2"/>
        <v> </v>
      </c>
      <c r="D882" s="466"/>
      <c r="E882" s="466"/>
      <c r="F882" s="466"/>
      <c r="G882" s="466"/>
      <c r="H882" s="466"/>
      <c r="I882" s="467"/>
      <c r="J882" s="436"/>
      <c r="K882" s="537"/>
      <c r="L882" s="437"/>
      <c r="M882" s="437"/>
      <c r="N882" s="437"/>
      <c r="O882" s="437"/>
      <c r="P882" s="437"/>
      <c r="Q882" s="538"/>
      <c r="R882" s="536"/>
      <c r="S882" s="536"/>
      <c r="T882" s="536"/>
      <c r="U882" s="437"/>
      <c r="V882" s="437"/>
      <c r="W882" s="437"/>
      <c r="X882" s="436"/>
    </row>
    <row r="883">
      <c r="B883" s="457">
        <f t="shared" si="1"/>
        <v>257.4430329</v>
      </c>
      <c r="C883" s="539" t="str">
        <f t="shared" si="2"/>
        <v> </v>
      </c>
      <c r="D883" s="466"/>
      <c r="E883" s="466"/>
      <c r="F883" s="466"/>
      <c r="G883" s="466"/>
      <c r="H883" s="466"/>
      <c r="I883" s="467"/>
      <c r="J883" s="436"/>
      <c r="K883" s="537"/>
      <c r="L883" s="437"/>
      <c r="M883" s="437"/>
      <c r="N883" s="437"/>
      <c r="O883" s="437"/>
      <c r="P883" s="437"/>
      <c r="Q883" s="538"/>
      <c r="R883" s="536"/>
      <c r="S883" s="536"/>
      <c r="T883" s="536"/>
      <c r="U883" s="437"/>
      <c r="V883" s="437"/>
      <c r="W883" s="437"/>
      <c r="X883" s="436"/>
    </row>
    <row r="884">
      <c r="B884" s="457">
        <f t="shared" si="1"/>
        <v>257.0847038</v>
      </c>
      <c r="C884" s="539" t="str">
        <f t="shared" si="2"/>
        <v> </v>
      </c>
      <c r="D884" s="466"/>
      <c r="E884" s="466"/>
      <c r="F884" s="466"/>
      <c r="G884" s="466"/>
      <c r="H884" s="466"/>
      <c r="I884" s="467"/>
      <c r="J884" s="436"/>
      <c r="K884" s="537"/>
      <c r="L884" s="437"/>
      <c r="M884" s="437"/>
      <c r="N884" s="437"/>
      <c r="O884" s="437"/>
      <c r="P884" s="437"/>
      <c r="Q884" s="538"/>
      <c r="R884" s="536"/>
      <c r="S884" s="536"/>
      <c r="T884" s="536"/>
      <c r="U884" s="437"/>
      <c r="V884" s="437"/>
      <c r="W884" s="437"/>
      <c r="X884" s="436"/>
    </row>
    <row r="885">
      <c r="B885" s="457">
        <f t="shared" si="1"/>
        <v>257.5081111</v>
      </c>
      <c r="C885" s="539" t="str">
        <f t="shared" si="2"/>
        <v> </v>
      </c>
      <c r="D885" s="466"/>
      <c r="E885" s="466"/>
      <c r="F885" s="466"/>
      <c r="G885" s="466"/>
      <c r="H885" s="466"/>
      <c r="I885" s="467"/>
      <c r="J885" s="436"/>
      <c r="K885" s="537"/>
      <c r="L885" s="437"/>
      <c r="M885" s="437"/>
      <c r="N885" s="437"/>
      <c r="O885" s="437"/>
      <c r="P885" s="437"/>
      <c r="Q885" s="538"/>
      <c r="R885" s="536"/>
      <c r="S885" s="536"/>
      <c r="T885" s="536"/>
      <c r="U885" s="437"/>
      <c r="V885" s="437"/>
      <c r="W885" s="437"/>
      <c r="X885" s="436"/>
    </row>
    <row r="886">
      <c r="B886" s="457">
        <f t="shared" si="1"/>
        <v>257.2386352</v>
      </c>
      <c r="C886" s="539" t="str">
        <f t="shared" si="2"/>
        <v> </v>
      </c>
      <c r="D886" s="466"/>
      <c r="E886" s="466"/>
      <c r="F886" s="466"/>
      <c r="G886" s="466"/>
      <c r="H886" s="466"/>
      <c r="I886" s="467"/>
      <c r="J886" s="436"/>
      <c r="K886" s="537"/>
      <c r="L886" s="437"/>
      <c r="M886" s="437"/>
      <c r="N886" s="437"/>
      <c r="O886" s="437"/>
      <c r="P886" s="437"/>
      <c r="Q886" s="538"/>
      <c r="R886" s="536"/>
      <c r="S886" s="536"/>
      <c r="T886" s="536"/>
      <c r="U886" s="437"/>
      <c r="V886" s="437"/>
      <c r="W886" s="437"/>
      <c r="X886" s="436"/>
    </row>
    <row r="887">
      <c r="B887" s="457">
        <f t="shared" si="1"/>
        <v>257.8346578</v>
      </c>
      <c r="C887" s="539" t="str">
        <f t="shared" si="2"/>
        <v> </v>
      </c>
      <c r="D887" s="466"/>
      <c r="E887" s="466"/>
      <c r="F887" s="466"/>
      <c r="G887" s="466"/>
      <c r="H887" s="466"/>
      <c r="I887" s="467"/>
      <c r="J887" s="436"/>
      <c r="K887" s="537"/>
      <c r="L887" s="437"/>
      <c r="M887" s="437"/>
      <c r="N887" s="437"/>
      <c r="O887" s="437"/>
      <c r="P887" s="437"/>
      <c r="Q887" s="538"/>
      <c r="R887" s="536"/>
      <c r="S887" s="536"/>
      <c r="T887" s="536"/>
      <c r="U887" s="437"/>
      <c r="V887" s="437"/>
      <c r="W887" s="437"/>
      <c r="X887" s="436"/>
    </row>
    <row r="888">
      <c r="B888" s="457">
        <f t="shared" si="1"/>
        <v>257.6153101</v>
      </c>
      <c r="C888" s="539" t="str">
        <f t="shared" si="2"/>
        <v> </v>
      </c>
      <c r="D888" s="466"/>
      <c r="E888" s="466"/>
      <c r="F888" s="466"/>
      <c r="G888" s="466"/>
      <c r="H888" s="466"/>
      <c r="I888" s="467"/>
      <c r="J888" s="436"/>
      <c r="K888" s="537"/>
      <c r="L888" s="437"/>
      <c r="M888" s="437"/>
      <c r="N888" s="437"/>
      <c r="O888" s="437"/>
      <c r="P888" s="437"/>
      <c r="Q888" s="538"/>
      <c r="R888" s="536"/>
      <c r="S888" s="536"/>
      <c r="T888" s="536"/>
      <c r="U888" s="437"/>
      <c r="V888" s="437"/>
      <c r="W888" s="437"/>
      <c r="X888" s="436"/>
    </row>
    <row r="889">
      <c r="B889" s="457">
        <f t="shared" si="1"/>
        <v>257.2300433</v>
      </c>
      <c r="C889" s="539" t="str">
        <f t="shared" si="2"/>
        <v> </v>
      </c>
      <c r="D889" s="466"/>
      <c r="E889" s="466"/>
      <c r="F889" s="466"/>
      <c r="G889" s="466"/>
      <c r="H889" s="466"/>
      <c r="I889" s="467"/>
      <c r="J889" s="436"/>
      <c r="K889" s="537"/>
      <c r="L889" s="437"/>
      <c r="M889" s="437"/>
      <c r="N889" s="437"/>
      <c r="O889" s="437"/>
      <c r="P889" s="437"/>
      <c r="Q889" s="538"/>
      <c r="R889" s="536"/>
      <c r="S889" s="536"/>
      <c r="T889" s="536"/>
      <c r="U889" s="437"/>
      <c r="V889" s="437"/>
      <c r="W889" s="437"/>
      <c r="X889" s="436"/>
    </row>
    <row r="890">
      <c r="B890" s="457">
        <f t="shared" si="1"/>
        <v>257.7202543</v>
      </c>
      <c r="C890" s="539" t="str">
        <f t="shared" si="2"/>
        <v> </v>
      </c>
      <c r="D890" s="466"/>
      <c r="E890" s="466"/>
      <c r="F890" s="466"/>
      <c r="G890" s="466"/>
      <c r="H890" s="466"/>
      <c r="I890" s="467"/>
      <c r="J890" s="436"/>
      <c r="K890" s="537"/>
      <c r="L890" s="437"/>
      <c r="M890" s="437"/>
      <c r="N890" s="437"/>
      <c r="O890" s="437"/>
      <c r="P890" s="437"/>
      <c r="Q890" s="538"/>
      <c r="R890" s="536"/>
      <c r="S890" s="536"/>
      <c r="T890" s="536"/>
      <c r="U890" s="437"/>
      <c r="V890" s="437"/>
      <c r="W890" s="437"/>
      <c r="X890" s="436"/>
    </row>
    <row r="891">
      <c r="B891" s="457">
        <f t="shared" si="1"/>
        <v>257.0902039</v>
      </c>
      <c r="C891" s="539" t="str">
        <f t="shared" si="2"/>
        <v> </v>
      </c>
      <c r="D891" s="466"/>
      <c r="E891" s="466"/>
      <c r="F891" s="466"/>
      <c r="G891" s="466"/>
      <c r="H891" s="466"/>
      <c r="I891" s="467"/>
      <c r="J891" s="436"/>
      <c r="K891" s="537"/>
      <c r="L891" s="437"/>
      <c r="M891" s="437"/>
      <c r="N891" s="437"/>
      <c r="O891" s="437"/>
      <c r="P891" s="437"/>
      <c r="Q891" s="538"/>
      <c r="R891" s="536"/>
      <c r="S891" s="536"/>
      <c r="T891" s="536"/>
      <c r="U891" s="437"/>
      <c r="V891" s="437"/>
      <c r="W891" s="437"/>
      <c r="X891" s="436"/>
    </row>
    <row r="892">
      <c r="B892" s="457">
        <f t="shared" si="1"/>
        <v>257.3254523</v>
      </c>
      <c r="C892" s="539" t="str">
        <f t="shared" si="2"/>
        <v> </v>
      </c>
      <c r="D892" s="466"/>
      <c r="E892" s="466"/>
      <c r="F892" s="466"/>
      <c r="G892" s="466"/>
      <c r="H892" s="466"/>
      <c r="I892" s="467"/>
      <c r="J892" s="436"/>
      <c r="K892" s="537"/>
      <c r="L892" s="437"/>
      <c r="M892" s="437"/>
      <c r="N892" s="437"/>
      <c r="O892" s="437"/>
      <c r="P892" s="437"/>
      <c r="Q892" s="538"/>
      <c r="R892" s="536"/>
      <c r="S892" s="536"/>
      <c r="T892" s="536"/>
      <c r="U892" s="437"/>
      <c r="V892" s="437"/>
      <c r="W892" s="437"/>
      <c r="X892" s="436"/>
    </row>
    <row r="893">
      <c r="B893" s="457">
        <f t="shared" si="1"/>
        <v>257.8158068</v>
      </c>
      <c r="C893" s="539" t="str">
        <f t="shared" si="2"/>
        <v> </v>
      </c>
      <c r="D893" s="466"/>
      <c r="E893" s="466"/>
      <c r="F893" s="466"/>
      <c r="G893" s="466"/>
      <c r="H893" s="466"/>
      <c r="I893" s="467"/>
      <c r="J893" s="436"/>
      <c r="K893" s="537"/>
      <c r="L893" s="437"/>
      <c r="M893" s="437"/>
      <c r="N893" s="437"/>
      <c r="O893" s="437"/>
      <c r="P893" s="437"/>
      <c r="Q893" s="538"/>
      <c r="R893" s="536"/>
      <c r="S893" s="536"/>
      <c r="T893" s="536"/>
      <c r="U893" s="437"/>
      <c r="V893" s="437"/>
      <c r="W893" s="437"/>
      <c r="X893" s="436"/>
    </row>
    <row r="894">
      <c r="B894" s="457">
        <f t="shared" si="1"/>
        <v>257.5071497</v>
      </c>
      <c r="C894" s="539" t="str">
        <f t="shared" si="2"/>
        <v> </v>
      </c>
      <c r="D894" s="466"/>
      <c r="E894" s="466"/>
      <c r="F894" s="466"/>
      <c r="G894" s="466"/>
      <c r="H894" s="466"/>
      <c r="I894" s="467"/>
      <c r="J894" s="436"/>
      <c r="K894" s="537"/>
      <c r="L894" s="437"/>
      <c r="M894" s="437"/>
      <c r="N894" s="437"/>
      <c r="O894" s="437"/>
      <c r="P894" s="437"/>
      <c r="Q894" s="538"/>
      <c r="R894" s="536"/>
      <c r="S894" s="536"/>
      <c r="T894" s="536"/>
      <c r="U894" s="437"/>
      <c r="V894" s="437"/>
      <c r="W894" s="437"/>
      <c r="X894" s="436"/>
    </row>
    <row r="895">
      <c r="B895" s="457">
        <f t="shared" si="1"/>
        <v>257.2505915</v>
      </c>
      <c r="C895" s="539" t="str">
        <f t="shared" si="2"/>
        <v> </v>
      </c>
      <c r="D895" s="466"/>
      <c r="E895" s="466"/>
      <c r="F895" s="466"/>
      <c r="G895" s="466"/>
      <c r="H895" s="466"/>
      <c r="I895" s="467"/>
      <c r="J895" s="436"/>
      <c r="K895" s="537"/>
      <c r="L895" s="437"/>
      <c r="M895" s="437"/>
      <c r="N895" s="437"/>
      <c r="O895" s="437"/>
      <c r="P895" s="437"/>
      <c r="Q895" s="538"/>
      <c r="R895" s="536"/>
      <c r="S895" s="536"/>
      <c r="T895" s="536"/>
      <c r="U895" s="437"/>
      <c r="V895" s="437"/>
      <c r="W895" s="437"/>
      <c r="X895" s="436"/>
    </row>
    <row r="896">
      <c r="B896" s="457">
        <f t="shared" si="1"/>
        <v>257.6287831</v>
      </c>
      <c r="C896" s="539" t="str">
        <f t="shared" si="2"/>
        <v> </v>
      </c>
      <c r="D896" s="466"/>
      <c r="E896" s="466"/>
      <c r="F896" s="466"/>
      <c r="G896" s="466"/>
      <c r="H896" s="466"/>
      <c r="I896" s="467"/>
      <c r="J896" s="436"/>
      <c r="K896" s="537"/>
      <c r="L896" s="437"/>
      <c r="M896" s="437"/>
      <c r="N896" s="437"/>
      <c r="O896" s="437"/>
      <c r="P896" s="437"/>
      <c r="Q896" s="538"/>
      <c r="R896" s="536"/>
      <c r="S896" s="536"/>
      <c r="T896" s="536"/>
      <c r="U896" s="437"/>
      <c r="V896" s="437"/>
      <c r="W896" s="437"/>
      <c r="X896" s="436"/>
    </row>
    <row r="897">
      <c r="B897" s="457">
        <f t="shared" si="1"/>
        <v>257.4750777</v>
      </c>
      <c r="C897" s="539" t="str">
        <f t="shared" si="2"/>
        <v> </v>
      </c>
      <c r="D897" s="466"/>
      <c r="E897" s="466"/>
      <c r="F897" s="466"/>
      <c r="G897" s="466"/>
      <c r="H897" s="466"/>
      <c r="I897" s="467"/>
      <c r="J897" s="436"/>
      <c r="K897" s="537"/>
      <c r="L897" s="437"/>
      <c r="M897" s="437"/>
      <c r="N897" s="437"/>
      <c r="O897" s="437"/>
      <c r="P897" s="437"/>
      <c r="Q897" s="538"/>
      <c r="R897" s="536"/>
      <c r="S897" s="536"/>
      <c r="T897" s="536"/>
      <c r="U897" s="437"/>
      <c r="V897" s="437"/>
      <c r="W897" s="437"/>
      <c r="X897" s="436"/>
    </row>
    <row r="898">
      <c r="B898" s="457">
        <f t="shared" si="1"/>
        <v>257.7183842</v>
      </c>
      <c r="C898" s="539" t="str">
        <f t="shared" si="2"/>
        <v> </v>
      </c>
      <c r="D898" s="466"/>
      <c r="E898" s="466"/>
      <c r="F898" s="466"/>
      <c r="G898" s="466"/>
      <c r="H898" s="466"/>
      <c r="I898" s="467"/>
      <c r="J898" s="436"/>
      <c r="K898" s="537"/>
      <c r="L898" s="437"/>
      <c r="M898" s="437"/>
      <c r="N898" s="437"/>
      <c r="O898" s="437"/>
      <c r="P898" s="437"/>
      <c r="Q898" s="538"/>
      <c r="R898" s="536"/>
      <c r="S898" s="536"/>
      <c r="T898" s="536"/>
      <c r="U898" s="437"/>
      <c r="V898" s="437"/>
      <c r="W898" s="437"/>
      <c r="X898" s="436"/>
    </row>
    <row r="899">
      <c r="B899" s="457">
        <f t="shared" si="1"/>
        <v>257.9698924</v>
      </c>
      <c r="C899" s="539" t="str">
        <f t="shared" si="2"/>
        <v> </v>
      </c>
      <c r="D899" s="466"/>
      <c r="E899" s="466"/>
      <c r="F899" s="466"/>
      <c r="G899" s="466"/>
      <c r="H899" s="466"/>
      <c r="I899" s="467"/>
      <c r="J899" s="436"/>
      <c r="K899" s="537"/>
      <c r="L899" s="437"/>
      <c r="M899" s="437"/>
      <c r="N899" s="437"/>
      <c r="O899" s="437"/>
      <c r="P899" s="437"/>
      <c r="Q899" s="538"/>
      <c r="R899" s="536"/>
      <c r="S899" s="536"/>
      <c r="T899" s="536"/>
      <c r="U899" s="437"/>
      <c r="V899" s="437"/>
      <c r="W899" s="437"/>
      <c r="X899" s="436"/>
    </row>
    <row r="900">
      <c r="B900" s="457">
        <f t="shared" si="1"/>
        <v>257.7269817</v>
      </c>
      <c r="C900" s="539" t="str">
        <f t="shared" si="2"/>
        <v> </v>
      </c>
      <c r="D900" s="466"/>
      <c r="E900" s="466"/>
      <c r="F900" s="466"/>
      <c r="G900" s="466"/>
      <c r="H900" s="466"/>
      <c r="I900" s="467"/>
      <c r="J900" s="436"/>
      <c r="K900" s="537"/>
      <c r="L900" s="437"/>
      <c r="M900" s="437"/>
      <c r="N900" s="437"/>
      <c r="O900" s="437"/>
      <c r="P900" s="437"/>
      <c r="Q900" s="538"/>
      <c r="R900" s="536"/>
      <c r="S900" s="536"/>
      <c r="T900" s="536"/>
      <c r="U900" s="437"/>
      <c r="V900" s="437"/>
      <c r="W900" s="437"/>
      <c r="X900" s="436"/>
    </row>
    <row r="901">
      <c r="B901" s="457">
        <f t="shared" si="1"/>
        <v>257.2322813</v>
      </c>
      <c r="C901" s="539" t="str">
        <f t="shared" si="2"/>
        <v> </v>
      </c>
      <c r="D901" s="466"/>
      <c r="E901" s="466"/>
      <c r="F901" s="466"/>
      <c r="G901" s="466"/>
      <c r="H901" s="466"/>
      <c r="I901" s="467"/>
      <c r="J901" s="436"/>
      <c r="K901" s="537"/>
      <c r="L901" s="437"/>
      <c r="M901" s="437"/>
      <c r="N901" s="437"/>
      <c r="O901" s="437"/>
      <c r="P901" s="437"/>
      <c r="Q901" s="538"/>
      <c r="R901" s="536"/>
      <c r="S901" s="536"/>
      <c r="T901" s="536"/>
      <c r="U901" s="437"/>
      <c r="V901" s="437"/>
      <c r="W901" s="437"/>
      <c r="X901" s="436"/>
    </row>
    <row r="902">
      <c r="B902" s="457">
        <f t="shared" si="1"/>
        <v>257.8636353</v>
      </c>
      <c r="C902" s="539" t="str">
        <f t="shared" si="2"/>
        <v> </v>
      </c>
      <c r="D902" s="466"/>
      <c r="E902" s="466"/>
      <c r="F902" s="466"/>
      <c r="G902" s="466"/>
      <c r="H902" s="466"/>
      <c r="I902" s="467"/>
      <c r="J902" s="436"/>
      <c r="K902" s="537"/>
      <c r="L902" s="437"/>
      <c r="M902" s="437"/>
      <c r="N902" s="437"/>
      <c r="O902" s="437"/>
      <c r="P902" s="437"/>
      <c r="Q902" s="538"/>
      <c r="R902" s="536"/>
      <c r="S902" s="536"/>
      <c r="T902" s="536"/>
      <c r="U902" s="437"/>
      <c r="V902" s="437"/>
      <c r="W902" s="437"/>
      <c r="X902" s="436"/>
    </row>
    <row r="903">
      <c r="B903" s="457">
        <f t="shared" si="1"/>
        <v>257.7082081</v>
      </c>
      <c r="C903" s="539" t="str">
        <f t="shared" si="2"/>
        <v> </v>
      </c>
      <c r="D903" s="466"/>
      <c r="E903" s="466"/>
      <c r="F903" s="466"/>
      <c r="G903" s="466"/>
      <c r="H903" s="466"/>
      <c r="I903" s="467"/>
      <c r="J903" s="436"/>
      <c r="K903" s="537"/>
      <c r="L903" s="437"/>
      <c r="M903" s="437"/>
      <c r="N903" s="437"/>
      <c r="O903" s="437"/>
      <c r="P903" s="437"/>
      <c r="Q903" s="538"/>
      <c r="R903" s="536"/>
      <c r="S903" s="536"/>
      <c r="T903" s="536"/>
      <c r="U903" s="437"/>
      <c r="V903" s="437"/>
      <c r="W903" s="437"/>
      <c r="X903" s="436"/>
    </row>
    <row r="904">
      <c r="B904" s="457">
        <f t="shared" si="1"/>
        <v>257.8191303</v>
      </c>
      <c r="C904" s="539" t="str">
        <f t="shared" si="2"/>
        <v> </v>
      </c>
      <c r="D904" s="466"/>
      <c r="E904" s="466"/>
      <c r="F904" s="466"/>
      <c r="G904" s="466"/>
      <c r="H904" s="466"/>
      <c r="I904" s="467"/>
      <c r="J904" s="436"/>
      <c r="K904" s="537"/>
      <c r="L904" s="437"/>
      <c r="M904" s="437"/>
      <c r="N904" s="437"/>
      <c r="O904" s="437"/>
      <c r="P904" s="437"/>
      <c r="Q904" s="538"/>
      <c r="R904" s="536"/>
      <c r="S904" s="536"/>
      <c r="T904" s="536"/>
      <c r="U904" s="437"/>
      <c r="V904" s="437"/>
      <c r="W904" s="437"/>
      <c r="X904" s="436"/>
    </row>
    <row r="905">
      <c r="B905" s="457">
        <f t="shared" si="1"/>
        <v>257.6027402</v>
      </c>
      <c r="C905" s="539" t="str">
        <f t="shared" si="2"/>
        <v> </v>
      </c>
      <c r="D905" s="466"/>
      <c r="E905" s="466"/>
      <c r="F905" s="466"/>
      <c r="G905" s="466"/>
      <c r="H905" s="466"/>
      <c r="I905" s="467"/>
      <c r="J905" s="436"/>
      <c r="K905" s="537"/>
      <c r="L905" s="437"/>
      <c r="M905" s="437"/>
      <c r="N905" s="437"/>
      <c r="O905" s="437"/>
      <c r="P905" s="437"/>
      <c r="Q905" s="538"/>
      <c r="R905" s="536"/>
      <c r="S905" s="536"/>
      <c r="T905" s="536"/>
      <c r="U905" s="437"/>
      <c r="V905" s="437"/>
      <c r="W905" s="437"/>
      <c r="X905" s="436"/>
    </row>
    <row r="906">
      <c r="B906" s="457">
        <f t="shared" si="1"/>
        <v>257.9650286</v>
      </c>
      <c r="C906" s="539" t="str">
        <f t="shared" si="2"/>
        <v> </v>
      </c>
      <c r="D906" s="466"/>
      <c r="E906" s="466"/>
      <c r="F906" s="466"/>
      <c r="G906" s="466"/>
      <c r="H906" s="466"/>
      <c r="I906" s="467"/>
      <c r="J906" s="436"/>
      <c r="K906" s="537"/>
      <c r="L906" s="437"/>
      <c r="M906" s="437"/>
      <c r="N906" s="437"/>
      <c r="O906" s="437"/>
      <c r="P906" s="437"/>
      <c r="Q906" s="538"/>
      <c r="R906" s="536"/>
      <c r="S906" s="536"/>
      <c r="T906" s="536"/>
      <c r="U906" s="437"/>
      <c r="V906" s="437"/>
      <c r="W906" s="437"/>
      <c r="X906" s="436"/>
    </row>
    <row r="907">
      <c r="B907" s="457">
        <f t="shared" si="1"/>
        <v>257.1056944</v>
      </c>
      <c r="C907" s="539" t="str">
        <f t="shared" si="2"/>
        <v> </v>
      </c>
      <c r="D907" s="466"/>
      <c r="E907" s="466"/>
      <c r="F907" s="466"/>
      <c r="G907" s="466"/>
      <c r="H907" s="466"/>
      <c r="I907" s="467"/>
      <c r="J907" s="436"/>
      <c r="K907" s="537"/>
      <c r="L907" s="437"/>
      <c r="M907" s="437"/>
      <c r="N907" s="437"/>
      <c r="O907" s="437"/>
      <c r="P907" s="437"/>
      <c r="Q907" s="538"/>
      <c r="R907" s="536"/>
      <c r="S907" s="536"/>
      <c r="T907" s="536"/>
      <c r="U907" s="437"/>
      <c r="V907" s="437"/>
      <c r="W907" s="437"/>
      <c r="X907" s="436"/>
    </row>
    <row r="908">
      <c r="B908" s="457">
        <f t="shared" si="1"/>
        <v>257.0642956</v>
      </c>
      <c r="C908" s="539" t="str">
        <f t="shared" si="2"/>
        <v> </v>
      </c>
      <c r="D908" s="466"/>
      <c r="E908" s="466"/>
      <c r="F908" s="466"/>
      <c r="G908" s="466"/>
      <c r="H908" s="466"/>
      <c r="I908" s="467"/>
      <c r="J908" s="436"/>
      <c r="K908" s="537"/>
      <c r="L908" s="437"/>
      <c r="M908" s="437"/>
      <c r="N908" s="437"/>
      <c r="O908" s="437"/>
      <c r="P908" s="437"/>
      <c r="Q908" s="538"/>
      <c r="R908" s="536"/>
      <c r="S908" s="536"/>
      <c r="T908" s="536"/>
      <c r="U908" s="437"/>
      <c r="V908" s="437"/>
      <c r="W908" s="437"/>
      <c r="X908" s="436"/>
    </row>
    <row r="909">
      <c r="B909" s="457">
        <f t="shared" si="1"/>
        <v>257.5609447</v>
      </c>
      <c r="C909" s="539" t="str">
        <f t="shared" si="2"/>
        <v> </v>
      </c>
      <c r="D909" s="466"/>
      <c r="E909" s="466"/>
      <c r="F909" s="466"/>
      <c r="G909" s="466"/>
      <c r="H909" s="466"/>
      <c r="I909" s="467"/>
      <c r="J909" s="436"/>
      <c r="K909" s="537"/>
      <c r="L909" s="437"/>
      <c r="M909" s="437"/>
      <c r="N909" s="437"/>
      <c r="O909" s="437"/>
      <c r="P909" s="437"/>
      <c r="Q909" s="538"/>
      <c r="R909" s="536"/>
      <c r="S909" s="536"/>
      <c r="T909" s="536"/>
      <c r="U909" s="437"/>
      <c r="V909" s="437"/>
      <c r="W909" s="437"/>
      <c r="X909" s="436"/>
    </row>
    <row r="910">
      <c r="B910" s="457">
        <f t="shared" si="1"/>
        <v>257.1863425</v>
      </c>
      <c r="C910" s="539" t="str">
        <f t="shared" si="2"/>
        <v> </v>
      </c>
      <c r="D910" s="466"/>
      <c r="E910" s="466"/>
      <c r="F910" s="466"/>
      <c r="G910" s="466"/>
      <c r="H910" s="466"/>
      <c r="I910" s="467"/>
      <c r="J910" s="436"/>
      <c r="K910" s="537"/>
      <c r="L910" s="437"/>
      <c r="M910" s="437"/>
      <c r="N910" s="437"/>
      <c r="O910" s="437"/>
      <c r="P910" s="437"/>
      <c r="Q910" s="538"/>
      <c r="R910" s="536"/>
      <c r="S910" s="536"/>
      <c r="T910" s="536"/>
      <c r="U910" s="437"/>
      <c r="V910" s="437"/>
      <c r="W910" s="437"/>
      <c r="X910" s="436"/>
    </row>
    <row r="911">
      <c r="B911" s="457">
        <f t="shared" si="1"/>
        <v>257.5001644</v>
      </c>
      <c r="C911" s="539" t="str">
        <f t="shared" si="2"/>
        <v> </v>
      </c>
      <c r="D911" s="466"/>
      <c r="E911" s="466"/>
      <c r="F911" s="466"/>
      <c r="G911" s="466"/>
      <c r="H911" s="466"/>
      <c r="I911" s="467"/>
      <c r="J911" s="436"/>
      <c r="K911" s="537"/>
      <c r="L911" s="437"/>
      <c r="M911" s="437"/>
      <c r="N911" s="437"/>
      <c r="O911" s="437"/>
      <c r="P911" s="437"/>
      <c r="Q911" s="538"/>
      <c r="R911" s="536"/>
      <c r="S911" s="536"/>
      <c r="T911" s="536"/>
      <c r="U911" s="437"/>
      <c r="V911" s="437"/>
      <c r="W911" s="437"/>
      <c r="X911" s="436"/>
    </row>
    <row r="912">
      <c r="B912" s="457">
        <f t="shared" si="1"/>
        <v>257.180892</v>
      </c>
      <c r="C912" s="539" t="str">
        <f t="shared" si="2"/>
        <v> </v>
      </c>
      <c r="D912" s="466"/>
      <c r="E912" s="466"/>
      <c r="F912" s="466"/>
      <c r="G912" s="466"/>
      <c r="H912" s="466"/>
      <c r="I912" s="467"/>
      <c r="J912" s="436"/>
      <c r="K912" s="537"/>
      <c r="L912" s="437"/>
      <c r="M912" s="437"/>
      <c r="N912" s="437"/>
      <c r="O912" s="437"/>
      <c r="P912" s="437"/>
      <c r="Q912" s="538"/>
      <c r="R912" s="536"/>
      <c r="S912" s="536"/>
      <c r="T912" s="536"/>
      <c r="U912" s="437"/>
      <c r="V912" s="437"/>
      <c r="W912" s="437"/>
      <c r="X912" s="436"/>
    </row>
    <row r="913">
      <c r="B913" s="457">
        <f t="shared" si="1"/>
        <v>257.5294932</v>
      </c>
      <c r="C913" s="539" t="str">
        <f t="shared" si="2"/>
        <v> </v>
      </c>
      <c r="D913" s="466"/>
      <c r="E913" s="466"/>
      <c r="F913" s="466"/>
      <c r="G913" s="466"/>
      <c r="H913" s="466"/>
      <c r="I913" s="467"/>
      <c r="J913" s="436"/>
      <c r="K913" s="537"/>
      <c r="L913" s="437"/>
      <c r="M913" s="437"/>
      <c r="N913" s="437"/>
      <c r="O913" s="437"/>
      <c r="P913" s="437"/>
      <c r="Q913" s="538"/>
      <c r="R913" s="536"/>
      <c r="S913" s="536"/>
      <c r="T913" s="536"/>
      <c r="U913" s="437"/>
      <c r="V913" s="437"/>
      <c r="W913" s="437"/>
      <c r="X913" s="436"/>
    </row>
    <row r="914">
      <c r="B914" s="457">
        <f t="shared" si="1"/>
        <v>257.5450531</v>
      </c>
      <c r="C914" s="539" t="str">
        <f t="shared" si="2"/>
        <v> </v>
      </c>
      <c r="D914" s="466"/>
      <c r="E914" s="466"/>
      <c r="F914" s="466"/>
      <c r="G914" s="466"/>
      <c r="H914" s="466"/>
      <c r="I914" s="467"/>
      <c r="J914" s="436"/>
      <c r="K914" s="537"/>
      <c r="L914" s="437"/>
      <c r="M914" s="437"/>
      <c r="N914" s="437"/>
      <c r="O914" s="437"/>
      <c r="P914" s="437"/>
      <c r="Q914" s="538"/>
      <c r="R914" s="536"/>
      <c r="S914" s="536"/>
      <c r="T914" s="536"/>
      <c r="U914" s="437"/>
      <c r="V914" s="437"/>
      <c r="W914" s="437"/>
      <c r="X914" s="436"/>
    </row>
    <row r="915">
      <c r="B915" s="457">
        <f t="shared" si="1"/>
        <v>257.2157419</v>
      </c>
      <c r="C915" s="539" t="str">
        <f t="shared" si="2"/>
        <v> </v>
      </c>
      <c r="D915" s="466"/>
      <c r="E915" s="466"/>
      <c r="F915" s="466"/>
      <c r="G915" s="466"/>
      <c r="H915" s="466"/>
      <c r="I915" s="467"/>
      <c r="J915" s="436"/>
      <c r="K915" s="537"/>
      <c r="L915" s="437"/>
      <c r="M915" s="437"/>
      <c r="N915" s="437"/>
      <c r="O915" s="437"/>
      <c r="P915" s="437"/>
      <c r="Q915" s="538"/>
      <c r="R915" s="536"/>
      <c r="S915" s="536"/>
      <c r="T915" s="536"/>
      <c r="U915" s="437"/>
      <c r="V915" s="437"/>
      <c r="W915" s="437"/>
      <c r="X915" s="436"/>
    </row>
    <row r="916">
      <c r="B916" s="457">
        <f t="shared" si="1"/>
        <v>257.8955018</v>
      </c>
      <c r="C916" s="539" t="str">
        <f t="shared" si="2"/>
        <v> </v>
      </c>
      <c r="D916" s="466"/>
      <c r="E916" s="466"/>
      <c r="F916" s="466"/>
      <c r="G916" s="466"/>
      <c r="H916" s="466"/>
      <c r="I916" s="467"/>
      <c r="J916" s="436"/>
      <c r="K916" s="537"/>
      <c r="L916" s="437"/>
      <c r="M916" s="437"/>
      <c r="N916" s="437"/>
      <c r="O916" s="437"/>
      <c r="P916" s="437"/>
      <c r="Q916" s="538"/>
      <c r="R916" s="536"/>
      <c r="S916" s="536"/>
      <c r="T916" s="536"/>
      <c r="U916" s="437"/>
      <c r="V916" s="437"/>
      <c r="W916" s="437"/>
      <c r="X916" s="436"/>
    </row>
    <row r="917">
      <c r="B917" s="457">
        <f t="shared" si="1"/>
        <v>257.1729107</v>
      </c>
      <c r="C917" s="539" t="str">
        <f t="shared" si="2"/>
        <v> </v>
      </c>
      <c r="D917" s="466"/>
      <c r="E917" s="466"/>
      <c r="F917" s="466"/>
      <c r="G917" s="466"/>
      <c r="H917" s="466"/>
      <c r="I917" s="467"/>
      <c r="J917" s="436"/>
      <c r="K917" s="537"/>
      <c r="L917" s="437"/>
      <c r="M917" s="437"/>
      <c r="N917" s="437"/>
      <c r="O917" s="437"/>
      <c r="P917" s="437"/>
      <c r="Q917" s="538"/>
      <c r="R917" s="536"/>
      <c r="S917" s="536"/>
      <c r="T917" s="536"/>
      <c r="U917" s="437"/>
      <c r="V917" s="437"/>
      <c r="W917" s="437"/>
      <c r="X917" s="436"/>
    </row>
    <row r="918">
      <c r="B918" s="457">
        <f t="shared" si="1"/>
        <v>257.6274178</v>
      </c>
      <c r="C918" s="539" t="str">
        <f t="shared" si="2"/>
        <v> </v>
      </c>
      <c r="D918" s="466"/>
      <c r="E918" s="466"/>
      <c r="F918" s="466"/>
      <c r="G918" s="466"/>
      <c r="H918" s="466"/>
      <c r="I918" s="467"/>
      <c r="J918" s="436"/>
      <c r="K918" s="537"/>
      <c r="L918" s="437"/>
      <c r="M918" s="437"/>
      <c r="N918" s="437"/>
      <c r="O918" s="437"/>
      <c r="P918" s="437"/>
      <c r="Q918" s="538"/>
      <c r="R918" s="536"/>
      <c r="S918" s="536"/>
      <c r="T918" s="536"/>
      <c r="U918" s="437"/>
      <c r="V918" s="437"/>
      <c r="W918" s="437"/>
      <c r="X918" s="436"/>
    </row>
    <row r="919">
      <c r="B919" s="457">
        <f t="shared" si="1"/>
        <v>257.9463261</v>
      </c>
      <c r="C919" s="539" t="str">
        <f t="shared" si="2"/>
        <v> </v>
      </c>
      <c r="D919" s="466"/>
      <c r="E919" s="466"/>
      <c r="F919" s="466"/>
      <c r="G919" s="466"/>
      <c r="H919" s="466"/>
      <c r="I919" s="467"/>
      <c r="J919" s="436"/>
      <c r="K919" s="537"/>
      <c r="L919" s="437"/>
      <c r="M919" s="437"/>
      <c r="N919" s="437"/>
      <c r="O919" s="437"/>
      <c r="P919" s="437"/>
      <c r="Q919" s="538"/>
      <c r="R919" s="536"/>
      <c r="S919" s="536"/>
      <c r="T919" s="536"/>
      <c r="U919" s="437"/>
      <c r="V919" s="437"/>
      <c r="W919" s="437"/>
      <c r="X919" s="436"/>
    </row>
    <row r="920">
      <c r="B920" s="457">
        <f t="shared" si="1"/>
        <v>257.0641817</v>
      </c>
      <c r="C920" s="539" t="str">
        <f t="shared" si="2"/>
        <v> </v>
      </c>
      <c r="D920" s="466"/>
      <c r="E920" s="466"/>
      <c r="F920" s="466"/>
      <c r="G920" s="466"/>
      <c r="H920" s="466"/>
      <c r="I920" s="467"/>
      <c r="J920" s="436"/>
      <c r="K920" s="537"/>
      <c r="L920" s="437"/>
      <c r="M920" s="437"/>
      <c r="N920" s="437"/>
      <c r="O920" s="437"/>
      <c r="P920" s="437"/>
      <c r="Q920" s="538"/>
      <c r="R920" s="536"/>
      <c r="S920" s="536"/>
      <c r="T920" s="536"/>
      <c r="U920" s="437"/>
      <c r="V920" s="437"/>
      <c r="W920" s="437"/>
      <c r="X920" s="436"/>
    </row>
    <row r="921">
      <c r="B921" s="457">
        <f t="shared" si="1"/>
        <v>257.3674712</v>
      </c>
      <c r="C921" s="539" t="str">
        <f t="shared" si="2"/>
        <v> </v>
      </c>
      <c r="D921" s="466"/>
      <c r="E921" s="466"/>
      <c r="F921" s="466"/>
      <c r="G921" s="466"/>
      <c r="H921" s="466"/>
      <c r="I921" s="467"/>
      <c r="J921" s="436"/>
      <c r="K921" s="537"/>
      <c r="L921" s="437"/>
      <c r="M921" s="437"/>
      <c r="N921" s="437"/>
      <c r="O921" s="437"/>
      <c r="P921" s="437"/>
      <c r="Q921" s="538"/>
      <c r="R921" s="536"/>
      <c r="S921" s="536"/>
      <c r="T921" s="536"/>
      <c r="U921" s="437"/>
      <c r="V921" s="437"/>
      <c r="W921" s="437"/>
      <c r="X921" s="436"/>
    </row>
    <row r="922">
      <c r="B922" s="457">
        <f t="shared" si="1"/>
        <v>257.3527686</v>
      </c>
      <c r="C922" s="539" t="str">
        <f t="shared" si="2"/>
        <v> </v>
      </c>
      <c r="D922" s="466"/>
      <c r="E922" s="466"/>
      <c r="F922" s="466"/>
      <c r="G922" s="466"/>
      <c r="H922" s="466"/>
      <c r="I922" s="467"/>
      <c r="J922" s="436"/>
      <c r="K922" s="537"/>
      <c r="L922" s="437"/>
      <c r="M922" s="437"/>
      <c r="N922" s="437"/>
      <c r="O922" s="437"/>
      <c r="P922" s="437"/>
      <c r="Q922" s="538"/>
      <c r="R922" s="536"/>
      <c r="S922" s="536"/>
      <c r="T922" s="536"/>
      <c r="U922" s="437"/>
      <c r="V922" s="437"/>
      <c r="W922" s="437"/>
      <c r="X922" s="436"/>
    </row>
    <row r="923">
      <c r="B923" s="457">
        <f t="shared" si="1"/>
        <v>257.2851684</v>
      </c>
      <c r="C923" s="539" t="str">
        <f t="shared" si="2"/>
        <v> </v>
      </c>
      <c r="D923" s="466"/>
      <c r="E923" s="466"/>
      <c r="F923" s="466"/>
      <c r="G923" s="466"/>
      <c r="H923" s="466"/>
      <c r="I923" s="467"/>
      <c r="J923" s="436"/>
      <c r="K923" s="537"/>
      <c r="L923" s="437"/>
      <c r="M923" s="437"/>
      <c r="N923" s="437"/>
      <c r="O923" s="437"/>
      <c r="P923" s="437"/>
      <c r="Q923" s="538"/>
      <c r="R923" s="536"/>
      <c r="S923" s="536"/>
      <c r="T923" s="536"/>
      <c r="U923" s="437"/>
      <c r="V923" s="437"/>
      <c r="W923" s="437"/>
      <c r="X923" s="436"/>
    </row>
    <row r="924">
      <c r="B924" s="457">
        <f t="shared" si="1"/>
        <v>257.180886</v>
      </c>
      <c r="C924" s="539" t="str">
        <f t="shared" si="2"/>
        <v> </v>
      </c>
      <c r="D924" s="466"/>
      <c r="E924" s="466"/>
      <c r="F924" s="466"/>
      <c r="G924" s="466"/>
      <c r="H924" s="466"/>
      <c r="I924" s="467"/>
      <c r="J924" s="436"/>
      <c r="K924" s="537"/>
      <c r="L924" s="437"/>
      <c r="M924" s="437"/>
      <c r="N924" s="437"/>
      <c r="O924" s="437"/>
      <c r="P924" s="437"/>
      <c r="Q924" s="538"/>
      <c r="R924" s="536"/>
      <c r="S924" s="536"/>
      <c r="T924" s="536"/>
      <c r="U924" s="437"/>
      <c r="V924" s="437"/>
      <c r="W924" s="437"/>
      <c r="X924" s="436"/>
    </row>
    <row r="925">
      <c r="B925" s="457">
        <f t="shared" si="1"/>
        <v>257.8363125</v>
      </c>
      <c r="C925" s="539" t="str">
        <f t="shared" si="2"/>
        <v> </v>
      </c>
      <c r="D925" s="466"/>
      <c r="E925" s="466"/>
      <c r="F925" s="466"/>
      <c r="G925" s="466"/>
      <c r="H925" s="466"/>
      <c r="I925" s="467"/>
      <c r="J925" s="436"/>
      <c r="K925" s="537"/>
      <c r="L925" s="437"/>
      <c r="M925" s="437"/>
      <c r="N925" s="437"/>
      <c r="O925" s="437"/>
      <c r="P925" s="437"/>
      <c r="Q925" s="538"/>
      <c r="R925" s="536"/>
      <c r="S925" s="536"/>
      <c r="T925" s="536"/>
      <c r="U925" s="437"/>
      <c r="V925" s="437"/>
      <c r="W925" s="437"/>
      <c r="X925" s="436"/>
    </row>
    <row r="926">
      <c r="B926" s="457">
        <f t="shared" si="1"/>
        <v>257.7404152</v>
      </c>
      <c r="C926" s="539" t="str">
        <f t="shared" si="2"/>
        <v> </v>
      </c>
      <c r="D926" s="466"/>
      <c r="E926" s="466"/>
      <c r="F926" s="466"/>
      <c r="G926" s="466"/>
      <c r="H926" s="466"/>
      <c r="I926" s="467"/>
      <c r="J926" s="436"/>
      <c r="K926" s="537"/>
      <c r="L926" s="437"/>
      <c r="M926" s="437"/>
      <c r="N926" s="437"/>
      <c r="O926" s="437"/>
      <c r="P926" s="437"/>
      <c r="Q926" s="538"/>
      <c r="R926" s="536"/>
      <c r="S926" s="536"/>
      <c r="T926" s="536"/>
      <c r="U926" s="437"/>
      <c r="V926" s="437"/>
      <c r="W926" s="437"/>
      <c r="X926" s="436"/>
    </row>
    <row r="927">
      <c r="B927" s="457">
        <f t="shared" si="1"/>
        <v>257.2106484</v>
      </c>
      <c r="C927" s="539" t="str">
        <f t="shared" si="2"/>
        <v> </v>
      </c>
      <c r="D927" s="466"/>
      <c r="E927" s="466"/>
      <c r="F927" s="466"/>
      <c r="G927" s="466"/>
      <c r="H927" s="466"/>
      <c r="I927" s="467"/>
      <c r="J927" s="436"/>
      <c r="K927" s="537"/>
      <c r="L927" s="437"/>
      <c r="M927" s="437"/>
      <c r="N927" s="437"/>
      <c r="O927" s="437"/>
      <c r="P927" s="437"/>
      <c r="Q927" s="538"/>
      <c r="R927" s="536"/>
      <c r="S927" s="536"/>
      <c r="T927" s="536"/>
      <c r="U927" s="437"/>
      <c r="V927" s="437"/>
      <c r="W927" s="437"/>
      <c r="X927" s="436"/>
    </row>
    <row r="928">
      <c r="B928" s="457">
        <f t="shared" si="1"/>
        <v>257.1604882</v>
      </c>
      <c r="C928" s="539" t="str">
        <f t="shared" si="2"/>
        <v> </v>
      </c>
      <c r="D928" s="466"/>
      <c r="E928" s="466"/>
      <c r="F928" s="466"/>
      <c r="G928" s="466"/>
      <c r="H928" s="466"/>
      <c r="I928" s="467"/>
      <c r="J928" s="436"/>
      <c r="K928" s="537"/>
      <c r="L928" s="437"/>
      <c r="M928" s="437"/>
      <c r="N928" s="437"/>
      <c r="O928" s="437"/>
      <c r="P928" s="437"/>
      <c r="Q928" s="538"/>
      <c r="R928" s="536"/>
      <c r="S928" s="536"/>
      <c r="T928" s="536"/>
      <c r="U928" s="437"/>
      <c r="V928" s="437"/>
      <c r="W928" s="437"/>
      <c r="X928" s="436"/>
    </row>
    <row r="929">
      <c r="B929" s="457">
        <f t="shared" si="1"/>
        <v>257.588544</v>
      </c>
      <c r="C929" s="539" t="str">
        <f t="shared" si="2"/>
        <v> </v>
      </c>
      <c r="D929" s="466"/>
      <c r="E929" s="466"/>
      <c r="F929" s="466"/>
      <c r="G929" s="466"/>
      <c r="H929" s="466"/>
      <c r="I929" s="467"/>
      <c r="J929" s="436"/>
      <c r="K929" s="537"/>
      <c r="L929" s="437"/>
      <c r="M929" s="437"/>
      <c r="N929" s="437"/>
      <c r="O929" s="437"/>
      <c r="P929" s="437"/>
      <c r="Q929" s="538"/>
      <c r="R929" s="536"/>
      <c r="S929" s="536"/>
      <c r="T929" s="536"/>
      <c r="U929" s="437"/>
      <c r="V929" s="437"/>
      <c r="W929" s="437"/>
      <c r="X929" s="436"/>
    </row>
    <row r="930">
      <c r="B930" s="457">
        <f t="shared" si="1"/>
        <v>257.3210361</v>
      </c>
      <c r="C930" s="539" t="str">
        <f t="shared" si="2"/>
        <v> </v>
      </c>
      <c r="D930" s="466"/>
      <c r="E930" s="466"/>
      <c r="F930" s="466"/>
      <c r="G930" s="466"/>
      <c r="H930" s="466"/>
      <c r="I930" s="467"/>
      <c r="J930" s="436"/>
      <c r="K930" s="537"/>
      <c r="L930" s="437"/>
      <c r="M930" s="437"/>
      <c r="N930" s="437"/>
      <c r="O930" s="437"/>
      <c r="P930" s="437"/>
      <c r="Q930" s="538"/>
      <c r="R930" s="536"/>
      <c r="S930" s="536"/>
      <c r="T930" s="536"/>
      <c r="U930" s="437"/>
      <c r="V930" s="437"/>
      <c r="W930" s="437"/>
      <c r="X930" s="436"/>
    </row>
    <row r="931">
      <c r="B931" s="457">
        <f t="shared" si="1"/>
        <v>257.1283807</v>
      </c>
      <c r="C931" s="539" t="str">
        <f t="shared" si="2"/>
        <v> </v>
      </c>
      <c r="D931" s="466"/>
      <c r="E931" s="466"/>
      <c r="F931" s="466"/>
      <c r="G931" s="466"/>
      <c r="H931" s="466"/>
      <c r="I931" s="467"/>
      <c r="J931" s="436"/>
      <c r="K931" s="537"/>
      <c r="L931" s="437"/>
      <c r="M931" s="437"/>
      <c r="N931" s="437"/>
      <c r="O931" s="437"/>
      <c r="P931" s="437"/>
      <c r="Q931" s="538"/>
      <c r="R931" s="536"/>
      <c r="S931" s="536"/>
      <c r="T931" s="536"/>
      <c r="U931" s="437"/>
      <c r="V931" s="437"/>
      <c r="W931" s="437"/>
      <c r="X931" s="436"/>
    </row>
    <row r="932">
      <c r="B932" s="457">
        <f t="shared" si="1"/>
        <v>257.737983</v>
      </c>
      <c r="C932" s="539" t="str">
        <f t="shared" si="2"/>
        <v> </v>
      </c>
      <c r="D932" s="466"/>
      <c r="E932" s="466"/>
      <c r="F932" s="466"/>
      <c r="G932" s="466"/>
      <c r="H932" s="466"/>
      <c r="I932" s="467"/>
      <c r="J932" s="436"/>
      <c r="K932" s="537"/>
      <c r="L932" s="437"/>
      <c r="M932" s="437"/>
      <c r="N932" s="437"/>
      <c r="O932" s="437"/>
      <c r="P932" s="437"/>
      <c r="Q932" s="538"/>
      <c r="R932" s="536"/>
      <c r="S932" s="536"/>
      <c r="T932" s="536"/>
      <c r="U932" s="437"/>
      <c r="V932" s="437"/>
      <c r="W932" s="437"/>
      <c r="X932" s="436"/>
    </row>
    <row r="933">
      <c r="B933" s="457">
        <f t="shared" si="1"/>
        <v>257.4817158</v>
      </c>
      <c r="C933" s="539" t="str">
        <f t="shared" si="2"/>
        <v> </v>
      </c>
      <c r="D933" s="466"/>
      <c r="E933" s="466"/>
      <c r="F933" s="466"/>
      <c r="G933" s="466"/>
      <c r="H933" s="466"/>
      <c r="I933" s="467"/>
      <c r="J933" s="436"/>
      <c r="K933" s="537"/>
      <c r="L933" s="437"/>
      <c r="M933" s="437"/>
      <c r="N933" s="437"/>
      <c r="O933" s="437"/>
      <c r="P933" s="437"/>
      <c r="Q933" s="538"/>
      <c r="R933" s="536"/>
      <c r="S933" s="536"/>
      <c r="T933" s="536"/>
      <c r="U933" s="437"/>
      <c r="V933" s="437"/>
      <c r="W933" s="437"/>
      <c r="X933" s="436"/>
    </row>
    <row r="934">
      <c r="B934" s="457">
        <f t="shared" si="1"/>
        <v>257.3041569</v>
      </c>
      <c r="C934" s="539" t="str">
        <f t="shared" si="2"/>
        <v> </v>
      </c>
      <c r="D934" s="466"/>
      <c r="E934" s="466"/>
      <c r="F934" s="466"/>
      <c r="G934" s="466"/>
      <c r="H934" s="466"/>
      <c r="I934" s="467"/>
      <c r="J934" s="436"/>
      <c r="K934" s="537"/>
      <c r="L934" s="437"/>
      <c r="M934" s="437"/>
      <c r="N934" s="437"/>
      <c r="O934" s="437"/>
      <c r="P934" s="437"/>
      <c r="Q934" s="538"/>
      <c r="R934" s="536"/>
      <c r="S934" s="536"/>
      <c r="T934" s="536"/>
      <c r="U934" s="437"/>
      <c r="V934" s="437"/>
      <c r="W934" s="437"/>
      <c r="X934" s="436"/>
    </row>
    <row r="935">
      <c r="B935" s="457">
        <f t="shared" si="1"/>
        <v>257.8910658</v>
      </c>
      <c r="C935" s="539" t="str">
        <f t="shared" si="2"/>
        <v> </v>
      </c>
      <c r="D935" s="466"/>
      <c r="E935" s="466"/>
      <c r="F935" s="466"/>
      <c r="G935" s="466"/>
      <c r="H935" s="466"/>
      <c r="I935" s="467"/>
      <c r="J935" s="436"/>
      <c r="K935" s="537"/>
      <c r="L935" s="437"/>
      <c r="M935" s="437"/>
      <c r="N935" s="437"/>
      <c r="O935" s="437"/>
      <c r="P935" s="437"/>
      <c r="Q935" s="538"/>
      <c r="R935" s="536"/>
      <c r="S935" s="536"/>
      <c r="T935" s="536"/>
      <c r="U935" s="437"/>
      <c r="V935" s="437"/>
      <c r="W935" s="437"/>
      <c r="X935" s="436"/>
    </row>
    <row r="936">
      <c r="B936" s="457">
        <f t="shared" si="1"/>
        <v>257.5608054</v>
      </c>
      <c r="C936" s="539" t="str">
        <f t="shared" si="2"/>
        <v> </v>
      </c>
      <c r="D936" s="466"/>
      <c r="E936" s="466"/>
      <c r="F936" s="466"/>
      <c r="G936" s="466"/>
      <c r="H936" s="466"/>
      <c r="I936" s="467"/>
      <c r="J936" s="436"/>
      <c r="K936" s="537"/>
      <c r="L936" s="437"/>
      <c r="M936" s="437"/>
      <c r="N936" s="437"/>
      <c r="O936" s="437"/>
      <c r="P936" s="437"/>
      <c r="Q936" s="538"/>
      <c r="R936" s="536"/>
      <c r="S936" s="536"/>
      <c r="T936" s="536"/>
      <c r="U936" s="437"/>
      <c r="V936" s="437"/>
      <c r="W936" s="437"/>
      <c r="X936" s="436"/>
    </row>
    <row r="937">
      <c r="B937" s="457">
        <f t="shared" si="1"/>
        <v>257.9389293</v>
      </c>
      <c r="C937" s="539" t="str">
        <f t="shared" si="2"/>
        <v> </v>
      </c>
      <c r="D937" s="466"/>
      <c r="E937" s="466"/>
      <c r="F937" s="466"/>
      <c r="G937" s="466"/>
      <c r="H937" s="466"/>
      <c r="I937" s="467"/>
      <c r="J937" s="436"/>
      <c r="K937" s="537"/>
      <c r="L937" s="437"/>
      <c r="M937" s="437"/>
      <c r="N937" s="437"/>
      <c r="O937" s="437"/>
      <c r="P937" s="437"/>
      <c r="Q937" s="538"/>
      <c r="R937" s="536"/>
      <c r="S937" s="536"/>
      <c r="T937" s="536"/>
      <c r="U937" s="437"/>
      <c r="V937" s="437"/>
      <c r="W937" s="437"/>
      <c r="X937" s="436"/>
    </row>
    <row r="938">
      <c r="B938" s="457">
        <f t="shared" si="1"/>
        <v>257.8642989</v>
      </c>
      <c r="C938" s="539" t="str">
        <f t="shared" si="2"/>
        <v> </v>
      </c>
      <c r="D938" s="466"/>
      <c r="E938" s="466"/>
      <c r="F938" s="466"/>
      <c r="G938" s="466"/>
      <c r="H938" s="466"/>
      <c r="I938" s="467"/>
      <c r="J938" s="436"/>
      <c r="K938" s="537"/>
      <c r="L938" s="437"/>
      <c r="M938" s="437"/>
      <c r="N938" s="437"/>
      <c r="O938" s="437"/>
      <c r="P938" s="437"/>
      <c r="Q938" s="538"/>
      <c r="R938" s="536"/>
      <c r="S938" s="536"/>
      <c r="T938" s="536"/>
      <c r="U938" s="437"/>
      <c r="V938" s="437"/>
      <c r="W938" s="437"/>
      <c r="X938" s="436"/>
    </row>
    <row r="939">
      <c r="B939" s="457">
        <f t="shared" si="1"/>
        <v>257.0700446</v>
      </c>
      <c r="C939" s="539" t="str">
        <f t="shared" si="2"/>
        <v> </v>
      </c>
      <c r="D939" s="466"/>
      <c r="E939" s="466"/>
      <c r="F939" s="466"/>
      <c r="G939" s="466"/>
      <c r="H939" s="466"/>
      <c r="I939" s="467"/>
      <c r="J939" s="436"/>
      <c r="K939" s="537"/>
      <c r="L939" s="437"/>
      <c r="M939" s="437"/>
      <c r="N939" s="437"/>
      <c r="O939" s="437"/>
      <c r="P939" s="437"/>
      <c r="Q939" s="538"/>
      <c r="R939" s="536"/>
      <c r="S939" s="536"/>
      <c r="T939" s="536"/>
      <c r="U939" s="437"/>
      <c r="V939" s="437"/>
      <c r="W939" s="437"/>
      <c r="X939" s="436"/>
    </row>
    <row r="940">
      <c r="B940" s="457">
        <f t="shared" si="1"/>
        <v>257.0678025</v>
      </c>
      <c r="C940" s="539" t="str">
        <f t="shared" si="2"/>
        <v> </v>
      </c>
      <c r="D940" s="466"/>
      <c r="E940" s="466"/>
      <c r="F940" s="466"/>
      <c r="G940" s="466"/>
      <c r="H940" s="466"/>
      <c r="I940" s="467"/>
      <c r="J940" s="436"/>
      <c r="K940" s="537"/>
      <c r="L940" s="437"/>
      <c r="M940" s="437"/>
      <c r="N940" s="437"/>
      <c r="O940" s="437"/>
      <c r="P940" s="437"/>
      <c r="Q940" s="538"/>
      <c r="R940" s="536"/>
      <c r="S940" s="536"/>
      <c r="T940" s="536"/>
      <c r="U940" s="437"/>
      <c r="V940" s="437"/>
      <c r="W940" s="437"/>
      <c r="X940" s="436"/>
    </row>
    <row r="941">
      <c r="B941" s="457">
        <f t="shared" si="1"/>
        <v>257.0950329</v>
      </c>
      <c r="C941" s="539" t="str">
        <f t="shared" si="2"/>
        <v> </v>
      </c>
      <c r="D941" s="466"/>
      <c r="E941" s="466"/>
      <c r="F941" s="466"/>
      <c r="G941" s="466"/>
      <c r="H941" s="466"/>
      <c r="I941" s="467"/>
      <c r="J941" s="436"/>
      <c r="K941" s="537"/>
      <c r="L941" s="437"/>
      <c r="M941" s="437"/>
      <c r="N941" s="437"/>
      <c r="O941" s="437"/>
      <c r="P941" s="437"/>
      <c r="Q941" s="538"/>
      <c r="R941" s="536"/>
      <c r="S941" s="536"/>
      <c r="T941" s="536"/>
      <c r="U941" s="437"/>
      <c r="V941" s="437"/>
      <c r="W941" s="437"/>
      <c r="X941" s="436"/>
    </row>
    <row r="942">
      <c r="B942" s="457">
        <f t="shared" si="1"/>
        <v>257.9406011</v>
      </c>
      <c r="C942" s="539" t="str">
        <f t="shared" si="2"/>
        <v> </v>
      </c>
      <c r="D942" s="466"/>
      <c r="E942" s="466"/>
      <c r="F942" s="466"/>
      <c r="G942" s="466"/>
      <c r="H942" s="466"/>
      <c r="I942" s="467"/>
      <c r="J942" s="436"/>
      <c r="K942" s="537"/>
      <c r="L942" s="437"/>
      <c r="M942" s="437"/>
      <c r="N942" s="437"/>
      <c r="O942" s="437"/>
      <c r="P942" s="437"/>
      <c r="Q942" s="538"/>
      <c r="R942" s="536"/>
      <c r="S942" s="536"/>
      <c r="T942" s="536"/>
      <c r="U942" s="437"/>
      <c r="V942" s="437"/>
      <c r="W942" s="437"/>
      <c r="X942" s="436"/>
    </row>
    <row r="943">
      <c r="B943" s="457">
        <f t="shared" si="1"/>
        <v>257.6362996</v>
      </c>
      <c r="C943" s="539" t="str">
        <f t="shared" si="2"/>
        <v> </v>
      </c>
      <c r="D943" s="466"/>
      <c r="E943" s="466"/>
      <c r="F943" s="466"/>
      <c r="G943" s="466"/>
      <c r="H943" s="466"/>
      <c r="I943" s="467"/>
      <c r="J943" s="436"/>
      <c r="K943" s="537"/>
      <c r="L943" s="437"/>
      <c r="M943" s="437"/>
      <c r="N943" s="437"/>
      <c r="O943" s="437"/>
      <c r="P943" s="437"/>
      <c r="Q943" s="538"/>
      <c r="R943" s="536"/>
      <c r="S943" s="536"/>
      <c r="T943" s="536"/>
      <c r="U943" s="437"/>
      <c r="V943" s="437"/>
      <c r="W943" s="437"/>
      <c r="X943" s="436"/>
    </row>
    <row r="944">
      <c r="B944" s="457">
        <f t="shared" si="1"/>
        <v>257.5462445</v>
      </c>
      <c r="C944" s="539" t="str">
        <f t="shared" si="2"/>
        <v> </v>
      </c>
      <c r="D944" s="466"/>
      <c r="E944" s="466"/>
      <c r="F944" s="466"/>
      <c r="G944" s="466"/>
      <c r="H944" s="466"/>
      <c r="I944" s="467"/>
      <c r="J944" s="436"/>
      <c r="K944" s="537"/>
      <c r="L944" s="437"/>
      <c r="M944" s="437"/>
      <c r="N944" s="437"/>
      <c r="O944" s="437"/>
      <c r="P944" s="437"/>
      <c r="Q944" s="538"/>
      <c r="R944" s="536"/>
      <c r="S944" s="536"/>
      <c r="T944" s="536"/>
      <c r="U944" s="437"/>
      <c r="V944" s="437"/>
      <c r="W944" s="437"/>
      <c r="X944" s="436"/>
    </row>
    <row r="945">
      <c r="B945" s="457">
        <f t="shared" si="1"/>
        <v>257.4207619</v>
      </c>
      <c r="C945" s="539" t="str">
        <f t="shared" si="2"/>
        <v> </v>
      </c>
      <c r="D945" s="466"/>
      <c r="E945" s="466"/>
      <c r="F945" s="466"/>
      <c r="G945" s="466"/>
      <c r="H945" s="466"/>
      <c r="I945" s="467"/>
      <c r="J945" s="436"/>
      <c r="K945" s="537"/>
      <c r="L945" s="437"/>
      <c r="M945" s="437"/>
      <c r="N945" s="437"/>
      <c r="O945" s="437"/>
      <c r="P945" s="437"/>
      <c r="Q945" s="538"/>
      <c r="R945" s="536"/>
      <c r="S945" s="536"/>
      <c r="T945" s="536"/>
      <c r="U945" s="437"/>
      <c r="V945" s="437"/>
      <c r="W945" s="437"/>
      <c r="X945" s="436"/>
    </row>
    <row r="946">
      <c r="B946" s="457">
        <f t="shared" si="1"/>
        <v>257.7581992</v>
      </c>
      <c r="C946" s="539" t="str">
        <f t="shared" si="2"/>
        <v> </v>
      </c>
      <c r="D946" s="466"/>
      <c r="E946" s="466"/>
      <c r="F946" s="466"/>
      <c r="G946" s="466"/>
      <c r="H946" s="466"/>
      <c r="I946" s="467"/>
      <c r="J946" s="436"/>
      <c r="K946" s="537"/>
      <c r="L946" s="437"/>
      <c r="M946" s="437"/>
      <c r="N946" s="437"/>
      <c r="O946" s="437"/>
      <c r="P946" s="437"/>
      <c r="Q946" s="538"/>
      <c r="R946" s="536"/>
      <c r="S946" s="536"/>
      <c r="T946" s="536"/>
      <c r="U946" s="437"/>
      <c r="V946" s="437"/>
      <c r="W946" s="437"/>
      <c r="X946" s="436"/>
    </row>
    <row r="947">
      <c r="B947" s="457">
        <f t="shared" si="1"/>
        <v>257.1236895</v>
      </c>
      <c r="C947" s="539" t="str">
        <f t="shared" si="2"/>
        <v> </v>
      </c>
      <c r="D947" s="466"/>
      <c r="E947" s="466"/>
      <c r="F947" s="466"/>
      <c r="G947" s="466"/>
      <c r="H947" s="466"/>
      <c r="I947" s="467"/>
      <c r="J947" s="436"/>
      <c r="K947" s="537"/>
      <c r="L947" s="437"/>
      <c r="M947" s="437"/>
      <c r="N947" s="437"/>
      <c r="O947" s="437"/>
      <c r="P947" s="437"/>
      <c r="Q947" s="538"/>
      <c r="R947" s="536"/>
      <c r="S947" s="536"/>
      <c r="T947" s="536"/>
      <c r="U947" s="437"/>
      <c r="V947" s="437"/>
      <c r="W947" s="437"/>
      <c r="X947" s="436"/>
    </row>
    <row r="948">
      <c r="B948" s="457">
        <f t="shared" si="1"/>
        <v>257.3373671</v>
      </c>
      <c r="C948" s="539" t="str">
        <f t="shared" si="2"/>
        <v> </v>
      </c>
      <c r="D948" s="466"/>
      <c r="E948" s="466"/>
      <c r="F948" s="466"/>
      <c r="G948" s="466"/>
      <c r="H948" s="466"/>
      <c r="I948" s="467"/>
      <c r="J948" s="436"/>
      <c r="K948" s="537"/>
      <c r="L948" s="437"/>
      <c r="M948" s="437"/>
      <c r="N948" s="437"/>
      <c r="O948" s="437"/>
      <c r="P948" s="437"/>
      <c r="Q948" s="538"/>
      <c r="R948" s="536"/>
      <c r="S948" s="536"/>
      <c r="T948" s="536"/>
      <c r="U948" s="437"/>
      <c r="V948" s="437"/>
      <c r="W948" s="437"/>
      <c r="X948" s="436"/>
    </row>
    <row r="949">
      <c r="B949" s="457">
        <f t="shared" si="1"/>
        <v>257.1793464</v>
      </c>
      <c r="C949" s="539" t="str">
        <f t="shared" si="2"/>
        <v> </v>
      </c>
      <c r="D949" s="466"/>
      <c r="E949" s="466"/>
      <c r="F949" s="466"/>
      <c r="G949" s="466"/>
      <c r="H949" s="466"/>
      <c r="I949" s="467"/>
      <c r="J949" s="436"/>
      <c r="K949" s="537"/>
      <c r="L949" s="437"/>
      <c r="M949" s="437"/>
      <c r="N949" s="437"/>
      <c r="O949" s="437"/>
      <c r="P949" s="437"/>
      <c r="Q949" s="538"/>
      <c r="R949" s="536"/>
      <c r="S949" s="536"/>
      <c r="T949" s="536"/>
      <c r="U949" s="437"/>
      <c r="V949" s="437"/>
      <c r="W949" s="437"/>
      <c r="X949" s="436"/>
    </row>
    <row r="950">
      <c r="B950" s="457">
        <f t="shared" si="1"/>
        <v>257.8743716</v>
      </c>
      <c r="C950" s="539" t="str">
        <f t="shared" si="2"/>
        <v> </v>
      </c>
      <c r="D950" s="466"/>
      <c r="E950" s="466"/>
      <c r="F950" s="466"/>
      <c r="G950" s="466"/>
      <c r="H950" s="466"/>
      <c r="I950" s="467"/>
      <c r="J950" s="436"/>
      <c r="K950" s="537"/>
      <c r="L950" s="437"/>
      <c r="M950" s="437"/>
      <c r="N950" s="437"/>
      <c r="O950" s="437"/>
      <c r="P950" s="437"/>
      <c r="Q950" s="538"/>
      <c r="R950" s="536"/>
      <c r="S950" s="536"/>
      <c r="T950" s="536"/>
      <c r="U950" s="437"/>
      <c r="V950" s="437"/>
      <c r="W950" s="437"/>
      <c r="X950" s="436"/>
    </row>
    <row r="951">
      <c r="B951" s="457">
        <f t="shared" si="1"/>
        <v>257.2934874</v>
      </c>
      <c r="C951" s="539" t="str">
        <f t="shared" si="2"/>
        <v> </v>
      </c>
      <c r="D951" s="466"/>
      <c r="E951" s="466"/>
      <c r="F951" s="466"/>
      <c r="G951" s="466"/>
      <c r="H951" s="466"/>
      <c r="I951" s="467"/>
      <c r="J951" s="436"/>
      <c r="K951" s="537"/>
      <c r="L951" s="437"/>
      <c r="M951" s="437"/>
      <c r="N951" s="437"/>
      <c r="O951" s="437"/>
      <c r="P951" s="437"/>
      <c r="Q951" s="538"/>
      <c r="R951" s="536"/>
      <c r="S951" s="536"/>
      <c r="T951" s="536"/>
      <c r="U951" s="437"/>
      <c r="V951" s="437"/>
      <c r="W951" s="437"/>
      <c r="X951" s="436"/>
    </row>
    <row r="952">
      <c r="B952" s="457">
        <f t="shared" si="1"/>
        <v>257.0212847</v>
      </c>
      <c r="C952" s="539" t="str">
        <f t="shared" si="2"/>
        <v> </v>
      </c>
      <c r="D952" s="466"/>
      <c r="E952" s="466"/>
      <c r="F952" s="466"/>
      <c r="G952" s="466"/>
      <c r="H952" s="466"/>
      <c r="I952" s="467"/>
      <c r="J952" s="436"/>
      <c r="K952" s="537"/>
      <c r="L952" s="437"/>
      <c r="M952" s="437"/>
      <c r="N952" s="437"/>
      <c r="O952" s="437"/>
      <c r="P952" s="437"/>
      <c r="Q952" s="538"/>
      <c r="R952" s="536"/>
      <c r="S952" s="536"/>
      <c r="T952" s="536"/>
      <c r="U952" s="437"/>
      <c r="V952" s="437"/>
      <c r="W952" s="437"/>
      <c r="X952" s="436"/>
    </row>
    <row r="953">
      <c r="B953" s="457">
        <f t="shared" si="1"/>
        <v>257.9070225</v>
      </c>
      <c r="C953" s="539" t="str">
        <f t="shared" si="2"/>
        <v> </v>
      </c>
      <c r="D953" s="466"/>
      <c r="E953" s="466"/>
      <c r="F953" s="466"/>
      <c r="G953" s="466"/>
      <c r="H953" s="466"/>
      <c r="I953" s="467"/>
      <c r="J953" s="436"/>
      <c r="K953" s="537"/>
      <c r="L953" s="437"/>
      <c r="M953" s="437"/>
      <c r="N953" s="437"/>
      <c r="O953" s="437"/>
      <c r="P953" s="437"/>
      <c r="Q953" s="538"/>
      <c r="R953" s="536"/>
      <c r="S953" s="536"/>
      <c r="T953" s="536"/>
      <c r="U953" s="437"/>
      <c r="V953" s="437"/>
      <c r="W953" s="437"/>
      <c r="X953" s="436"/>
    </row>
    <row r="954">
      <c r="B954" s="457">
        <f t="shared" si="1"/>
        <v>257.9284355</v>
      </c>
      <c r="C954" s="539" t="str">
        <f t="shared" si="2"/>
        <v> </v>
      </c>
      <c r="D954" s="466"/>
      <c r="E954" s="466"/>
      <c r="F954" s="466"/>
      <c r="G954" s="466"/>
      <c r="H954" s="466"/>
      <c r="I954" s="467"/>
      <c r="J954" s="436"/>
      <c r="K954" s="537"/>
      <c r="L954" s="437"/>
      <c r="M954" s="437"/>
      <c r="N954" s="437"/>
      <c r="O954" s="437"/>
      <c r="P954" s="437"/>
      <c r="Q954" s="538"/>
      <c r="R954" s="536"/>
      <c r="S954" s="536"/>
      <c r="T954" s="536"/>
      <c r="U954" s="437"/>
      <c r="V954" s="437"/>
      <c r="W954" s="437"/>
      <c r="X954" s="436"/>
    </row>
    <row r="955">
      <c r="B955" s="457">
        <f t="shared" si="1"/>
        <v>257.2968397</v>
      </c>
      <c r="C955" s="539" t="str">
        <f t="shared" si="2"/>
        <v> </v>
      </c>
      <c r="D955" s="466"/>
      <c r="E955" s="466"/>
      <c r="F955" s="466"/>
      <c r="G955" s="466"/>
      <c r="H955" s="466"/>
      <c r="I955" s="467"/>
      <c r="J955" s="436"/>
      <c r="K955" s="537"/>
      <c r="L955" s="437"/>
      <c r="M955" s="437"/>
      <c r="N955" s="437"/>
      <c r="O955" s="437"/>
      <c r="P955" s="437"/>
      <c r="Q955" s="538"/>
      <c r="R955" s="536"/>
      <c r="S955" s="536"/>
      <c r="T955" s="536"/>
      <c r="U955" s="437"/>
      <c r="V955" s="437"/>
      <c r="W955" s="437"/>
      <c r="X955" s="436"/>
    </row>
    <row r="956">
      <c r="B956" s="457">
        <f t="shared" si="1"/>
        <v>257.5537164</v>
      </c>
      <c r="C956" s="539" t="str">
        <f t="shared" si="2"/>
        <v> </v>
      </c>
      <c r="D956" s="466"/>
      <c r="E956" s="466"/>
      <c r="F956" s="466"/>
      <c r="G956" s="466"/>
      <c r="H956" s="466"/>
      <c r="I956" s="467"/>
      <c r="J956" s="436"/>
      <c r="K956" s="537"/>
      <c r="L956" s="437"/>
      <c r="M956" s="437"/>
      <c r="N956" s="437"/>
      <c r="O956" s="437"/>
      <c r="P956" s="437"/>
      <c r="Q956" s="538"/>
      <c r="R956" s="536"/>
      <c r="S956" s="536"/>
      <c r="T956" s="536"/>
      <c r="U956" s="437"/>
      <c r="V956" s="437"/>
      <c r="W956" s="437"/>
      <c r="X956" s="436"/>
    </row>
    <row r="957">
      <c r="B957" s="457">
        <f t="shared" si="1"/>
        <v>257.4770478</v>
      </c>
      <c r="C957" s="539" t="str">
        <f t="shared" si="2"/>
        <v> </v>
      </c>
      <c r="D957" s="466"/>
      <c r="E957" s="466"/>
      <c r="F957" s="466"/>
      <c r="G957" s="466"/>
      <c r="H957" s="466"/>
      <c r="I957" s="467"/>
      <c r="J957" s="436"/>
      <c r="K957" s="537"/>
      <c r="L957" s="437"/>
      <c r="M957" s="437"/>
      <c r="N957" s="437"/>
      <c r="O957" s="437"/>
      <c r="P957" s="437"/>
      <c r="Q957" s="538"/>
      <c r="R957" s="536"/>
      <c r="S957" s="536"/>
      <c r="T957" s="536"/>
      <c r="U957" s="437"/>
      <c r="V957" s="437"/>
      <c r="W957" s="437"/>
      <c r="X957" s="436"/>
    </row>
    <row r="958">
      <c r="B958" s="457">
        <f t="shared" si="1"/>
        <v>257.4316075</v>
      </c>
      <c r="C958" s="539" t="str">
        <f t="shared" si="2"/>
        <v> </v>
      </c>
      <c r="D958" s="466"/>
      <c r="E958" s="466"/>
      <c r="F958" s="466"/>
      <c r="G958" s="466"/>
      <c r="H958" s="466"/>
      <c r="I958" s="467"/>
      <c r="J958" s="436"/>
      <c r="K958" s="537"/>
      <c r="L958" s="437"/>
      <c r="M958" s="437"/>
      <c r="N958" s="437"/>
      <c r="O958" s="437"/>
      <c r="P958" s="437"/>
      <c r="Q958" s="538"/>
      <c r="R958" s="536"/>
      <c r="S958" s="536"/>
      <c r="T958" s="536"/>
      <c r="U958" s="437"/>
      <c r="V958" s="437"/>
      <c r="W958" s="437"/>
      <c r="X958" s="436"/>
    </row>
    <row r="959">
      <c r="B959" s="457">
        <f t="shared" si="1"/>
        <v>257.340542</v>
      </c>
      <c r="C959" s="539" t="str">
        <f t="shared" si="2"/>
        <v> </v>
      </c>
      <c r="D959" s="466"/>
      <c r="E959" s="466"/>
      <c r="F959" s="466"/>
      <c r="G959" s="466"/>
      <c r="H959" s="466"/>
      <c r="I959" s="467"/>
      <c r="J959" s="436"/>
      <c r="K959" s="537"/>
      <c r="L959" s="437"/>
      <c r="M959" s="437"/>
      <c r="N959" s="437"/>
      <c r="O959" s="437"/>
      <c r="P959" s="437"/>
      <c r="Q959" s="538"/>
      <c r="R959" s="536"/>
      <c r="S959" s="536"/>
      <c r="T959" s="536"/>
      <c r="U959" s="437"/>
      <c r="V959" s="437"/>
      <c r="W959" s="437"/>
      <c r="X959" s="436"/>
    </row>
    <row r="960">
      <c r="B960" s="457">
        <f t="shared" si="1"/>
        <v>257.7498211</v>
      </c>
      <c r="C960" s="539" t="str">
        <f t="shared" si="2"/>
        <v> </v>
      </c>
      <c r="D960" s="466"/>
      <c r="E960" s="466"/>
      <c r="F960" s="466"/>
      <c r="G960" s="466"/>
      <c r="H960" s="466"/>
      <c r="I960" s="467"/>
      <c r="J960" s="436"/>
      <c r="K960" s="537"/>
      <c r="L960" s="437"/>
      <c r="M960" s="437"/>
      <c r="N960" s="437"/>
      <c r="O960" s="437"/>
      <c r="P960" s="437"/>
      <c r="Q960" s="538"/>
      <c r="R960" s="536"/>
      <c r="S960" s="536"/>
      <c r="T960" s="536"/>
      <c r="U960" s="437"/>
      <c r="V960" s="437"/>
      <c r="W960" s="437"/>
      <c r="X960" s="436"/>
    </row>
    <row r="961">
      <c r="B961" s="457">
        <f t="shared" si="1"/>
        <v>257.2062372</v>
      </c>
      <c r="C961" s="539" t="str">
        <f t="shared" si="2"/>
        <v> </v>
      </c>
      <c r="D961" s="466"/>
      <c r="E961" s="466"/>
      <c r="F961" s="466"/>
      <c r="G961" s="466"/>
      <c r="H961" s="466"/>
      <c r="I961" s="467"/>
      <c r="J961" s="436"/>
      <c r="K961" s="537"/>
      <c r="L961" s="437"/>
      <c r="M961" s="437"/>
      <c r="N961" s="437"/>
      <c r="O961" s="437"/>
      <c r="P961" s="437"/>
      <c r="Q961" s="538"/>
      <c r="R961" s="536"/>
      <c r="S961" s="536"/>
      <c r="T961" s="536"/>
      <c r="U961" s="437"/>
      <c r="V961" s="437"/>
      <c r="W961" s="437"/>
      <c r="X961" s="436"/>
    </row>
    <row r="962">
      <c r="B962" s="457">
        <f t="shared" si="1"/>
        <v>257.8715169</v>
      </c>
      <c r="C962" s="539" t="str">
        <f t="shared" si="2"/>
        <v> </v>
      </c>
      <c r="D962" s="466"/>
      <c r="E962" s="466"/>
      <c r="F962" s="466"/>
      <c r="G962" s="466"/>
      <c r="H962" s="466"/>
      <c r="I962" s="467"/>
      <c r="J962" s="436"/>
      <c r="K962" s="537"/>
      <c r="L962" s="437"/>
      <c r="M962" s="437"/>
      <c r="N962" s="437"/>
      <c r="O962" s="437"/>
      <c r="P962" s="437"/>
      <c r="Q962" s="538"/>
      <c r="R962" s="536"/>
      <c r="S962" s="536"/>
      <c r="T962" s="536"/>
      <c r="U962" s="437"/>
      <c r="V962" s="437"/>
      <c r="W962" s="437"/>
      <c r="X962" s="436"/>
    </row>
    <row r="963">
      <c r="B963" s="457">
        <f t="shared" si="1"/>
        <v>257.9015777</v>
      </c>
      <c r="C963" s="539" t="str">
        <f t="shared" si="2"/>
        <v> </v>
      </c>
      <c r="D963" s="466"/>
      <c r="E963" s="466"/>
      <c r="F963" s="466"/>
      <c r="G963" s="466"/>
      <c r="H963" s="466"/>
      <c r="I963" s="467"/>
      <c r="J963" s="436"/>
      <c r="K963" s="537"/>
      <c r="L963" s="437"/>
      <c r="M963" s="437"/>
      <c r="N963" s="437"/>
      <c r="O963" s="437"/>
      <c r="P963" s="437"/>
      <c r="Q963" s="538"/>
      <c r="R963" s="536"/>
      <c r="S963" s="536"/>
      <c r="T963" s="536"/>
      <c r="U963" s="437"/>
      <c r="V963" s="437"/>
      <c r="W963" s="437"/>
      <c r="X963" s="436"/>
    </row>
    <row r="964">
      <c r="B964" s="457">
        <f t="shared" si="1"/>
        <v>257.2145352</v>
      </c>
      <c r="C964" s="539" t="str">
        <f t="shared" si="2"/>
        <v> </v>
      </c>
      <c r="D964" s="466"/>
      <c r="E964" s="466"/>
      <c r="F964" s="466"/>
      <c r="G964" s="466"/>
      <c r="H964" s="466"/>
      <c r="I964" s="467"/>
      <c r="J964" s="436"/>
      <c r="K964" s="537"/>
      <c r="L964" s="437"/>
      <c r="M964" s="437"/>
      <c r="N964" s="437"/>
      <c r="O964" s="437"/>
      <c r="P964" s="437"/>
      <c r="Q964" s="538"/>
      <c r="R964" s="536"/>
      <c r="S964" s="536"/>
      <c r="T964" s="536"/>
      <c r="U964" s="437"/>
      <c r="V964" s="437"/>
      <c r="W964" s="437"/>
      <c r="X964" s="436"/>
    </row>
    <row r="965">
      <c r="B965" s="457">
        <f t="shared" si="1"/>
        <v>257.8936968</v>
      </c>
      <c r="C965" s="539" t="str">
        <f t="shared" si="2"/>
        <v> </v>
      </c>
      <c r="D965" s="466"/>
      <c r="E965" s="466"/>
      <c r="F965" s="466"/>
      <c r="G965" s="466"/>
      <c r="H965" s="466"/>
      <c r="I965" s="467"/>
      <c r="J965" s="436"/>
      <c r="K965" s="537"/>
      <c r="L965" s="437"/>
      <c r="M965" s="437"/>
      <c r="N965" s="437"/>
      <c r="O965" s="437"/>
      <c r="P965" s="437"/>
      <c r="Q965" s="538"/>
      <c r="R965" s="536"/>
      <c r="S965" s="536"/>
      <c r="T965" s="536"/>
      <c r="U965" s="437"/>
      <c r="V965" s="437"/>
      <c r="W965" s="437"/>
      <c r="X965" s="436"/>
    </row>
    <row r="966">
      <c r="B966" s="457">
        <f t="shared" si="1"/>
        <v>257.1257863</v>
      </c>
      <c r="C966" s="539" t="str">
        <f t="shared" si="2"/>
        <v> </v>
      </c>
      <c r="D966" s="466"/>
      <c r="E966" s="466"/>
      <c r="F966" s="466"/>
      <c r="G966" s="466"/>
      <c r="H966" s="466"/>
      <c r="I966" s="467"/>
      <c r="J966" s="436"/>
      <c r="K966" s="537"/>
      <c r="L966" s="437"/>
      <c r="M966" s="437"/>
      <c r="N966" s="437"/>
      <c r="O966" s="437"/>
      <c r="P966" s="437"/>
      <c r="Q966" s="538"/>
      <c r="R966" s="536"/>
      <c r="S966" s="536"/>
      <c r="T966" s="536"/>
      <c r="U966" s="437"/>
      <c r="V966" s="437"/>
      <c r="W966" s="437"/>
      <c r="X966" s="436"/>
    </row>
    <row r="967">
      <c r="B967" s="457">
        <f t="shared" si="1"/>
        <v>257.6071452</v>
      </c>
      <c r="C967" s="539" t="str">
        <f t="shared" si="2"/>
        <v> </v>
      </c>
      <c r="D967" s="466"/>
      <c r="E967" s="466"/>
      <c r="F967" s="466"/>
      <c r="G967" s="466"/>
      <c r="H967" s="466"/>
      <c r="I967" s="467"/>
      <c r="J967" s="436"/>
      <c r="K967" s="537"/>
      <c r="L967" s="437"/>
      <c r="M967" s="437"/>
      <c r="N967" s="437"/>
      <c r="O967" s="437"/>
      <c r="P967" s="437"/>
      <c r="Q967" s="538"/>
      <c r="R967" s="536"/>
      <c r="S967" s="536"/>
      <c r="T967" s="536"/>
      <c r="U967" s="437"/>
      <c r="V967" s="437"/>
      <c r="W967" s="437"/>
      <c r="X967" s="436"/>
    </row>
    <row r="968">
      <c r="B968" s="457">
        <f t="shared" si="1"/>
        <v>257.8041621</v>
      </c>
      <c r="C968" s="539" t="str">
        <f t="shared" si="2"/>
        <v> </v>
      </c>
      <c r="D968" s="466"/>
      <c r="E968" s="466"/>
      <c r="F968" s="466"/>
      <c r="G968" s="466"/>
      <c r="H968" s="466"/>
      <c r="I968" s="467"/>
      <c r="J968" s="436"/>
      <c r="K968" s="537"/>
      <c r="L968" s="437"/>
      <c r="M968" s="437"/>
      <c r="N968" s="437"/>
      <c r="O968" s="437"/>
      <c r="P968" s="437"/>
      <c r="Q968" s="538"/>
      <c r="R968" s="536"/>
      <c r="S968" s="536"/>
      <c r="T968" s="536"/>
      <c r="U968" s="437"/>
      <c r="V968" s="437"/>
      <c r="W968" s="437"/>
      <c r="X968" s="436"/>
    </row>
    <row r="969">
      <c r="B969" s="457">
        <f t="shared" si="1"/>
        <v>257.6433493</v>
      </c>
      <c r="C969" s="539" t="str">
        <f t="shared" si="2"/>
        <v> </v>
      </c>
      <c r="D969" s="466"/>
      <c r="E969" s="466"/>
      <c r="F969" s="466"/>
      <c r="G969" s="466"/>
      <c r="H969" s="466"/>
      <c r="I969" s="467"/>
      <c r="J969" s="436"/>
      <c r="K969" s="537"/>
      <c r="L969" s="437"/>
      <c r="M969" s="437"/>
      <c r="N969" s="437"/>
      <c r="O969" s="437"/>
      <c r="P969" s="437"/>
      <c r="Q969" s="538"/>
      <c r="R969" s="536"/>
      <c r="S969" s="536"/>
      <c r="T969" s="536"/>
      <c r="U969" s="437"/>
      <c r="V969" s="437"/>
      <c r="W969" s="437"/>
      <c r="X969" s="436"/>
    </row>
    <row r="970">
      <c r="B970" s="457">
        <f t="shared" si="1"/>
        <v>257.6800714</v>
      </c>
      <c r="C970" s="539" t="str">
        <f t="shared" si="2"/>
        <v> </v>
      </c>
      <c r="D970" s="466"/>
      <c r="E970" s="466"/>
      <c r="F970" s="466"/>
      <c r="G970" s="466"/>
      <c r="H970" s="466"/>
      <c r="I970" s="467"/>
      <c r="J970" s="436"/>
      <c r="K970" s="537"/>
      <c r="L970" s="437"/>
      <c r="M970" s="437"/>
      <c r="N970" s="437"/>
      <c r="O970" s="437"/>
      <c r="P970" s="437"/>
      <c r="Q970" s="538"/>
      <c r="R970" s="536"/>
      <c r="S970" s="536"/>
      <c r="T970" s="536"/>
      <c r="U970" s="437"/>
      <c r="V970" s="437"/>
      <c r="W970" s="437"/>
      <c r="X970" s="436"/>
    </row>
    <row r="971">
      <c r="B971" s="457">
        <f t="shared" si="1"/>
        <v>257.999445</v>
      </c>
      <c r="C971" s="539" t="str">
        <f t="shared" si="2"/>
        <v> </v>
      </c>
      <c r="D971" s="466"/>
      <c r="E971" s="466"/>
      <c r="F971" s="466"/>
      <c r="G971" s="466"/>
      <c r="H971" s="466"/>
      <c r="I971" s="467"/>
      <c r="J971" s="436"/>
      <c r="K971" s="537"/>
      <c r="L971" s="437"/>
      <c r="M971" s="437"/>
      <c r="N971" s="437"/>
      <c r="O971" s="437"/>
      <c r="P971" s="437"/>
      <c r="Q971" s="538"/>
      <c r="R971" s="536"/>
      <c r="S971" s="536"/>
      <c r="T971" s="536"/>
      <c r="U971" s="437"/>
      <c r="V971" s="437"/>
      <c r="W971" s="437"/>
      <c r="X971" s="436"/>
    </row>
    <row r="972">
      <c r="B972" s="457">
        <f t="shared" si="1"/>
        <v>257.9705611</v>
      </c>
      <c r="C972" s="539" t="str">
        <f t="shared" si="2"/>
        <v> </v>
      </c>
      <c r="D972" s="466"/>
      <c r="E972" s="466"/>
      <c r="F972" s="466"/>
      <c r="G972" s="466"/>
      <c r="H972" s="466"/>
      <c r="I972" s="467"/>
      <c r="J972" s="436"/>
      <c r="K972" s="537"/>
      <c r="L972" s="437"/>
      <c r="M972" s="437"/>
      <c r="N972" s="437"/>
      <c r="O972" s="437"/>
      <c r="P972" s="437"/>
      <c r="Q972" s="538"/>
      <c r="R972" s="536"/>
      <c r="S972" s="536"/>
      <c r="T972" s="536"/>
      <c r="U972" s="437"/>
      <c r="V972" s="437"/>
      <c r="W972" s="437"/>
      <c r="X972" s="436"/>
    </row>
    <row r="973">
      <c r="B973" s="457">
        <f t="shared" si="1"/>
        <v>257.8150085</v>
      </c>
      <c r="C973" s="539" t="str">
        <f t="shared" si="2"/>
        <v> </v>
      </c>
      <c r="D973" s="466"/>
      <c r="E973" s="466"/>
      <c r="F973" s="466"/>
      <c r="G973" s="466"/>
      <c r="H973" s="466"/>
      <c r="I973" s="467"/>
      <c r="J973" s="436"/>
      <c r="K973" s="537"/>
      <c r="L973" s="437"/>
      <c r="M973" s="437"/>
      <c r="N973" s="437"/>
      <c r="O973" s="437"/>
      <c r="P973" s="437"/>
      <c r="Q973" s="538"/>
      <c r="R973" s="536"/>
      <c r="S973" s="536"/>
      <c r="T973" s="536"/>
      <c r="U973" s="437"/>
      <c r="V973" s="437"/>
      <c r="W973" s="437"/>
      <c r="X973" s="436"/>
    </row>
    <row r="974">
      <c r="B974" s="457">
        <f t="shared" si="1"/>
        <v>257.42818</v>
      </c>
      <c r="C974" s="539" t="str">
        <f t="shared" si="2"/>
        <v> </v>
      </c>
      <c r="D974" s="466"/>
      <c r="E974" s="466"/>
      <c r="F974" s="466"/>
      <c r="G974" s="466"/>
      <c r="H974" s="466"/>
      <c r="I974" s="467"/>
      <c r="J974" s="436"/>
      <c r="K974" s="537"/>
      <c r="L974" s="437"/>
      <c r="M974" s="437"/>
      <c r="N974" s="437"/>
      <c r="O974" s="437"/>
      <c r="P974" s="437"/>
      <c r="Q974" s="538"/>
      <c r="R974" s="536"/>
      <c r="S974" s="536"/>
      <c r="T974" s="536"/>
      <c r="U974" s="437"/>
      <c r="V974" s="437"/>
      <c r="W974" s="437"/>
      <c r="X974" s="436"/>
    </row>
    <row r="975">
      <c r="B975" s="457">
        <f t="shared" si="1"/>
        <v>257.5382833</v>
      </c>
      <c r="C975" s="539" t="str">
        <f t="shared" si="2"/>
        <v> </v>
      </c>
      <c r="D975" s="466"/>
      <c r="E975" s="466"/>
      <c r="F975" s="466"/>
      <c r="G975" s="466"/>
      <c r="H975" s="466"/>
      <c r="I975" s="467"/>
      <c r="J975" s="436"/>
      <c r="K975" s="537"/>
      <c r="L975" s="437"/>
      <c r="M975" s="437"/>
      <c r="N975" s="437"/>
      <c r="O975" s="437"/>
      <c r="P975" s="437"/>
      <c r="Q975" s="538"/>
      <c r="R975" s="536"/>
      <c r="S975" s="536"/>
      <c r="T975" s="536"/>
      <c r="U975" s="437"/>
      <c r="V975" s="437"/>
      <c r="W975" s="437"/>
      <c r="X975" s="436"/>
    </row>
    <row r="976">
      <c r="B976" s="457">
        <f t="shared" si="1"/>
        <v>257.8871365</v>
      </c>
      <c r="C976" s="539" t="str">
        <f t="shared" si="2"/>
        <v> </v>
      </c>
      <c r="D976" s="466"/>
      <c r="E976" s="466"/>
      <c r="F976" s="466"/>
      <c r="G976" s="466"/>
      <c r="H976" s="466"/>
      <c r="I976" s="467"/>
      <c r="J976" s="436"/>
      <c r="K976" s="537"/>
      <c r="L976" s="437"/>
      <c r="M976" s="437"/>
      <c r="N976" s="437"/>
      <c r="O976" s="437"/>
      <c r="P976" s="437"/>
      <c r="Q976" s="538"/>
      <c r="R976" s="536"/>
      <c r="S976" s="536"/>
      <c r="T976" s="536"/>
      <c r="U976" s="437"/>
      <c r="V976" s="437"/>
      <c r="W976" s="437"/>
      <c r="X976" s="436"/>
    </row>
    <row r="977">
      <c r="B977" s="457">
        <f t="shared" si="1"/>
        <v>257.4731727</v>
      </c>
      <c r="C977" s="539" t="str">
        <f t="shared" si="2"/>
        <v> </v>
      </c>
      <c r="D977" s="466"/>
      <c r="E977" s="466"/>
      <c r="F977" s="466"/>
      <c r="G977" s="466"/>
      <c r="H977" s="466"/>
      <c r="I977" s="467"/>
      <c r="J977" s="436"/>
      <c r="K977" s="537"/>
      <c r="L977" s="437"/>
      <c r="M977" s="437"/>
      <c r="N977" s="437"/>
      <c r="O977" s="437"/>
      <c r="P977" s="437"/>
      <c r="Q977" s="538"/>
      <c r="R977" s="536"/>
      <c r="S977" s="536"/>
      <c r="T977" s="536"/>
      <c r="U977" s="437"/>
      <c r="V977" s="437"/>
      <c r="W977" s="437"/>
      <c r="X977" s="436"/>
    </row>
    <row r="978">
      <c r="B978" s="457">
        <f t="shared" si="1"/>
        <v>257.8953624</v>
      </c>
      <c r="C978" s="539" t="str">
        <f t="shared" si="2"/>
        <v> </v>
      </c>
      <c r="D978" s="466"/>
      <c r="E978" s="466"/>
      <c r="F978" s="466"/>
      <c r="G978" s="466"/>
      <c r="H978" s="466"/>
      <c r="I978" s="467"/>
      <c r="J978" s="436"/>
      <c r="K978" s="537"/>
      <c r="L978" s="437"/>
      <c r="M978" s="437"/>
      <c r="N978" s="437"/>
      <c r="O978" s="437"/>
      <c r="P978" s="437"/>
      <c r="Q978" s="538"/>
      <c r="R978" s="536"/>
      <c r="S978" s="536"/>
      <c r="T978" s="536"/>
      <c r="U978" s="437"/>
      <c r="V978" s="437"/>
      <c r="W978" s="437"/>
      <c r="X978" s="436"/>
    </row>
    <row r="979">
      <c r="B979" s="457">
        <f t="shared" si="1"/>
        <v>257.359589</v>
      </c>
      <c r="C979" s="539" t="str">
        <f t="shared" si="2"/>
        <v> </v>
      </c>
      <c r="D979" s="466"/>
      <c r="E979" s="466"/>
      <c r="F979" s="466"/>
      <c r="G979" s="466"/>
      <c r="H979" s="466"/>
      <c r="I979" s="467"/>
      <c r="J979" s="436"/>
      <c r="K979" s="537"/>
      <c r="L979" s="437"/>
      <c r="M979" s="437"/>
      <c r="N979" s="437"/>
      <c r="O979" s="437"/>
      <c r="P979" s="437"/>
      <c r="Q979" s="538"/>
      <c r="R979" s="536"/>
      <c r="S979" s="536"/>
      <c r="T979" s="536"/>
      <c r="U979" s="437"/>
      <c r="V979" s="437"/>
      <c r="W979" s="437"/>
      <c r="X979" s="436"/>
    </row>
    <row r="980">
      <c r="B980" s="457">
        <f t="shared" si="1"/>
        <v>257.0849291</v>
      </c>
      <c r="C980" s="539" t="str">
        <f t="shared" si="2"/>
        <v> </v>
      </c>
      <c r="D980" s="466"/>
      <c r="E980" s="466"/>
      <c r="F980" s="466"/>
      <c r="G980" s="466"/>
      <c r="H980" s="466"/>
      <c r="I980" s="467"/>
      <c r="J980" s="436"/>
      <c r="K980" s="537"/>
      <c r="L980" s="437"/>
      <c r="M980" s="437"/>
      <c r="N980" s="437"/>
      <c r="O980" s="437"/>
      <c r="P980" s="437"/>
      <c r="Q980" s="538"/>
      <c r="R980" s="536"/>
      <c r="S980" s="536"/>
      <c r="T980" s="536"/>
      <c r="U980" s="437"/>
      <c r="V980" s="437"/>
      <c r="W980" s="437"/>
      <c r="X980" s="436"/>
    </row>
    <row r="981">
      <c r="B981" s="457">
        <f t="shared" si="1"/>
        <v>257.2583741</v>
      </c>
      <c r="C981" s="539" t="str">
        <f t="shared" si="2"/>
        <v> </v>
      </c>
      <c r="D981" s="466"/>
      <c r="E981" s="466"/>
      <c r="F981" s="466"/>
      <c r="G981" s="466"/>
      <c r="H981" s="466"/>
      <c r="I981" s="467"/>
      <c r="J981" s="436"/>
      <c r="K981" s="537"/>
      <c r="L981" s="437"/>
      <c r="M981" s="437"/>
      <c r="N981" s="437"/>
      <c r="O981" s="437"/>
      <c r="P981" s="437"/>
      <c r="Q981" s="538"/>
      <c r="R981" s="536"/>
      <c r="S981" s="536"/>
      <c r="T981" s="536"/>
      <c r="U981" s="437"/>
      <c r="V981" s="437"/>
      <c r="W981" s="437"/>
      <c r="X981" s="436"/>
    </row>
    <row r="982">
      <c r="B982" s="457">
        <f t="shared" si="1"/>
        <v>257.5705976</v>
      </c>
      <c r="C982" s="539" t="str">
        <f t="shared" si="2"/>
        <v> </v>
      </c>
      <c r="D982" s="466"/>
      <c r="E982" s="466"/>
      <c r="F982" s="466"/>
      <c r="G982" s="466"/>
      <c r="H982" s="466"/>
      <c r="I982" s="467"/>
      <c r="J982" s="436"/>
      <c r="K982" s="537"/>
      <c r="L982" s="437"/>
      <c r="M982" s="437"/>
      <c r="N982" s="437"/>
      <c r="O982" s="437"/>
      <c r="P982" s="437"/>
      <c r="Q982" s="538"/>
      <c r="R982" s="536"/>
      <c r="S982" s="536"/>
      <c r="T982" s="536"/>
      <c r="U982" s="437"/>
      <c r="V982" s="437"/>
      <c r="W982" s="437"/>
      <c r="X982" s="436"/>
    </row>
    <row r="983">
      <c r="B983" s="457">
        <f t="shared" si="1"/>
        <v>257.5042308</v>
      </c>
      <c r="C983" s="539" t="str">
        <f t="shared" si="2"/>
        <v> </v>
      </c>
      <c r="D983" s="466"/>
      <c r="E983" s="466"/>
      <c r="F983" s="466"/>
      <c r="G983" s="466"/>
      <c r="H983" s="466"/>
      <c r="I983" s="467"/>
      <c r="J983" s="436"/>
      <c r="K983" s="537"/>
      <c r="L983" s="437"/>
      <c r="M983" s="437"/>
      <c r="N983" s="437"/>
      <c r="O983" s="437"/>
      <c r="P983" s="437"/>
      <c r="Q983" s="538"/>
      <c r="R983" s="536"/>
      <c r="S983" s="536"/>
      <c r="T983" s="536"/>
      <c r="U983" s="437"/>
      <c r="V983" s="437"/>
      <c r="W983" s="437"/>
      <c r="X983" s="436"/>
    </row>
    <row r="984">
      <c r="B984" s="457">
        <f t="shared" si="1"/>
        <v>257.4374637</v>
      </c>
      <c r="C984" s="539" t="str">
        <f t="shared" si="2"/>
        <v> </v>
      </c>
      <c r="D984" s="466"/>
      <c r="E984" s="466"/>
      <c r="F984" s="466"/>
      <c r="G984" s="466"/>
      <c r="H984" s="466"/>
      <c r="I984" s="467"/>
      <c r="J984" s="436"/>
      <c r="K984" s="537"/>
      <c r="L984" s="437"/>
      <c r="M984" s="437"/>
      <c r="N984" s="437"/>
      <c r="O984" s="437"/>
      <c r="P984" s="437"/>
      <c r="Q984" s="538"/>
      <c r="R984" s="536"/>
      <c r="S984" s="536"/>
      <c r="T984" s="536"/>
      <c r="U984" s="437"/>
      <c r="V984" s="437"/>
      <c r="W984" s="437"/>
      <c r="X984" s="436"/>
    </row>
    <row r="985">
      <c r="B985" s="457">
        <f t="shared" si="1"/>
        <v>257.6928316</v>
      </c>
      <c r="C985" s="539" t="str">
        <f t="shared" si="2"/>
        <v> </v>
      </c>
      <c r="D985" s="466"/>
      <c r="E985" s="466"/>
      <c r="F985" s="466"/>
      <c r="G985" s="466"/>
      <c r="H985" s="466"/>
      <c r="I985" s="467"/>
      <c r="J985" s="436"/>
      <c r="K985" s="537"/>
      <c r="L985" s="437"/>
      <c r="M985" s="437"/>
      <c r="N985" s="437"/>
      <c r="O985" s="437"/>
      <c r="P985" s="437"/>
      <c r="Q985" s="538"/>
      <c r="R985" s="536"/>
      <c r="S985" s="536"/>
      <c r="T985" s="536"/>
      <c r="U985" s="437"/>
      <c r="V985" s="437"/>
      <c r="W985" s="437"/>
      <c r="X985" s="436"/>
    </row>
    <row r="986">
      <c r="B986" s="457">
        <f t="shared" si="1"/>
        <v>257.6596716</v>
      </c>
      <c r="C986" s="539" t="str">
        <f t="shared" si="2"/>
        <v> </v>
      </c>
      <c r="D986" s="466"/>
      <c r="E986" s="466"/>
      <c r="F986" s="466"/>
      <c r="G986" s="466"/>
      <c r="H986" s="466"/>
      <c r="I986" s="467"/>
      <c r="J986" s="436"/>
      <c r="K986" s="537"/>
      <c r="L986" s="437"/>
      <c r="M986" s="437"/>
      <c r="N986" s="437"/>
      <c r="O986" s="437"/>
      <c r="P986" s="437"/>
      <c r="Q986" s="538"/>
      <c r="R986" s="536"/>
      <c r="S986" s="536"/>
      <c r="T986" s="536"/>
      <c r="U986" s="437"/>
      <c r="V986" s="437"/>
      <c r="W986" s="437"/>
      <c r="X986" s="436"/>
    </row>
    <row r="987">
      <c r="B987" s="457">
        <f t="shared" si="1"/>
        <v>257.5590592</v>
      </c>
      <c r="C987" s="539" t="str">
        <f t="shared" si="2"/>
        <v> </v>
      </c>
      <c r="D987" s="466"/>
      <c r="E987" s="466"/>
      <c r="F987" s="466"/>
      <c r="G987" s="466"/>
      <c r="H987" s="466"/>
      <c r="I987" s="467"/>
      <c r="J987" s="436"/>
      <c r="K987" s="537"/>
      <c r="L987" s="437"/>
      <c r="M987" s="437"/>
      <c r="N987" s="437"/>
      <c r="O987" s="437"/>
      <c r="P987" s="437"/>
      <c r="Q987" s="538"/>
      <c r="R987" s="536"/>
      <c r="S987" s="536"/>
      <c r="T987" s="536"/>
      <c r="U987" s="437"/>
      <c r="V987" s="437"/>
      <c r="W987" s="437"/>
      <c r="X987" s="436"/>
    </row>
    <row r="988">
      <c r="B988" s="457">
        <f t="shared" si="1"/>
        <v>257.7246071</v>
      </c>
      <c r="C988" s="539" t="str">
        <f t="shared" si="2"/>
        <v> </v>
      </c>
      <c r="D988" s="466"/>
      <c r="E988" s="466"/>
      <c r="F988" s="466"/>
      <c r="G988" s="466"/>
      <c r="H988" s="466"/>
      <c r="I988" s="467"/>
      <c r="J988" s="436"/>
      <c r="K988" s="537"/>
      <c r="L988" s="437"/>
      <c r="M988" s="437"/>
      <c r="N988" s="437"/>
      <c r="O988" s="437"/>
      <c r="P988" s="437"/>
      <c r="Q988" s="538"/>
      <c r="R988" s="536"/>
      <c r="S988" s="536"/>
      <c r="T988" s="536"/>
      <c r="U988" s="437"/>
      <c r="V988" s="437"/>
      <c r="W988" s="437"/>
      <c r="X988" s="436"/>
    </row>
    <row r="989">
      <c r="B989" s="457">
        <f t="shared" si="1"/>
        <v>257.5503216</v>
      </c>
      <c r="C989" s="539" t="str">
        <f t="shared" si="2"/>
        <v> </v>
      </c>
      <c r="D989" s="466"/>
      <c r="E989" s="466"/>
      <c r="F989" s="466"/>
      <c r="G989" s="466"/>
      <c r="H989" s="466"/>
      <c r="I989" s="467"/>
      <c r="J989" s="436"/>
      <c r="K989" s="537"/>
      <c r="L989" s="437"/>
      <c r="M989" s="437"/>
      <c r="N989" s="437"/>
      <c r="O989" s="437"/>
      <c r="P989" s="437"/>
      <c r="Q989" s="538"/>
      <c r="R989" s="536"/>
      <c r="S989" s="536"/>
      <c r="T989" s="536"/>
      <c r="U989" s="437"/>
      <c r="V989" s="437"/>
      <c r="W989" s="437"/>
      <c r="X989" s="436"/>
    </row>
    <row r="990">
      <c r="B990" s="457">
        <f t="shared" si="1"/>
        <v>257.9780723</v>
      </c>
      <c r="C990" s="539" t="str">
        <f t="shared" si="2"/>
        <v> </v>
      </c>
      <c r="D990" s="466"/>
      <c r="E990" s="466"/>
      <c r="F990" s="466"/>
      <c r="G990" s="466"/>
      <c r="H990" s="466"/>
      <c r="I990" s="467"/>
      <c r="J990" s="436"/>
      <c r="K990" s="537"/>
      <c r="L990" s="437"/>
      <c r="M990" s="437"/>
      <c r="N990" s="437"/>
      <c r="O990" s="437"/>
      <c r="P990" s="437"/>
      <c r="Q990" s="538"/>
      <c r="R990" s="536"/>
      <c r="S990" s="536"/>
      <c r="T990" s="536"/>
      <c r="U990" s="437"/>
      <c r="V990" s="437"/>
      <c r="W990" s="437"/>
      <c r="X990" s="436"/>
    </row>
    <row r="991">
      <c r="B991" s="457">
        <f t="shared" si="1"/>
        <v>257.910887</v>
      </c>
      <c r="C991" s="539" t="str">
        <f t="shared" si="2"/>
        <v> </v>
      </c>
      <c r="D991" s="466"/>
      <c r="E991" s="466"/>
      <c r="F991" s="466"/>
      <c r="G991" s="466"/>
      <c r="H991" s="466"/>
      <c r="I991" s="467"/>
      <c r="J991" s="436"/>
      <c r="K991" s="537"/>
      <c r="L991" s="437"/>
      <c r="M991" s="437"/>
      <c r="N991" s="437"/>
      <c r="O991" s="437"/>
      <c r="P991" s="437"/>
      <c r="Q991" s="538"/>
      <c r="R991" s="536"/>
      <c r="S991" s="536"/>
      <c r="T991" s="536"/>
      <c r="U991" s="437"/>
      <c r="V991" s="437"/>
      <c r="W991" s="437"/>
      <c r="X991" s="436"/>
    </row>
    <row r="992">
      <c r="B992" s="457">
        <f t="shared" si="1"/>
        <v>257.6785445</v>
      </c>
      <c r="C992" s="539" t="str">
        <f t="shared" si="2"/>
        <v> </v>
      </c>
      <c r="D992" s="466"/>
      <c r="E992" s="466"/>
      <c r="F992" s="466"/>
      <c r="G992" s="466"/>
      <c r="H992" s="466"/>
      <c r="I992" s="467"/>
      <c r="J992" s="436"/>
      <c r="K992" s="537"/>
      <c r="L992" s="437"/>
      <c r="M992" s="437"/>
      <c r="N992" s="437"/>
      <c r="O992" s="437"/>
      <c r="P992" s="437"/>
      <c r="Q992" s="538"/>
      <c r="R992" s="536"/>
      <c r="S992" s="536"/>
      <c r="T992" s="536"/>
      <c r="U992" s="437"/>
      <c r="V992" s="437"/>
      <c r="W992" s="437"/>
      <c r="X992" s="436"/>
    </row>
    <row r="993">
      <c r="B993" s="457">
        <f t="shared" si="1"/>
        <v>257.0695936</v>
      </c>
      <c r="C993" s="539" t="str">
        <f t="shared" si="2"/>
        <v> </v>
      </c>
      <c r="D993" s="466"/>
      <c r="E993" s="466"/>
      <c r="F993" s="466"/>
      <c r="G993" s="466"/>
      <c r="H993" s="466"/>
      <c r="I993" s="467"/>
      <c r="J993" s="436"/>
      <c r="K993" s="537"/>
      <c r="L993" s="437"/>
      <c r="M993" s="437"/>
      <c r="N993" s="437"/>
      <c r="O993" s="437"/>
      <c r="P993" s="437"/>
      <c r="Q993" s="538"/>
      <c r="R993" s="536"/>
      <c r="S993" s="536"/>
      <c r="T993" s="536"/>
      <c r="U993" s="437"/>
      <c r="V993" s="437"/>
      <c r="W993" s="437"/>
      <c r="X993" s="436"/>
    </row>
    <row r="994">
      <c r="B994" s="457">
        <f t="shared" si="1"/>
        <v>257.8912041</v>
      </c>
      <c r="C994" s="539" t="str">
        <f t="shared" si="2"/>
        <v> </v>
      </c>
      <c r="D994" s="466"/>
      <c r="E994" s="466"/>
      <c r="F994" s="466"/>
      <c r="G994" s="466"/>
      <c r="H994" s="466"/>
      <c r="I994" s="467"/>
      <c r="J994" s="436"/>
      <c r="K994" s="537"/>
      <c r="L994" s="437"/>
      <c r="M994" s="437"/>
      <c r="N994" s="437"/>
      <c r="O994" s="437"/>
      <c r="P994" s="437"/>
      <c r="Q994" s="538"/>
      <c r="R994" s="536"/>
      <c r="S994" s="536"/>
      <c r="T994" s="536"/>
      <c r="U994" s="437"/>
      <c r="V994" s="437"/>
      <c r="W994" s="437"/>
      <c r="X994" s="436"/>
    </row>
    <row r="995">
      <c r="B995" s="457">
        <f t="shared" si="1"/>
        <v>257.1041619</v>
      </c>
      <c r="C995" s="539" t="str">
        <f t="shared" si="2"/>
        <v> </v>
      </c>
      <c r="D995" s="466"/>
      <c r="E995" s="466"/>
      <c r="F995" s="466"/>
      <c r="G995" s="466"/>
      <c r="H995" s="466"/>
      <c r="I995" s="467"/>
      <c r="J995" s="436"/>
      <c r="K995" s="537"/>
      <c r="L995" s="437"/>
      <c r="M995" s="437"/>
      <c r="N995" s="437"/>
      <c r="O995" s="437"/>
      <c r="P995" s="437"/>
      <c r="Q995" s="538"/>
      <c r="R995" s="536"/>
      <c r="S995" s="536"/>
      <c r="T995" s="536"/>
      <c r="U995" s="437"/>
      <c r="V995" s="437"/>
      <c r="W995" s="437"/>
      <c r="X995" s="436"/>
    </row>
    <row r="996">
      <c r="B996" s="457">
        <f t="shared" si="1"/>
        <v>257.3690809</v>
      </c>
      <c r="C996" s="539" t="str">
        <f t="shared" si="2"/>
        <v> </v>
      </c>
      <c r="D996" s="466"/>
      <c r="E996" s="466"/>
      <c r="F996" s="466"/>
      <c r="G996" s="466"/>
      <c r="H996" s="466"/>
      <c r="I996" s="467"/>
      <c r="J996" s="436"/>
      <c r="K996" s="537"/>
      <c r="L996" s="437"/>
      <c r="M996" s="437"/>
      <c r="N996" s="437"/>
      <c r="O996" s="437"/>
      <c r="P996" s="437"/>
      <c r="Q996" s="538"/>
      <c r="R996" s="536"/>
      <c r="S996" s="536"/>
      <c r="T996" s="536"/>
      <c r="U996" s="437"/>
      <c r="V996" s="437"/>
      <c r="W996" s="437"/>
      <c r="X996" s="436"/>
    </row>
    <row r="997">
      <c r="B997" s="457">
        <f t="shared" si="1"/>
        <v>257.4713225</v>
      </c>
      <c r="C997" s="539" t="str">
        <f t="shared" si="2"/>
        <v> </v>
      </c>
      <c r="D997" s="466"/>
      <c r="E997" s="466"/>
      <c r="F997" s="466"/>
      <c r="G997" s="466"/>
      <c r="H997" s="466"/>
      <c r="I997" s="467"/>
      <c r="J997" s="436"/>
      <c r="K997" s="537"/>
      <c r="L997" s="437"/>
      <c r="M997" s="437"/>
      <c r="N997" s="437"/>
      <c r="O997" s="437"/>
      <c r="P997" s="437"/>
      <c r="Q997" s="538"/>
      <c r="R997" s="536"/>
      <c r="S997" s="536"/>
      <c r="T997" s="536"/>
      <c r="U997" s="437"/>
      <c r="V997" s="437"/>
      <c r="W997" s="437"/>
      <c r="X997" s="436"/>
    </row>
    <row r="998">
      <c r="B998" s="457">
        <f t="shared" si="1"/>
        <v>257.1791478</v>
      </c>
      <c r="C998" s="539" t="str">
        <f t="shared" si="2"/>
        <v> </v>
      </c>
      <c r="D998" s="466"/>
      <c r="E998" s="466"/>
      <c r="F998" s="466"/>
      <c r="G998" s="466"/>
      <c r="H998" s="466"/>
      <c r="I998" s="467"/>
      <c r="J998" s="436"/>
      <c r="K998" s="537"/>
      <c r="L998" s="437"/>
      <c r="M998" s="437"/>
      <c r="N998" s="437"/>
      <c r="O998" s="437"/>
      <c r="P998" s="437"/>
      <c r="Q998" s="538"/>
      <c r="R998" s="536"/>
      <c r="S998" s="536"/>
      <c r="T998" s="536"/>
      <c r="U998" s="437"/>
      <c r="V998" s="437"/>
      <c r="W998" s="437"/>
      <c r="X998" s="436"/>
    </row>
    <row r="999">
      <c r="B999" s="457">
        <f t="shared" si="1"/>
        <v>257.1143739</v>
      </c>
      <c r="C999" s="539" t="str">
        <f t="shared" si="2"/>
        <v> </v>
      </c>
      <c r="D999" s="466"/>
      <c r="E999" s="466"/>
      <c r="F999" s="466"/>
      <c r="G999" s="466"/>
      <c r="H999" s="466"/>
      <c r="I999" s="467"/>
      <c r="J999" s="436"/>
      <c r="K999" s="537"/>
      <c r="L999" s="437"/>
      <c r="M999" s="437"/>
      <c r="N999" s="437"/>
      <c r="O999" s="437"/>
      <c r="P999" s="437"/>
      <c r="Q999" s="538"/>
      <c r="R999" s="536"/>
      <c r="S999" s="536"/>
      <c r="T999" s="536"/>
      <c r="U999" s="437"/>
      <c r="V999" s="437"/>
      <c r="W999" s="437"/>
      <c r="X999" s="436"/>
    </row>
    <row r="1000">
      <c r="B1000" s="457">
        <f t="shared" si="1"/>
        <v>257.0208291</v>
      </c>
      <c r="C1000" s="539" t="str">
        <f t="shared" si="2"/>
        <v> </v>
      </c>
      <c r="D1000" s="466"/>
      <c r="E1000" s="466"/>
      <c r="F1000" s="466"/>
      <c r="G1000" s="466"/>
      <c r="H1000" s="466"/>
      <c r="I1000" s="467"/>
      <c r="J1000" s="436"/>
      <c r="K1000" s="537"/>
      <c r="L1000" s="437"/>
      <c r="M1000" s="437"/>
      <c r="N1000" s="437"/>
      <c r="O1000" s="437"/>
      <c r="P1000" s="437"/>
      <c r="Q1000" s="538"/>
      <c r="R1000" s="536"/>
      <c r="S1000" s="536"/>
      <c r="T1000" s="536"/>
      <c r="U1000" s="437"/>
      <c r="V1000" s="437"/>
      <c r="W1000" s="437"/>
      <c r="X1000" s="436"/>
    </row>
    <row r="1001">
      <c r="B1001" s="457">
        <f t="shared" si="1"/>
        <v>257.4505022</v>
      </c>
      <c r="C1001" s="539" t="str">
        <f t="shared" si="2"/>
        <v> </v>
      </c>
      <c r="D1001" s="466"/>
      <c r="E1001" s="466"/>
      <c r="F1001" s="466"/>
      <c r="G1001" s="466"/>
      <c r="H1001" s="466"/>
      <c r="I1001" s="467"/>
      <c r="J1001" s="436"/>
      <c r="K1001" s="537"/>
      <c r="L1001" s="437"/>
      <c r="M1001" s="437"/>
      <c r="N1001" s="437"/>
      <c r="O1001" s="437"/>
      <c r="P1001" s="437"/>
      <c r="Q1001" s="538"/>
      <c r="R1001" s="536"/>
      <c r="S1001" s="536"/>
      <c r="T1001" s="536"/>
      <c r="U1001" s="437"/>
      <c r="V1001" s="437"/>
      <c r="W1001" s="437"/>
      <c r="X1001" s="436"/>
    </row>
    <row r="1002">
      <c r="B1002" s="457">
        <f t="shared" si="1"/>
        <v>257.4541713</v>
      </c>
      <c r="C1002" s="539" t="str">
        <f t="shared" si="2"/>
        <v> </v>
      </c>
      <c r="D1002" s="466"/>
      <c r="E1002" s="466"/>
      <c r="F1002" s="466"/>
      <c r="G1002" s="466"/>
      <c r="H1002" s="466"/>
      <c r="I1002" s="467"/>
      <c r="J1002" s="436"/>
      <c r="K1002" s="537"/>
      <c r="L1002" s="437"/>
      <c r="M1002" s="437"/>
      <c r="N1002" s="437"/>
      <c r="O1002" s="437"/>
      <c r="P1002" s="437"/>
      <c r="Q1002" s="538"/>
      <c r="R1002" s="536"/>
      <c r="S1002" s="536"/>
      <c r="T1002" s="536"/>
      <c r="U1002" s="437"/>
      <c r="V1002" s="437"/>
      <c r="W1002" s="437"/>
      <c r="X1002" s="436"/>
    </row>
    <row r="1003">
      <c r="B1003" s="457">
        <f t="shared" si="1"/>
        <v>257.7017775</v>
      </c>
      <c r="C1003" s="539" t="str">
        <f t="shared" si="2"/>
        <v> </v>
      </c>
      <c r="D1003" s="466"/>
      <c r="E1003" s="466"/>
      <c r="F1003" s="466"/>
      <c r="G1003" s="466"/>
      <c r="H1003" s="466"/>
      <c r="I1003" s="467"/>
      <c r="J1003" s="436"/>
      <c r="K1003" s="537"/>
      <c r="L1003" s="437"/>
      <c r="M1003" s="437"/>
      <c r="N1003" s="437"/>
      <c r="O1003" s="437"/>
      <c r="P1003" s="437"/>
      <c r="Q1003" s="538"/>
      <c r="R1003" s="536"/>
      <c r="S1003" s="536"/>
      <c r="T1003" s="536"/>
      <c r="U1003" s="437"/>
      <c r="V1003" s="437"/>
      <c r="W1003" s="437"/>
      <c r="X1003" s="436"/>
    </row>
    <row r="1004">
      <c r="B1004" s="457">
        <f t="shared" si="1"/>
        <v>257.8714438</v>
      </c>
      <c r="C1004" s="539" t="str">
        <f t="shared" si="2"/>
        <v> </v>
      </c>
      <c r="D1004" s="466"/>
      <c r="E1004" s="466"/>
      <c r="F1004" s="466"/>
      <c r="G1004" s="466"/>
      <c r="H1004" s="466"/>
      <c r="I1004" s="467"/>
      <c r="J1004" s="436"/>
      <c r="K1004" s="537"/>
      <c r="L1004" s="437"/>
      <c r="M1004" s="437"/>
      <c r="N1004" s="437"/>
      <c r="O1004" s="437"/>
      <c r="P1004" s="437"/>
      <c r="Q1004" s="538"/>
      <c r="R1004" s="536"/>
      <c r="S1004" s="536"/>
      <c r="T1004" s="536"/>
      <c r="U1004" s="437"/>
      <c r="V1004" s="437"/>
      <c r="W1004" s="437"/>
      <c r="X1004" s="436"/>
    </row>
    <row r="1005">
      <c r="B1005" s="457">
        <f t="shared" si="1"/>
        <v>257.0593514</v>
      </c>
      <c r="C1005" s="539" t="str">
        <f t="shared" si="2"/>
        <v> </v>
      </c>
      <c r="D1005" s="466"/>
      <c r="E1005" s="466"/>
      <c r="F1005" s="466"/>
      <c r="G1005" s="466"/>
      <c r="H1005" s="466"/>
      <c r="I1005" s="467"/>
      <c r="J1005" s="436"/>
      <c r="K1005" s="537"/>
      <c r="L1005" s="437"/>
      <c r="M1005" s="437"/>
      <c r="N1005" s="437"/>
      <c r="O1005" s="437"/>
      <c r="P1005" s="437"/>
      <c r="Q1005" s="538"/>
      <c r="R1005" s="536"/>
      <c r="S1005" s="536"/>
      <c r="T1005" s="536"/>
      <c r="U1005" s="437"/>
      <c r="V1005" s="437"/>
      <c r="W1005" s="437"/>
      <c r="X1005" s="436"/>
    </row>
    <row r="1006">
      <c r="B1006" s="457">
        <f t="shared" si="1"/>
        <v>257.2914222</v>
      </c>
      <c r="C1006" s="539" t="str">
        <f t="shared" si="2"/>
        <v> </v>
      </c>
      <c r="D1006" s="466"/>
      <c r="E1006" s="466"/>
      <c r="F1006" s="466"/>
      <c r="G1006" s="466"/>
      <c r="H1006" s="466"/>
      <c r="I1006" s="467"/>
      <c r="J1006" s="436"/>
      <c r="K1006" s="537"/>
      <c r="L1006" s="437"/>
      <c r="M1006" s="437"/>
      <c r="N1006" s="437"/>
      <c r="O1006" s="437"/>
      <c r="P1006" s="437"/>
      <c r="Q1006" s="538"/>
      <c r="R1006" s="536"/>
      <c r="S1006" s="536"/>
      <c r="T1006" s="536"/>
      <c r="U1006" s="437"/>
      <c r="V1006" s="437"/>
      <c r="W1006" s="437"/>
      <c r="X1006" s="436"/>
    </row>
    <row r="1007">
      <c r="B1007" s="457">
        <f t="shared" si="1"/>
        <v>257.3938003</v>
      </c>
      <c r="C1007" s="539" t="str">
        <f t="shared" si="2"/>
        <v> </v>
      </c>
      <c r="D1007" s="466"/>
      <c r="E1007" s="466"/>
      <c r="F1007" s="466"/>
      <c r="G1007" s="466"/>
      <c r="H1007" s="466"/>
      <c r="I1007" s="467"/>
      <c r="J1007" s="436"/>
      <c r="K1007" s="537"/>
      <c r="L1007" s="437"/>
      <c r="M1007" s="437"/>
      <c r="N1007" s="437"/>
      <c r="O1007" s="437"/>
      <c r="P1007" s="437"/>
      <c r="Q1007" s="538"/>
      <c r="R1007" s="536"/>
      <c r="S1007" s="536"/>
      <c r="T1007" s="536"/>
      <c r="U1007" s="437"/>
      <c r="V1007" s="437"/>
      <c r="W1007" s="437"/>
      <c r="X1007" s="436"/>
    </row>
    <row r="1008">
      <c r="B1008" s="457">
        <f t="shared" si="1"/>
        <v>257.4779171</v>
      </c>
      <c r="C1008" s="539" t="str">
        <f t="shared" si="2"/>
        <v> </v>
      </c>
      <c r="D1008" s="466"/>
      <c r="E1008" s="466"/>
      <c r="F1008" s="466"/>
      <c r="G1008" s="466"/>
      <c r="H1008" s="466"/>
      <c r="I1008" s="467"/>
      <c r="J1008" s="436"/>
      <c r="K1008" s="537"/>
      <c r="L1008" s="437"/>
      <c r="M1008" s="437"/>
      <c r="N1008" s="437"/>
      <c r="O1008" s="437"/>
      <c r="P1008" s="437"/>
      <c r="Q1008" s="538"/>
      <c r="R1008" s="536"/>
      <c r="S1008" s="536"/>
      <c r="T1008" s="536"/>
      <c r="U1008" s="437"/>
      <c r="V1008" s="437"/>
      <c r="W1008" s="437"/>
      <c r="X1008" s="436"/>
    </row>
    <row r="1009">
      <c r="B1009" s="457">
        <f t="shared" si="1"/>
        <v>257.6702142</v>
      </c>
      <c r="C1009" s="539" t="str">
        <f t="shared" si="2"/>
        <v> </v>
      </c>
      <c r="D1009" s="466"/>
      <c r="E1009" s="466"/>
      <c r="F1009" s="466"/>
      <c r="G1009" s="466"/>
      <c r="H1009" s="466"/>
      <c r="I1009" s="467"/>
      <c r="J1009" s="436"/>
      <c r="K1009" s="537"/>
      <c r="L1009" s="437"/>
      <c r="M1009" s="437"/>
      <c r="N1009" s="437"/>
      <c r="O1009" s="437"/>
      <c r="P1009" s="437"/>
      <c r="Q1009" s="538"/>
      <c r="R1009" s="536"/>
      <c r="S1009" s="536"/>
      <c r="T1009" s="536"/>
      <c r="U1009" s="437"/>
      <c r="V1009" s="437"/>
      <c r="W1009" s="437"/>
      <c r="X1009" s="436"/>
    </row>
    <row r="1010">
      <c r="B1010" s="457">
        <f t="shared" si="1"/>
        <v>257.5467085</v>
      </c>
      <c r="C1010" s="539" t="str">
        <f t="shared" si="2"/>
        <v> </v>
      </c>
      <c r="D1010" s="466"/>
      <c r="E1010" s="466"/>
      <c r="F1010" s="466"/>
      <c r="G1010" s="466"/>
      <c r="H1010" s="466"/>
      <c r="I1010" s="467"/>
      <c r="J1010" s="436"/>
      <c r="K1010" s="537"/>
      <c r="L1010" s="437"/>
      <c r="M1010" s="437"/>
      <c r="N1010" s="437"/>
      <c r="O1010" s="437"/>
      <c r="P1010" s="437"/>
      <c r="Q1010" s="538"/>
      <c r="R1010" s="536"/>
      <c r="S1010" s="536"/>
      <c r="T1010" s="536"/>
      <c r="U1010" s="437"/>
      <c r="V1010" s="437"/>
      <c r="W1010" s="437"/>
      <c r="X1010" s="436"/>
    </row>
    <row r="1011">
      <c r="B1011" s="457">
        <f t="shared" si="1"/>
        <v>257.0595474</v>
      </c>
      <c r="C1011" s="539" t="str">
        <f t="shared" si="2"/>
        <v> </v>
      </c>
      <c r="D1011" s="466"/>
      <c r="E1011" s="466"/>
      <c r="F1011" s="466"/>
      <c r="G1011" s="466"/>
      <c r="H1011" s="466"/>
      <c r="I1011" s="467"/>
      <c r="J1011" s="436"/>
      <c r="K1011" s="537"/>
      <c r="L1011" s="437"/>
      <c r="M1011" s="437"/>
      <c r="N1011" s="437"/>
      <c r="O1011" s="437"/>
      <c r="P1011" s="437"/>
      <c r="Q1011" s="538"/>
      <c r="R1011" s="536"/>
      <c r="S1011" s="536"/>
      <c r="T1011" s="536"/>
      <c r="U1011" s="437"/>
      <c r="V1011" s="437"/>
      <c r="W1011" s="437"/>
      <c r="X1011" s="436"/>
    </row>
    <row r="1012">
      <c r="B1012" s="457">
        <f t="shared" si="1"/>
        <v>257.957047</v>
      </c>
      <c r="C1012" s="539" t="str">
        <f t="shared" si="2"/>
        <v> </v>
      </c>
      <c r="D1012" s="466"/>
      <c r="E1012" s="466"/>
      <c r="F1012" s="466"/>
      <c r="G1012" s="466"/>
      <c r="H1012" s="466"/>
      <c r="I1012" s="467"/>
      <c r="J1012" s="436"/>
      <c r="K1012" s="537"/>
      <c r="L1012" s="437"/>
      <c r="M1012" s="437"/>
      <c r="N1012" s="437"/>
      <c r="O1012" s="437"/>
      <c r="P1012" s="437"/>
      <c r="Q1012" s="538"/>
      <c r="R1012" s="536"/>
      <c r="S1012" s="536"/>
      <c r="T1012" s="536"/>
      <c r="U1012" s="437"/>
      <c r="V1012" s="437"/>
      <c r="W1012" s="437"/>
      <c r="X1012" s="436"/>
    </row>
    <row r="1013">
      <c r="B1013" s="457">
        <f t="shared" si="1"/>
        <v>257.5136037</v>
      </c>
      <c r="C1013" s="539" t="str">
        <f t="shared" si="2"/>
        <v> </v>
      </c>
      <c r="D1013" s="466"/>
      <c r="E1013" s="466"/>
      <c r="F1013" s="466"/>
      <c r="G1013" s="466"/>
      <c r="H1013" s="466"/>
      <c r="I1013" s="467"/>
      <c r="J1013" s="436"/>
      <c r="K1013" s="537"/>
      <c r="L1013" s="437"/>
      <c r="M1013" s="437"/>
      <c r="N1013" s="437"/>
      <c r="O1013" s="437"/>
      <c r="P1013" s="437"/>
      <c r="Q1013" s="538"/>
      <c r="R1013" s="536"/>
      <c r="S1013" s="536"/>
      <c r="T1013" s="536"/>
      <c r="U1013" s="437"/>
      <c r="V1013" s="437"/>
      <c r="W1013" s="437"/>
      <c r="X1013" s="436"/>
    </row>
    <row r="1014">
      <c r="B1014" s="457">
        <f t="shared" si="1"/>
        <v>257.4300035</v>
      </c>
      <c r="C1014" s="539" t="str">
        <f t="shared" si="2"/>
        <v> </v>
      </c>
      <c r="D1014" s="466"/>
      <c r="E1014" s="466"/>
      <c r="F1014" s="466"/>
      <c r="G1014" s="466"/>
      <c r="H1014" s="466"/>
      <c r="I1014" s="467"/>
      <c r="J1014" s="436"/>
      <c r="K1014" s="537"/>
      <c r="L1014" s="437"/>
      <c r="M1014" s="437"/>
      <c r="N1014" s="437"/>
      <c r="O1014" s="437"/>
      <c r="P1014" s="437"/>
      <c r="Q1014" s="538"/>
      <c r="R1014" s="536"/>
      <c r="S1014" s="536"/>
      <c r="T1014" s="536"/>
      <c r="U1014" s="437"/>
      <c r="V1014" s="437"/>
      <c r="W1014" s="437"/>
      <c r="X1014" s="436"/>
    </row>
    <row r="1015">
      <c r="B1015" s="457">
        <f t="shared" si="1"/>
        <v>257.4860983</v>
      </c>
      <c r="C1015" s="539" t="str">
        <f t="shared" si="2"/>
        <v> </v>
      </c>
      <c r="D1015" s="466"/>
      <c r="E1015" s="466"/>
      <c r="F1015" s="466"/>
      <c r="G1015" s="466"/>
      <c r="H1015" s="466"/>
      <c r="I1015" s="467"/>
      <c r="J1015" s="436"/>
      <c r="K1015" s="537"/>
      <c r="L1015" s="437"/>
      <c r="M1015" s="437"/>
      <c r="N1015" s="437"/>
      <c r="O1015" s="437"/>
      <c r="P1015" s="437"/>
      <c r="Q1015" s="538"/>
      <c r="R1015" s="536"/>
      <c r="S1015" s="536"/>
      <c r="T1015" s="536"/>
      <c r="U1015" s="437"/>
      <c r="V1015" s="437"/>
      <c r="W1015" s="437"/>
      <c r="X1015" s="436"/>
    </row>
    <row r="1016">
      <c r="B1016" s="457">
        <f t="shared" si="1"/>
        <v>257.0065477</v>
      </c>
      <c r="C1016" s="539" t="str">
        <f t="shared" si="2"/>
        <v> </v>
      </c>
      <c r="D1016" s="466"/>
      <c r="E1016" s="466"/>
      <c r="F1016" s="466"/>
      <c r="G1016" s="466"/>
      <c r="H1016" s="466"/>
      <c r="I1016" s="467"/>
      <c r="J1016" s="436"/>
      <c r="K1016" s="537"/>
      <c r="L1016" s="437"/>
      <c r="M1016" s="437"/>
      <c r="N1016" s="437"/>
      <c r="O1016" s="437"/>
      <c r="P1016" s="437"/>
      <c r="Q1016" s="538"/>
      <c r="R1016" s="536"/>
      <c r="S1016" s="536"/>
      <c r="T1016" s="536"/>
      <c r="U1016" s="437"/>
      <c r="V1016" s="437"/>
      <c r="W1016" s="437"/>
      <c r="X1016" s="436"/>
    </row>
    <row r="1017">
      <c r="B1017" s="457">
        <f t="shared" si="1"/>
        <v>257.6234499</v>
      </c>
      <c r="C1017" s="539" t="str">
        <f t="shared" si="2"/>
        <v> </v>
      </c>
      <c r="D1017" s="466"/>
      <c r="E1017" s="466"/>
      <c r="F1017" s="466"/>
      <c r="G1017" s="466"/>
      <c r="H1017" s="466"/>
      <c r="I1017" s="467"/>
      <c r="J1017" s="436"/>
      <c r="K1017" s="537"/>
      <c r="L1017" s="437"/>
      <c r="M1017" s="437"/>
      <c r="N1017" s="437"/>
      <c r="O1017" s="437"/>
      <c r="P1017" s="437"/>
      <c r="Q1017" s="538"/>
      <c r="R1017" s="536"/>
      <c r="S1017" s="536"/>
      <c r="T1017" s="536"/>
      <c r="U1017" s="437"/>
      <c r="V1017" s="437"/>
      <c r="W1017" s="437"/>
      <c r="X1017" s="436"/>
    </row>
    <row r="1018">
      <c r="B1018" s="457">
        <f t="shared" si="1"/>
        <v>257.779283</v>
      </c>
      <c r="C1018" s="539" t="str">
        <f t="shared" si="2"/>
        <v> </v>
      </c>
      <c r="D1018" s="466"/>
      <c r="E1018" s="466"/>
      <c r="F1018" s="466"/>
      <c r="G1018" s="466"/>
      <c r="H1018" s="466"/>
      <c r="I1018" s="467"/>
      <c r="J1018" s="436"/>
      <c r="K1018" s="537"/>
      <c r="L1018" s="437"/>
      <c r="M1018" s="437"/>
      <c r="N1018" s="437"/>
      <c r="O1018" s="437"/>
      <c r="P1018" s="437"/>
      <c r="Q1018" s="538"/>
      <c r="R1018" s="536"/>
      <c r="S1018" s="536"/>
      <c r="T1018" s="536"/>
      <c r="U1018" s="437"/>
      <c r="V1018" s="437"/>
      <c r="W1018" s="437"/>
      <c r="X1018" s="436"/>
    </row>
    <row r="1019">
      <c r="B1019" s="457">
        <f t="shared" si="1"/>
        <v>257.8438371</v>
      </c>
      <c r="C1019" s="539" t="str">
        <f t="shared" si="2"/>
        <v> </v>
      </c>
      <c r="D1019" s="466"/>
      <c r="E1019" s="466"/>
      <c r="F1019" s="466"/>
      <c r="G1019" s="466"/>
      <c r="H1019" s="466"/>
      <c r="I1019" s="467"/>
      <c r="J1019" s="436"/>
      <c r="K1019" s="537"/>
      <c r="L1019" s="437"/>
      <c r="M1019" s="437"/>
      <c r="N1019" s="437"/>
      <c r="O1019" s="437"/>
      <c r="P1019" s="437"/>
      <c r="Q1019" s="538"/>
      <c r="R1019" s="536"/>
      <c r="S1019" s="536"/>
      <c r="T1019" s="536"/>
      <c r="U1019" s="437"/>
      <c r="V1019" s="437"/>
      <c r="W1019" s="437"/>
      <c r="X1019" s="436"/>
    </row>
    <row r="1020">
      <c r="B1020" s="457">
        <f t="shared" si="1"/>
        <v>257.1948676</v>
      </c>
      <c r="C1020" s="539" t="str">
        <f t="shared" si="2"/>
        <v> </v>
      </c>
      <c r="D1020" s="466"/>
      <c r="E1020" s="466"/>
      <c r="F1020" s="466"/>
      <c r="G1020" s="466"/>
      <c r="H1020" s="466"/>
      <c r="I1020" s="467"/>
      <c r="J1020" s="436"/>
      <c r="K1020" s="537"/>
      <c r="L1020" s="437"/>
      <c r="M1020" s="437"/>
      <c r="N1020" s="437"/>
      <c r="O1020" s="437"/>
      <c r="P1020" s="437"/>
      <c r="Q1020" s="538"/>
      <c r="R1020" s="536"/>
      <c r="S1020" s="536"/>
      <c r="T1020" s="536"/>
      <c r="U1020" s="437"/>
      <c r="V1020" s="437"/>
      <c r="W1020" s="437"/>
      <c r="X1020" s="436"/>
    </row>
    <row r="1021">
      <c r="B1021" s="457">
        <f t="shared" si="1"/>
        <v>257.8897786</v>
      </c>
      <c r="C1021" s="539" t="str">
        <f t="shared" si="2"/>
        <v> </v>
      </c>
      <c r="D1021" s="466"/>
      <c r="E1021" s="466"/>
      <c r="F1021" s="466"/>
      <c r="G1021" s="466"/>
      <c r="H1021" s="466"/>
      <c r="I1021" s="467"/>
      <c r="J1021" s="436"/>
      <c r="K1021" s="537"/>
      <c r="L1021" s="437"/>
      <c r="M1021" s="437"/>
      <c r="N1021" s="437"/>
      <c r="O1021" s="437"/>
      <c r="P1021" s="437"/>
      <c r="Q1021" s="538"/>
      <c r="R1021" s="536"/>
      <c r="S1021" s="536"/>
      <c r="T1021" s="536"/>
      <c r="U1021" s="437"/>
      <c r="V1021" s="437"/>
      <c r="W1021" s="437"/>
      <c r="X1021" s="436"/>
    </row>
    <row r="1022">
      <c r="B1022" s="457">
        <f t="shared" si="1"/>
        <v>257.6365344</v>
      </c>
      <c r="C1022" s="539" t="str">
        <f t="shared" si="2"/>
        <v> </v>
      </c>
      <c r="D1022" s="466"/>
      <c r="E1022" s="466"/>
      <c r="F1022" s="466"/>
      <c r="G1022" s="466"/>
      <c r="H1022" s="466"/>
      <c r="I1022" s="467"/>
      <c r="J1022" s="436"/>
      <c r="K1022" s="537"/>
      <c r="L1022" s="437"/>
      <c r="M1022" s="437"/>
      <c r="N1022" s="437"/>
      <c r="O1022" s="437"/>
      <c r="P1022" s="437"/>
      <c r="Q1022" s="538"/>
      <c r="R1022" s="536"/>
      <c r="S1022" s="536"/>
      <c r="T1022" s="536"/>
      <c r="U1022" s="437"/>
      <c r="V1022" s="437"/>
      <c r="W1022" s="437"/>
      <c r="X1022" s="436"/>
    </row>
    <row r="1023">
      <c r="B1023" s="457">
        <f t="shared" si="1"/>
        <v>257.4368391</v>
      </c>
      <c r="C1023" s="539" t="str">
        <f t="shared" si="2"/>
        <v> </v>
      </c>
      <c r="D1023" s="466"/>
      <c r="E1023" s="466"/>
      <c r="F1023" s="466"/>
      <c r="G1023" s="466"/>
      <c r="H1023" s="466"/>
      <c r="I1023" s="467"/>
      <c r="J1023" s="436"/>
      <c r="K1023" s="537"/>
      <c r="L1023" s="437"/>
      <c r="M1023" s="437"/>
      <c r="N1023" s="437"/>
      <c r="O1023" s="437"/>
      <c r="P1023" s="437"/>
      <c r="Q1023" s="538"/>
      <c r="R1023" s="536"/>
      <c r="S1023" s="536"/>
      <c r="T1023" s="536"/>
      <c r="U1023" s="437"/>
      <c r="V1023" s="437"/>
      <c r="W1023" s="437"/>
      <c r="X1023" s="436"/>
    </row>
    <row r="1024">
      <c r="B1024" s="457">
        <f t="shared" si="1"/>
        <v>257.9306344</v>
      </c>
      <c r="C1024" s="539" t="str">
        <f t="shared" si="2"/>
        <v> </v>
      </c>
      <c r="D1024" s="466"/>
      <c r="E1024" s="466"/>
      <c r="F1024" s="466"/>
      <c r="G1024" s="466"/>
      <c r="H1024" s="466"/>
      <c r="I1024" s="467"/>
      <c r="J1024" s="436"/>
      <c r="K1024" s="537"/>
      <c r="L1024" s="437"/>
      <c r="M1024" s="437"/>
      <c r="N1024" s="437"/>
      <c r="O1024" s="437"/>
      <c r="P1024" s="437"/>
      <c r="Q1024" s="538"/>
      <c r="R1024" s="536"/>
      <c r="S1024" s="536"/>
      <c r="T1024" s="536"/>
      <c r="U1024" s="437"/>
      <c r="V1024" s="437"/>
      <c r="W1024" s="437"/>
      <c r="X1024" s="436"/>
    </row>
    <row r="1025">
      <c r="B1025" s="457">
        <f t="shared" si="1"/>
        <v>257.3184604</v>
      </c>
      <c r="C1025" s="539" t="str">
        <f t="shared" si="2"/>
        <v> </v>
      </c>
      <c r="D1025" s="466"/>
      <c r="E1025" s="466"/>
      <c r="F1025" s="466"/>
      <c r="G1025" s="466"/>
      <c r="H1025" s="466"/>
      <c r="I1025" s="467"/>
      <c r="J1025" s="436"/>
      <c r="K1025" s="537"/>
      <c r="L1025" s="437"/>
      <c r="M1025" s="437"/>
      <c r="N1025" s="437"/>
      <c r="O1025" s="437"/>
      <c r="P1025" s="437"/>
      <c r="Q1025" s="538"/>
      <c r="R1025" s="536"/>
      <c r="S1025" s="536"/>
      <c r="T1025" s="536"/>
      <c r="U1025" s="437"/>
      <c r="V1025" s="437"/>
      <c r="W1025" s="437"/>
      <c r="X1025" s="436"/>
    </row>
    <row r="1026">
      <c r="B1026" s="457">
        <f t="shared" si="1"/>
        <v>257.6662494</v>
      </c>
      <c r="C1026" s="539" t="str">
        <f t="shared" si="2"/>
        <v> </v>
      </c>
      <c r="D1026" s="466"/>
      <c r="E1026" s="466"/>
      <c r="F1026" s="466"/>
      <c r="G1026" s="466"/>
      <c r="H1026" s="466"/>
      <c r="I1026" s="467"/>
      <c r="J1026" s="436"/>
      <c r="K1026" s="537"/>
      <c r="L1026" s="437"/>
      <c r="M1026" s="437"/>
      <c r="N1026" s="437"/>
      <c r="O1026" s="437"/>
      <c r="P1026" s="437"/>
      <c r="Q1026" s="538"/>
      <c r="R1026" s="536"/>
      <c r="S1026" s="536"/>
      <c r="T1026" s="536"/>
      <c r="U1026" s="437"/>
      <c r="V1026" s="437"/>
      <c r="W1026" s="437"/>
      <c r="X1026" s="436"/>
    </row>
    <row r="1027">
      <c r="B1027" s="457">
        <f t="shared" si="1"/>
        <v>257.6743817</v>
      </c>
      <c r="C1027" s="539" t="str">
        <f t="shared" si="2"/>
        <v> </v>
      </c>
      <c r="D1027" s="466"/>
      <c r="E1027" s="466"/>
      <c r="F1027" s="466"/>
      <c r="G1027" s="466"/>
      <c r="H1027" s="466"/>
      <c r="I1027" s="467"/>
      <c r="J1027" s="436"/>
      <c r="K1027" s="537"/>
      <c r="L1027" s="437"/>
      <c r="M1027" s="437"/>
      <c r="N1027" s="437"/>
      <c r="O1027" s="437"/>
      <c r="P1027" s="437"/>
      <c r="Q1027" s="538"/>
      <c r="R1027" s="536"/>
      <c r="S1027" s="536"/>
      <c r="T1027" s="536"/>
      <c r="U1027" s="437"/>
      <c r="V1027" s="437"/>
      <c r="W1027" s="437"/>
      <c r="X1027" s="436"/>
    </row>
    <row r="1028">
      <c r="B1028" s="457">
        <f t="shared" si="1"/>
        <v>257.7267496</v>
      </c>
      <c r="C1028" s="539" t="str">
        <f t="shared" si="2"/>
        <v> </v>
      </c>
      <c r="D1028" s="466"/>
      <c r="E1028" s="466"/>
      <c r="F1028" s="466"/>
      <c r="G1028" s="466"/>
      <c r="H1028" s="466"/>
      <c r="I1028" s="467"/>
      <c r="J1028" s="436"/>
      <c r="K1028" s="537"/>
      <c r="L1028" s="437"/>
      <c r="M1028" s="437"/>
      <c r="N1028" s="437"/>
      <c r="O1028" s="437"/>
      <c r="P1028" s="437"/>
      <c r="Q1028" s="538"/>
      <c r="R1028" s="536"/>
      <c r="S1028" s="536"/>
      <c r="T1028" s="536"/>
      <c r="U1028" s="437"/>
      <c r="V1028" s="437"/>
      <c r="W1028" s="437"/>
      <c r="X1028" s="436"/>
    </row>
    <row r="1029">
      <c r="B1029" s="457">
        <f t="shared" si="1"/>
        <v>257.5283335</v>
      </c>
      <c r="C1029" s="539" t="str">
        <f t="shared" si="2"/>
        <v> </v>
      </c>
      <c r="D1029" s="466"/>
      <c r="E1029" s="466"/>
      <c r="F1029" s="466"/>
      <c r="G1029" s="466"/>
      <c r="H1029" s="466"/>
      <c r="I1029" s="467"/>
      <c r="J1029" s="436"/>
      <c r="K1029" s="537"/>
      <c r="L1029" s="437"/>
      <c r="M1029" s="437"/>
      <c r="N1029" s="437"/>
      <c r="O1029" s="437"/>
      <c r="P1029" s="437"/>
      <c r="Q1029" s="538"/>
      <c r="R1029" s="536"/>
      <c r="S1029" s="536"/>
      <c r="T1029" s="536"/>
      <c r="U1029" s="437"/>
      <c r="V1029" s="437"/>
      <c r="W1029" s="437"/>
      <c r="X1029" s="436"/>
    </row>
    <row r="1030">
      <c r="B1030" s="457">
        <f t="shared" si="1"/>
        <v>257.176442</v>
      </c>
      <c r="C1030" s="539" t="str">
        <f t="shared" si="2"/>
        <v> </v>
      </c>
      <c r="D1030" s="466"/>
      <c r="E1030" s="466"/>
      <c r="F1030" s="466"/>
      <c r="G1030" s="466"/>
      <c r="H1030" s="466"/>
      <c r="I1030" s="467"/>
      <c r="J1030" s="436"/>
      <c r="K1030" s="537"/>
      <c r="L1030" s="437"/>
      <c r="M1030" s="437"/>
      <c r="N1030" s="437"/>
      <c r="O1030" s="437"/>
      <c r="P1030" s="437"/>
      <c r="Q1030" s="538"/>
      <c r="R1030" s="536"/>
      <c r="S1030" s="536"/>
      <c r="T1030" s="536"/>
      <c r="U1030" s="437"/>
      <c r="V1030" s="437"/>
      <c r="W1030" s="437"/>
      <c r="X1030" s="436"/>
    </row>
    <row r="1031">
      <c r="B1031" s="457">
        <f t="shared" si="1"/>
        <v>257.7709342</v>
      </c>
      <c r="C1031" s="539" t="str">
        <f t="shared" si="2"/>
        <v> </v>
      </c>
      <c r="D1031" s="466"/>
      <c r="E1031" s="466"/>
      <c r="F1031" s="466"/>
      <c r="G1031" s="466"/>
      <c r="H1031" s="466"/>
      <c r="I1031" s="467"/>
      <c r="J1031" s="436"/>
      <c r="K1031" s="537"/>
      <c r="L1031" s="437"/>
      <c r="M1031" s="437"/>
      <c r="N1031" s="437"/>
      <c r="O1031" s="437"/>
      <c r="P1031" s="437"/>
      <c r="Q1031" s="538"/>
      <c r="R1031" s="536"/>
      <c r="S1031" s="536"/>
      <c r="T1031" s="536"/>
      <c r="U1031" s="437"/>
      <c r="V1031" s="437"/>
      <c r="W1031" s="437"/>
      <c r="X1031" s="436"/>
    </row>
    <row r="1032">
      <c r="B1032" s="457">
        <f t="shared" si="1"/>
        <v>257.8595019</v>
      </c>
      <c r="C1032" s="539" t="str">
        <f t="shared" si="2"/>
        <v> </v>
      </c>
      <c r="D1032" s="466"/>
      <c r="E1032" s="466"/>
      <c r="F1032" s="466"/>
      <c r="G1032" s="466"/>
      <c r="H1032" s="466"/>
      <c r="I1032" s="467"/>
      <c r="J1032" s="436"/>
      <c r="K1032" s="537"/>
      <c r="L1032" s="437"/>
      <c r="M1032" s="437"/>
      <c r="N1032" s="437"/>
      <c r="O1032" s="437"/>
      <c r="P1032" s="437"/>
      <c r="Q1032" s="538"/>
      <c r="R1032" s="536"/>
      <c r="S1032" s="536"/>
      <c r="T1032" s="536"/>
      <c r="U1032" s="437"/>
      <c r="V1032" s="437"/>
      <c r="W1032" s="437"/>
      <c r="X1032" s="436"/>
    </row>
    <row r="1033">
      <c r="B1033" s="457">
        <f t="shared" si="1"/>
        <v>257.97792</v>
      </c>
      <c r="C1033" s="539" t="str">
        <f t="shared" si="2"/>
        <v> </v>
      </c>
      <c r="D1033" s="466"/>
      <c r="E1033" s="466"/>
      <c r="F1033" s="466"/>
      <c r="G1033" s="466"/>
      <c r="H1033" s="466"/>
      <c r="I1033" s="467"/>
      <c r="J1033" s="436"/>
      <c r="K1033" s="537"/>
      <c r="L1033" s="437"/>
      <c r="M1033" s="437"/>
      <c r="N1033" s="437"/>
      <c r="O1033" s="437"/>
      <c r="P1033" s="437"/>
      <c r="Q1033" s="538"/>
      <c r="R1033" s="536"/>
      <c r="S1033" s="536"/>
      <c r="T1033" s="536"/>
      <c r="U1033" s="437"/>
      <c r="V1033" s="437"/>
      <c r="W1033" s="437"/>
      <c r="X1033" s="436"/>
    </row>
    <row r="1034">
      <c r="B1034" s="457">
        <f t="shared" si="1"/>
        <v>257.5032079</v>
      </c>
      <c r="C1034" s="539" t="str">
        <f t="shared" si="2"/>
        <v> </v>
      </c>
      <c r="D1034" s="466"/>
      <c r="E1034" s="466"/>
      <c r="F1034" s="466"/>
      <c r="G1034" s="466"/>
      <c r="H1034" s="466"/>
      <c r="I1034" s="467"/>
      <c r="J1034" s="436"/>
      <c r="K1034" s="537"/>
      <c r="L1034" s="437"/>
      <c r="M1034" s="437"/>
      <c r="N1034" s="437"/>
      <c r="O1034" s="437"/>
      <c r="P1034" s="437"/>
      <c r="Q1034" s="538"/>
      <c r="R1034" s="536"/>
      <c r="S1034" s="536"/>
      <c r="T1034" s="536"/>
      <c r="U1034" s="437"/>
      <c r="V1034" s="437"/>
      <c r="W1034" s="437"/>
      <c r="X1034" s="436"/>
    </row>
    <row r="1035">
      <c r="B1035" s="457">
        <f t="shared" si="1"/>
        <v>257.2845188</v>
      </c>
      <c r="C1035" s="539" t="str">
        <f t="shared" si="2"/>
        <v> </v>
      </c>
      <c r="D1035" s="466"/>
      <c r="E1035" s="466"/>
      <c r="F1035" s="466"/>
      <c r="G1035" s="466"/>
      <c r="H1035" s="466"/>
      <c r="I1035" s="467"/>
      <c r="J1035" s="436"/>
      <c r="K1035" s="537"/>
      <c r="L1035" s="437"/>
      <c r="M1035" s="437"/>
      <c r="N1035" s="437"/>
      <c r="O1035" s="437"/>
      <c r="P1035" s="437"/>
      <c r="Q1035" s="538"/>
      <c r="R1035" s="536"/>
      <c r="S1035" s="536"/>
      <c r="T1035" s="536"/>
      <c r="U1035" s="437"/>
      <c r="V1035" s="437"/>
      <c r="W1035" s="437"/>
      <c r="X1035" s="436"/>
    </row>
    <row r="1036">
      <c r="B1036" s="457">
        <f t="shared" si="1"/>
        <v>257.2896758</v>
      </c>
      <c r="C1036" s="539" t="str">
        <f t="shared" si="2"/>
        <v> </v>
      </c>
      <c r="D1036" s="466"/>
      <c r="E1036" s="466"/>
      <c r="F1036" s="466"/>
      <c r="G1036" s="466"/>
      <c r="H1036" s="466"/>
      <c r="I1036" s="467"/>
      <c r="J1036" s="436"/>
      <c r="K1036" s="537"/>
      <c r="L1036" s="437"/>
      <c r="M1036" s="437"/>
      <c r="N1036" s="437"/>
      <c r="O1036" s="437"/>
      <c r="P1036" s="437"/>
      <c r="Q1036" s="538"/>
      <c r="R1036" s="536"/>
      <c r="S1036" s="536"/>
      <c r="T1036" s="536"/>
      <c r="U1036" s="437"/>
      <c r="V1036" s="437"/>
      <c r="W1036" s="437"/>
      <c r="X1036" s="436"/>
    </row>
    <row r="1037">
      <c r="B1037" s="457">
        <f t="shared" si="1"/>
        <v>257.4071152</v>
      </c>
      <c r="C1037" s="539" t="str">
        <f t="shared" si="2"/>
        <v> </v>
      </c>
      <c r="D1037" s="466"/>
      <c r="E1037" s="466"/>
      <c r="F1037" s="466"/>
      <c r="G1037" s="466"/>
      <c r="H1037" s="466"/>
      <c r="I1037" s="467"/>
      <c r="J1037" s="436"/>
      <c r="K1037" s="537"/>
      <c r="L1037" s="437"/>
      <c r="M1037" s="437"/>
      <c r="N1037" s="437"/>
      <c r="O1037" s="437"/>
      <c r="P1037" s="437"/>
      <c r="Q1037" s="538"/>
      <c r="R1037" s="536"/>
      <c r="S1037" s="536"/>
      <c r="T1037" s="536"/>
      <c r="U1037" s="437"/>
      <c r="V1037" s="437"/>
      <c r="W1037" s="437"/>
      <c r="X1037" s="436"/>
    </row>
    <row r="1038">
      <c r="B1038" s="457">
        <f t="shared" si="1"/>
        <v>257.3020689</v>
      </c>
      <c r="C1038" s="539" t="str">
        <f t="shared" si="2"/>
        <v> </v>
      </c>
      <c r="D1038" s="466"/>
      <c r="E1038" s="466"/>
      <c r="F1038" s="466"/>
      <c r="G1038" s="466"/>
      <c r="H1038" s="466"/>
      <c r="I1038" s="467"/>
      <c r="J1038" s="436"/>
      <c r="K1038" s="537"/>
      <c r="L1038" s="437"/>
      <c r="M1038" s="437"/>
      <c r="N1038" s="437"/>
      <c r="O1038" s="437"/>
      <c r="P1038" s="437"/>
      <c r="Q1038" s="538"/>
      <c r="R1038" s="536"/>
      <c r="S1038" s="536"/>
      <c r="T1038" s="536"/>
      <c r="U1038" s="437"/>
      <c r="V1038" s="437"/>
      <c r="W1038" s="437"/>
      <c r="X1038" s="436"/>
    </row>
    <row r="1039">
      <c r="B1039" s="457">
        <f t="shared" si="1"/>
        <v>257.2371278</v>
      </c>
      <c r="C1039" s="539" t="str">
        <f t="shared" si="2"/>
        <v> </v>
      </c>
      <c r="D1039" s="466"/>
      <c r="E1039" s="466"/>
      <c r="F1039" s="466"/>
      <c r="G1039" s="466"/>
      <c r="H1039" s="466"/>
      <c r="I1039" s="467"/>
      <c r="J1039" s="436"/>
      <c r="K1039" s="537"/>
      <c r="L1039" s="437"/>
      <c r="M1039" s="437"/>
      <c r="N1039" s="437"/>
      <c r="O1039" s="437"/>
      <c r="P1039" s="437"/>
      <c r="Q1039" s="538"/>
      <c r="R1039" s="536"/>
      <c r="S1039" s="536"/>
      <c r="T1039" s="536"/>
      <c r="U1039" s="437"/>
      <c r="V1039" s="437"/>
      <c r="W1039" s="437"/>
      <c r="X1039" s="436"/>
    </row>
    <row r="1040">
      <c r="B1040" s="457">
        <f t="shared" si="1"/>
        <v>257.7604804</v>
      </c>
      <c r="C1040" s="539" t="str">
        <f t="shared" si="2"/>
        <v> </v>
      </c>
      <c r="D1040" s="466"/>
      <c r="E1040" s="466"/>
      <c r="F1040" s="466"/>
      <c r="G1040" s="466"/>
      <c r="H1040" s="466"/>
      <c r="I1040" s="467"/>
      <c r="J1040" s="436"/>
      <c r="K1040" s="537"/>
      <c r="L1040" s="437"/>
      <c r="M1040" s="437"/>
      <c r="N1040" s="437"/>
      <c r="O1040" s="437"/>
      <c r="P1040" s="437"/>
      <c r="Q1040" s="538"/>
      <c r="R1040" s="536"/>
      <c r="S1040" s="536"/>
      <c r="T1040" s="536"/>
      <c r="U1040" s="437"/>
      <c r="V1040" s="437"/>
      <c r="W1040" s="437"/>
      <c r="X1040" s="436"/>
    </row>
    <row r="1041">
      <c r="B1041" s="457">
        <f t="shared" si="1"/>
        <v>257.5036487</v>
      </c>
      <c r="C1041" s="539" t="str">
        <f t="shared" si="2"/>
        <v> </v>
      </c>
      <c r="D1041" s="466"/>
      <c r="E1041" s="466"/>
      <c r="F1041" s="466"/>
      <c r="G1041" s="466"/>
      <c r="H1041" s="466"/>
      <c r="I1041" s="467"/>
      <c r="J1041" s="436"/>
      <c r="K1041" s="537"/>
      <c r="L1041" s="437"/>
      <c r="M1041" s="437"/>
      <c r="N1041" s="437"/>
      <c r="O1041" s="437"/>
      <c r="P1041" s="437"/>
      <c r="Q1041" s="538"/>
      <c r="R1041" s="536"/>
      <c r="S1041" s="536"/>
      <c r="T1041" s="536"/>
      <c r="U1041" s="437"/>
      <c r="V1041" s="437"/>
      <c r="W1041" s="437"/>
      <c r="X1041" s="436"/>
    </row>
    <row r="1042">
      <c r="B1042" s="457">
        <f t="shared" si="1"/>
        <v>257.8528225</v>
      </c>
      <c r="C1042" s="539" t="str">
        <f t="shared" si="2"/>
        <v> </v>
      </c>
      <c r="D1042" s="466"/>
      <c r="E1042" s="466"/>
      <c r="F1042" s="466"/>
      <c r="G1042" s="466"/>
      <c r="H1042" s="466"/>
      <c r="I1042" s="467"/>
      <c r="J1042" s="436"/>
      <c r="K1042" s="537"/>
      <c r="L1042" s="437"/>
      <c r="M1042" s="437"/>
      <c r="N1042" s="437"/>
      <c r="O1042" s="437"/>
      <c r="P1042" s="437"/>
      <c r="Q1042" s="538"/>
      <c r="R1042" s="536"/>
      <c r="S1042" s="536"/>
      <c r="T1042" s="536"/>
      <c r="U1042" s="437"/>
      <c r="V1042" s="437"/>
      <c r="W1042" s="437"/>
      <c r="X1042" s="436"/>
    </row>
    <row r="1043">
      <c r="B1043" s="457">
        <f t="shared" si="1"/>
        <v>257.2259169</v>
      </c>
      <c r="C1043" s="539" t="str">
        <f t="shared" si="2"/>
        <v> </v>
      </c>
      <c r="D1043" s="466"/>
      <c r="E1043" s="466"/>
      <c r="F1043" s="466"/>
      <c r="G1043" s="466"/>
      <c r="H1043" s="466"/>
      <c r="I1043" s="467"/>
      <c r="J1043" s="436"/>
      <c r="K1043" s="537"/>
      <c r="L1043" s="437"/>
      <c r="M1043" s="437"/>
      <c r="N1043" s="437"/>
      <c r="O1043" s="437"/>
      <c r="P1043" s="437"/>
      <c r="Q1043" s="538"/>
      <c r="R1043" s="536"/>
      <c r="S1043" s="536"/>
      <c r="T1043" s="536"/>
      <c r="U1043" s="437"/>
      <c r="V1043" s="437"/>
      <c r="W1043" s="437"/>
      <c r="X1043" s="436"/>
    </row>
    <row r="1044">
      <c r="B1044" s="457">
        <f t="shared" si="1"/>
        <v>257.316224</v>
      </c>
      <c r="C1044" s="539" t="str">
        <f t="shared" si="2"/>
        <v> </v>
      </c>
      <c r="D1044" s="466"/>
      <c r="E1044" s="466"/>
      <c r="F1044" s="466"/>
      <c r="G1044" s="466"/>
      <c r="H1044" s="466"/>
      <c r="I1044" s="467"/>
      <c r="J1044" s="436"/>
      <c r="K1044" s="537"/>
      <c r="L1044" s="437"/>
      <c r="M1044" s="437"/>
      <c r="N1044" s="437"/>
      <c r="O1044" s="437"/>
      <c r="P1044" s="437"/>
      <c r="Q1044" s="538"/>
      <c r="R1044" s="536"/>
      <c r="S1044" s="536"/>
      <c r="T1044" s="536"/>
      <c r="U1044" s="437"/>
      <c r="V1044" s="437"/>
      <c r="W1044" s="437"/>
      <c r="X1044" s="436"/>
    </row>
    <row r="1045">
      <c r="B1045" s="457">
        <f t="shared" si="1"/>
        <v>257.8597754</v>
      </c>
      <c r="C1045" s="539" t="str">
        <f t="shared" si="2"/>
        <v> </v>
      </c>
      <c r="D1045" s="466"/>
      <c r="E1045" s="466"/>
      <c r="F1045" s="466"/>
      <c r="G1045" s="466"/>
      <c r="H1045" s="466"/>
      <c r="I1045" s="467"/>
      <c r="J1045" s="436"/>
      <c r="K1045" s="537"/>
      <c r="L1045" s="437"/>
      <c r="M1045" s="437"/>
      <c r="N1045" s="437"/>
      <c r="O1045" s="437"/>
      <c r="P1045" s="437"/>
      <c r="Q1045" s="538"/>
      <c r="R1045" s="536"/>
      <c r="S1045" s="536"/>
      <c r="T1045" s="536"/>
      <c r="U1045" s="437"/>
      <c r="V1045" s="437"/>
      <c r="W1045" s="437"/>
      <c r="X1045" s="436"/>
    </row>
    <row r="1046">
      <c r="B1046" s="457">
        <f t="shared" si="1"/>
        <v>257.8293424</v>
      </c>
      <c r="C1046" s="539" t="str">
        <f t="shared" si="2"/>
        <v> </v>
      </c>
      <c r="D1046" s="466"/>
      <c r="E1046" s="466"/>
      <c r="F1046" s="466"/>
      <c r="G1046" s="466"/>
      <c r="H1046" s="466"/>
      <c r="I1046" s="467"/>
      <c r="J1046" s="436"/>
      <c r="K1046" s="537"/>
      <c r="L1046" s="437"/>
      <c r="M1046" s="437"/>
      <c r="N1046" s="437"/>
      <c r="O1046" s="437"/>
      <c r="P1046" s="437"/>
      <c r="Q1046" s="538"/>
      <c r="R1046" s="536"/>
      <c r="S1046" s="536"/>
      <c r="T1046" s="536"/>
      <c r="U1046" s="437"/>
      <c r="V1046" s="437"/>
      <c r="W1046" s="437"/>
      <c r="X1046" s="436"/>
    </row>
    <row r="1047">
      <c r="B1047" s="457">
        <f t="shared" si="1"/>
        <v>257.6301872</v>
      </c>
      <c r="C1047" s="539" t="str">
        <f t="shared" si="2"/>
        <v> </v>
      </c>
      <c r="D1047" s="466"/>
      <c r="E1047" s="466"/>
      <c r="F1047" s="466"/>
      <c r="G1047" s="466"/>
      <c r="H1047" s="466"/>
      <c r="I1047" s="467"/>
      <c r="J1047" s="436"/>
      <c r="K1047" s="537"/>
      <c r="L1047" s="437"/>
      <c r="M1047" s="437"/>
      <c r="N1047" s="437"/>
      <c r="O1047" s="437"/>
      <c r="P1047" s="437"/>
      <c r="Q1047" s="538"/>
      <c r="R1047" s="536"/>
      <c r="S1047" s="536"/>
      <c r="T1047" s="536"/>
      <c r="U1047" s="437"/>
      <c r="V1047" s="437"/>
      <c r="W1047" s="437"/>
      <c r="X1047" s="436"/>
    </row>
    <row r="1048">
      <c r="B1048" s="457">
        <f t="shared" si="1"/>
        <v>257.0960149</v>
      </c>
      <c r="C1048" s="539" t="str">
        <f t="shared" si="2"/>
        <v> </v>
      </c>
      <c r="D1048" s="466"/>
      <c r="E1048" s="466"/>
      <c r="F1048" s="466"/>
      <c r="G1048" s="466"/>
      <c r="H1048" s="466"/>
      <c r="I1048" s="467"/>
      <c r="J1048" s="436"/>
      <c r="K1048" s="537"/>
      <c r="L1048" s="437"/>
      <c r="M1048" s="437"/>
      <c r="N1048" s="437"/>
      <c r="O1048" s="437"/>
      <c r="P1048" s="437"/>
      <c r="Q1048" s="538"/>
      <c r="R1048" s="536"/>
      <c r="S1048" s="536"/>
      <c r="T1048" s="536"/>
      <c r="U1048" s="437"/>
      <c r="V1048" s="437"/>
      <c r="W1048" s="437"/>
      <c r="X1048" s="436"/>
    </row>
    <row r="1049">
      <c r="B1049" s="457">
        <f t="shared" si="1"/>
        <v>257.8715717</v>
      </c>
      <c r="C1049" s="539" t="str">
        <f t="shared" si="2"/>
        <v> </v>
      </c>
      <c r="D1049" s="466"/>
      <c r="E1049" s="466"/>
      <c r="F1049" s="466"/>
      <c r="G1049" s="466"/>
      <c r="H1049" s="466"/>
      <c r="I1049" s="467"/>
      <c r="J1049" s="436"/>
      <c r="K1049" s="537"/>
      <c r="L1049" s="437"/>
      <c r="M1049" s="437"/>
      <c r="N1049" s="437"/>
      <c r="O1049" s="437"/>
      <c r="P1049" s="437"/>
      <c r="Q1049" s="538"/>
      <c r="R1049" s="536"/>
      <c r="S1049" s="536"/>
      <c r="T1049" s="536"/>
      <c r="U1049" s="437"/>
      <c r="V1049" s="437"/>
      <c r="W1049" s="437"/>
      <c r="X1049" s="436"/>
    </row>
    <row r="1050">
      <c r="B1050" s="457">
        <f t="shared" si="1"/>
        <v>257.1117545</v>
      </c>
      <c r="C1050" s="539" t="str">
        <f t="shared" si="2"/>
        <v> </v>
      </c>
      <c r="D1050" s="466"/>
      <c r="E1050" s="466"/>
      <c r="F1050" s="466"/>
      <c r="G1050" s="466"/>
      <c r="H1050" s="466"/>
      <c r="I1050" s="467"/>
      <c r="J1050" s="436"/>
      <c r="K1050" s="537"/>
      <c r="L1050" s="437"/>
      <c r="M1050" s="437"/>
      <c r="N1050" s="437"/>
      <c r="O1050" s="437"/>
      <c r="P1050" s="437"/>
      <c r="Q1050" s="538"/>
      <c r="R1050" s="536"/>
      <c r="S1050" s="536"/>
      <c r="T1050" s="536"/>
      <c r="U1050" s="437"/>
      <c r="V1050" s="437"/>
      <c r="W1050" s="437"/>
      <c r="X1050" s="436"/>
    </row>
    <row r="1051">
      <c r="B1051" s="457">
        <f t="shared" si="1"/>
        <v>257.7467046</v>
      </c>
      <c r="C1051" s="539" t="str">
        <f t="shared" si="2"/>
        <v> </v>
      </c>
      <c r="D1051" s="466"/>
      <c r="E1051" s="466"/>
      <c r="F1051" s="466"/>
      <c r="G1051" s="466"/>
      <c r="H1051" s="466"/>
      <c r="I1051" s="467"/>
      <c r="J1051" s="436"/>
      <c r="K1051" s="537"/>
      <c r="L1051" s="437"/>
      <c r="M1051" s="437"/>
      <c r="N1051" s="437"/>
      <c r="O1051" s="437"/>
      <c r="P1051" s="437"/>
      <c r="Q1051" s="538"/>
      <c r="R1051" s="536"/>
      <c r="S1051" s="536"/>
      <c r="T1051" s="536"/>
      <c r="U1051" s="437"/>
      <c r="V1051" s="437"/>
      <c r="W1051" s="437"/>
      <c r="X1051" s="436"/>
    </row>
    <row r="1052">
      <c r="B1052" s="457">
        <f t="shared" si="1"/>
        <v>257.1483673</v>
      </c>
      <c r="C1052" s="539" t="str">
        <f t="shared" si="2"/>
        <v> </v>
      </c>
      <c r="D1052" s="466"/>
      <c r="E1052" s="466"/>
      <c r="F1052" s="466"/>
      <c r="G1052" s="466"/>
      <c r="H1052" s="466"/>
      <c r="I1052" s="467"/>
      <c r="J1052" s="436"/>
      <c r="K1052" s="537"/>
      <c r="L1052" s="437"/>
      <c r="M1052" s="437"/>
      <c r="N1052" s="437"/>
      <c r="O1052" s="437"/>
      <c r="P1052" s="437"/>
      <c r="Q1052" s="538"/>
      <c r="R1052" s="536"/>
      <c r="S1052" s="536"/>
      <c r="T1052" s="536"/>
      <c r="U1052" s="437"/>
      <c r="V1052" s="437"/>
      <c r="W1052" s="437"/>
      <c r="X1052" s="436"/>
    </row>
    <row r="1053">
      <c r="B1053" s="457">
        <f t="shared" si="1"/>
        <v>257.3513756</v>
      </c>
      <c r="C1053" s="539" t="str">
        <f t="shared" si="2"/>
        <v> </v>
      </c>
      <c r="D1053" s="466"/>
      <c r="E1053" s="466"/>
      <c r="F1053" s="466"/>
      <c r="G1053" s="466"/>
      <c r="H1053" s="466"/>
      <c r="I1053" s="467"/>
      <c r="J1053" s="436"/>
      <c r="K1053" s="537"/>
      <c r="L1053" s="437"/>
      <c r="M1053" s="437"/>
      <c r="N1053" s="437"/>
      <c r="O1053" s="437"/>
      <c r="P1053" s="437"/>
      <c r="Q1053" s="538"/>
      <c r="R1053" s="536"/>
      <c r="S1053" s="536"/>
      <c r="T1053" s="536"/>
      <c r="U1053" s="437"/>
      <c r="V1053" s="437"/>
      <c r="W1053" s="437"/>
      <c r="X1053" s="436"/>
    </row>
    <row r="1054">
      <c r="B1054" s="457">
        <f t="shared" si="1"/>
        <v>257.1256364</v>
      </c>
      <c r="C1054" s="539" t="str">
        <f t="shared" si="2"/>
        <v> </v>
      </c>
      <c r="D1054" s="466"/>
      <c r="E1054" s="466"/>
      <c r="F1054" s="466"/>
      <c r="G1054" s="466"/>
      <c r="H1054" s="466"/>
      <c r="I1054" s="467"/>
      <c r="J1054" s="436"/>
      <c r="K1054" s="537"/>
      <c r="L1054" s="437"/>
      <c r="M1054" s="437"/>
      <c r="N1054" s="437"/>
      <c r="O1054" s="437"/>
      <c r="P1054" s="437"/>
      <c r="Q1054" s="538"/>
      <c r="R1054" s="536"/>
      <c r="S1054" s="536"/>
      <c r="T1054" s="536"/>
      <c r="U1054" s="437"/>
      <c r="V1054" s="437"/>
      <c r="W1054" s="437"/>
      <c r="X1054" s="436"/>
    </row>
    <row r="1055">
      <c r="B1055" s="457">
        <f t="shared" si="1"/>
        <v>257.4446969</v>
      </c>
      <c r="C1055" s="539" t="str">
        <f t="shared" si="2"/>
        <v> </v>
      </c>
      <c r="D1055" s="466"/>
      <c r="E1055" s="466"/>
      <c r="F1055" s="466"/>
      <c r="G1055" s="466"/>
      <c r="H1055" s="466"/>
      <c r="I1055" s="467"/>
      <c r="J1055" s="436"/>
      <c r="K1055" s="537"/>
      <c r="L1055" s="437"/>
      <c r="M1055" s="437"/>
      <c r="N1055" s="437"/>
      <c r="O1055" s="437"/>
      <c r="P1055" s="437"/>
      <c r="Q1055" s="538"/>
      <c r="R1055" s="536"/>
      <c r="S1055" s="536"/>
      <c r="T1055" s="536"/>
      <c r="U1055" s="437"/>
      <c r="V1055" s="437"/>
      <c r="W1055" s="437"/>
      <c r="X1055" s="436"/>
    </row>
    <row r="1056">
      <c r="B1056" s="457">
        <f t="shared" si="1"/>
        <v>257.1854443</v>
      </c>
      <c r="C1056" s="539" t="str">
        <f t="shared" si="2"/>
        <v> </v>
      </c>
      <c r="D1056" s="466"/>
      <c r="E1056" s="466"/>
      <c r="F1056" s="466"/>
      <c r="G1056" s="466"/>
      <c r="H1056" s="466"/>
      <c r="I1056" s="467"/>
      <c r="J1056" s="436"/>
      <c r="K1056" s="537"/>
      <c r="L1056" s="437"/>
      <c r="M1056" s="437"/>
      <c r="N1056" s="437"/>
      <c r="O1056" s="437"/>
      <c r="P1056" s="437"/>
      <c r="Q1056" s="538"/>
      <c r="R1056" s="536"/>
      <c r="S1056" s="536"/>
      <c r="T1056" s="536"/>
      <c r="U1056" s="437"/>
      <c r="V1056" s="437"/>
      <c r="W1056" s="437"/>
      <c r="X1056" s="436"/>
    </row>
    <row r="1057">
      <c r="B1057" s="457">
        <f t="shared" si="1"/>
        <v>257.2733218</v>
      </c>
      <c r="C1057" s="539" t="str">
        <f t="shared" si="2"/>
        <v> </v>
      </c>
      <c r="D1057" s="466"/>
      <c r="E1057" s="466"/>
      <c r="F1057" s="466"/>
      <c r="G1057" s="466"/>
      <c r="H1057" s="466"/>
      <c r="I1057" s="467"/>
      <c r="J1057" s="436"/>
      <c r="K1057" s="537"/>
      <c r="L1057" s="437"/>
      <c r="M1057" s="437"/>
      <c r="N1057" s="437"/>
      <c r="O1057" s="437"/>
      <c r="P1057" s="437"/>
      <c r="Q1057" s="538"/>
      <c r="R1057" s="536"/>
      <c r="S1057" s="536"/>
      <c r="T1057" s="536"/>
      <c r="U1057" s="437"/>
      <c r="V1057" s="437"/>
      <c r="W1057" s="437"/>
      <c r="X1057" s="436"/>
    </row>
    <row r="1058">
      <c r="B1058" s="457">
        <f t="shared" si="1"/>
        <v>257.8813679</v>
      </c>
      <c r="C1058" s="539" t="str">
        <f t="shared" si="2"/>
        <v> </v>
      </c>
      <c r="D1058" s="466"/>
      <c r="E1058" s="466"/>
      <c r="F1058" s="466"/>
      <c r="G1058" s="466"/>
      <c r="H1058" s="466"/>
      <c r="I1058" s="467"/>
      <c r="J1058" s="436"/>
      <c r="K1058" s="537"/>
      <c r="L1058" s="437"/>
      <c r="M1058" s="437"/>
      <c r="N1058" s="437"/>
      <c r="O1058" s="437"/>
      <c r="P1058" s="437"/>
      <c r="Q1058" s="538"/>
      <c r="R1058" s="536"/>
      <c r="S1058" s="536"/>
      <c r="T1058" s="536"/>
      <c r="U1058" s="437"/>
      <c r="V1058" s="437"/>
      <c r="W1058" s="437"/>
      <c r="X1058" s="436"/>
    </row>
    <row r="1059">
      <c r="B1059" s="457">
        <f t="shared" si="1"/>
        <v>257.7219063</v>
      </c>
      <c r="C1059" s="539" t="str">
        <f t="shared" si="2"/>
        <v> </v>
      </c>
      <c r="D1059" s="466"/>
      <c r="E1059" s="466"/>
      <c r="F1059" s="466"/>
      <c r="G1059" s="466"/>
      <c r="H1059" s="466"/>
      <c r="I1059" s="467"/>
      <c r="J1059" s="436"/>
      <c r="K1059" s="537"/>
      <c r="L1059" s="437"/>
      <c r="M1059" s="437"/>
      <c r="N1059" s="437"/>
      <c r="O1059" s="437"/>
      <c r="P1059" s="437"/>
      <c r="Q1059" s="538"/>
      <c r="R1059" s="536"/>
      <c r="S1059" s="536"/>
      <c r="T1059" s="536"/>
      <c r="U1059" s="437"/>
      <c r="V1059" s="437"/>
      <c r="W1059" s="437"/>
      <c r="X1059" s="436"/>
    </row>
    <row r="1060">
      <c r="B1060" s="457">
        <f t="shared" si="1"/>
        <v>257.6497718</v>
      </c>
      <c r="C1060" s="539" t="str">
        <f t="shared" si="2"/>
        <v> </v>
      </c>
      <c r="D1060" s="466"/>
      <c r="E1060" s="466"/>
      <c r="F1060" s="466"/>
      <c r="G1060" s="466"/>
      <c r="H1060" s="466"/>
      <c r="I1060" s="467"/>
      <c r="J1060" s="436"/>
      <c r="K1060" s="537"/>
      <c r="L1060" s="437"/>
      <c r="M1060" s="437"/>
      <c r="N1060" s="437"/>
      <c r="O1060" s="437"/>
      <c r="P1060" s="437"/>
      <c r="Q1060" s="538"/>
      <c r="R1060" s="536"/>
      <c r="S1060" s="536"/>
      <c r="T1060" s="536"/>
      <c r="U1060" s="437"/>
      <c r="V1060" s="437"/>
      <c r="W1060" s="437"/>
      <c r="X1060" s="436"/>
    </row>
    <row r="1061">
      <c r="B1061" s="457">
        <f t="shared" si="1"/>
        <v>257.2525891</v>
      </c>
      <c r="C1061" s="539" t="str">
        <f t="shared" si="2"/>
        <v> </v>
      </c>
      <c r="D1061" s="466"/>
      <c r="E1061" s="466"/>
      <c r="F1061" s="466"/>
      <c r="G1061" s="466"/>
      <c r="H1061" s="466"/>
      <c r="I1061" s="467"/>
      <c r="J1061" s="436"/>
      <c r="K1061" s="537"/>
      <c r="L1061" s="437"/>
      <c r="M1061" s="437"/>
      <c r="N1061" s="437"/>
      <c r="O1061" s="437"/>
      <c r="P1061" s="437"/>
      <c r="Q1061" s="538"/>
      <c r="R1061" s="536"/>
      <c r="S1061" s="536"/>
      <c r="T1061" s="536"/>
      <c r="U1061" s="437"/>
      <c r="V1061" s="437"/>
      <c r="W1061" s="437"/>
      <c r="X1061" s="436"/>
    </row>
    <row r="1062">
      <c r="B1062" s="457">
        <f t="shared" si="1"/>
        <v>257.3564845</v>
      </c>
      <c r="C1062" s="539" t="str">
        <f t="shared" si="2"/>
        <v> </v>
      </c>
      <c r="D1062" s="466"/>
      <c r="E1062" s="466"/>
      <c r="F1062" s="466"/>
      <c r="G1062" s="466"/>
      <c r="H1062" s="466"/>
      <c r="I1062" s="467"/>
      <c r="J1062" s="436"/>
      <c r="K1062" s="537"/>
      <c r="L1062" s="437"/>
      <c r="M1062" s="437"/>
      <c r="N1062" s="437"/>
      <c r="O1062" s="437"/>
      <c r="P1062" s="437"/>
      <c r="Q1062" s="538"/>
      <c r="R1062" s="536"/>
      <c r="S1062" s="536"/>
      <c r="T1062" s="536"/>
      <c r="U1062" s="437"/>
      <c r="V1062" s="437"/>
      <c r="W1062" s="437"/>
      <c r="X1062" s="436"/>
    </row>
    <row r="1063">
      <c r="B1063" s="457">
        <f t="shared" si="1"/>
        <v>257.3643635</v>
      </c>
      <c r="C1063" s="539" t="str">
        <f t="shared" si="2"/>
        <v> </v>
      </c>
      <c r="D1063" s="466"/>
      <c r="E1063" s="466"/>
      <c r="F1063" s="466"/>
      <c r="G1063" s="466"/>
      <c r="H1063" s="466"/>
      <c r="I1063" s="467"/>
      <c r="J1063" s="436"/>
      <c r="K1063" s="537"/>
      <c r="L1063" s="437"/>
      <c r="M1063" s="437"/>
      <c r="N1063" s="437"/>
      <c r="O1063" s="437"/>
      <c r="P1063" s="437"/>
      <c r="Q1063" s="538"/>
      <c r="R1063" s="536"/>
      <c r="S1063" s="536"/>
      <c r="T1063" s="536"/>
      <c r="U1063" s="437"/>
      <c r="V1063" s="437"/>
      <c r="W1063" s="437"/>
      <c r="X1063" s="436"/>
    </row>
    <row r="1064">
      <c r="B1064" s="457">
        <f t="shared" si="1"/>
        <v>257.201607</v>
      </c>
      <c r="C1064" s="539" t="str">
        <f t="shared" si="2"/>
        <v> </v>
      </c>
      <c r="D1064" s="466"/>
      <c r="E1064" s="466"/>
      <c r="F1064" s="466"/>
      <c r="G1064" s="466"/>
      <c r="H1064" s="466"/>
      <c r="I1064" s="467"/>
      <c r="J1064" s="436"/>
      <c r="K1064" s="537"/>
      <c r="L1064" s="437"/>
      <c r="M1064" s="437"/>
      <c r="N1064" s="437"/>
      <c r="O1064" s="437"/>
      <c r="P1064" s="437"/>
      <c r="Q1064" s="538"/>
      <c r="R1064" s="536"/>
      <c r="S1064" s="536"/>
      <c r="T1064" s="536"/>
      <c r="U1064" s="437"/>
      <c r="V1064" s="437"/>
      <c r="W1064" s="437"/>
      <c r="X1064" s="436"/>
    </row>
    <row r="1065">
      <c r="B1065" s="457">
        <f t="shared" si="1"/>
        <v>257.0708912</v>
      </c>
      <c r="C1065" s="539" t="str">
        <f t="shared" si="2"/>
        <v> </v>
      </c>
      <c r="D1065" s="540"/>
      <c r="E1065" s="540"/>
      <c r="F1065" s="540"/>
      <c r="G1065" s="540"/>
      <c r="H1065" s="540"/>
      <c r="I1065" s="541"/>
      <c r="J1065" s="436"/>
      <c r="K1065" s="537"/>
      <c r="L1065" s="437"/>
      <c r="M1065" s="437"/>
      <c r="N1065" s="437"/>
      <c r="O1065" s="437"/>
      <c r="P1065" s="437"/>
      <c r="Q1065" s="538"/>
      <c r="R1065" s="536"/>
      <c r="S1065" s="536"/>
      <c r="T1065" s="536"/>
      <c r="U1065" s="437"/>
      <c r="V1065" s="437"/>
      <c r="W1065" s="437"/>
      <c r="X1065" s="436"/>
    </row>
    <row r="1066">
      <c r="B1066" s="457">
        <f t="shared" si="1"/>
        <v>257.1148635</v>
      </c>
      <c r="C1066" s="539" t="str">
        <f t="shared" si="2"/>
        <v> </v>
      </c>
      <c r="D1066" s="540"/>
      <c r="E1066" s="540"/>
      <c r="F1066" s="540"/>
      <c r="G1066" s="540"/>
      <c r="H1066" s="540"/>
      <c r="I1066" s="541"/>
      <c r="J1066" s="436"/>
      <c r="K1066" s="537"/>
      <c r="L1066" s="437"/>
      <c r="M1066" s="437"/>
      <c r="N1066" s="437"/>
      <c r="O1066" s="437"/>
      <c r="P1066" s="437"/>
      <c r="Q1066" s="538"/>
      <c r="R1066" s="536"/>
      <c r="S1066" s="536"/>
      <c r="T1066" s="536"/>
      <c r="U1066" s="437"/>
      <c r="V1066" s="437"/>
      <c r="W1066" s="437"/>
      <c r="X1066" s="436"/>
    </row>
    <row r="1067">
      <c r="B1067" s="457">
        <f t="shared" si="1"/>
        <v>257.7650921</v>
      </c>
      <c r="C1067" s="539" t="str">
        <f t="shared" si="2"/>
        <v> </v>
      </c>
      <c r="D1067" s="540"/>
      <c r="E1067" s="540"/>
      <c r="F1067" s="540"/>
      <c r="G1067" s="540"/>
      <c r="H1067" s="540"/>
      <c r="I1067" s="541"/>
      <c r="J1067" s="436"/>
      <c r="K1067" s="537"/>
      <c r="L1067" s="437"/>
      <c r="M1067" s="437"/>
      <c r="N1067" s="437"/>
      <c r="O1067" s="437"/>
      <c r="P1067" s="437"/>
      <c r="Q1067" s="538"/>
      <c r="R1067" s="536"/>
      <c r="S1067" s="536"/>
      <c r="T1067" s="536"/>
      <c r="U1067" s="437"/>
      <c r="V1067" s="437"/>
      <c r="W1067" s="437"/>
      <c r="X1067" s="436"/>
    </row>
    <row r="1068">
      <c r="B1068" s="457">
        <f t="shared" si="1"/>
        <v>257.7517493</v>
      </c>
      <c r="C1068" s="539" t="str">
        <f t="shared" si="2"/>
        <v> </v>
      </c>
      <c r="D1068" s="540"/>
      <c r="E1068" s="540"/>
      <c r="F1068" s="540"/>
      <c r="G1068" s="540"/>
      <c r="H1068" s="540"/>
      <c r="I1068" s="541"/>
      <c r="J1068" s="436"/>
      <c r="K1068" s="537"/>
      <c r="L1068" s="437"/>
      <c r="M1068" s="437"/>
      <c r="N1068" s="437"/>
      <c r="O1068" s="437"/>
      <c r="P1068" s="437"/>
      <c r="Q1068" s="538"/>
      <c r="R1068" s="536"/>
      <c r="S1068" s="536"/>
      <c r="T1068" s="536"/>
      <c r="U1068" s="437"/>
      <c r="V1068" s="437"/>
      <c r="W1068" s="437"/>
      <c r="X1068" s="436"/>
    </row>
    <row r="1069">
      <c r="B1069" s="457">
        <f t="shared" si="1"/>
        <v>257.8039041</v>
      </c>
      <c r="C1069" s="539" t="str">
        <f t="shared" si="2"/>
        <v> </v>
      </c>
      <c r="D1069" s="540"/>
      <c r="E1069" s="540"/>
      <c r="F1069" s="540"/>
      <c r="G1069" s="540"/>
      <c r="H1069" s="540"/>
      <c r="I1069" s="541"/>
      <c r="J1069" s="436"/>
      <c r="K1069" s="537"/>
      <c r="L1069" s="437"/>
      <c r="M1069" s="437"/>
      <c r="N1069" s="437"/>
      <c r="O1069" s="437"/>
      <c r="P1069" s="437"/>
      <c r="Q1069" s="538"/>
      <c r="R1069" s="536"/>
      <c r="S1069" s="536"/>
      <c r="T1069" s="536"/>
      <c r="U1069" s="437"/>
      <c r="V1069" s="437"/>
      <c r="W1069" s="437"/>
      <c r="X1069" s="436"/>
    </row>
    <row r="1070">
      <c r="B1070" s="457">
        <f t="shared" si="1"/>
        <v>257.0887989</v>
      </c>
      <c r="C1070" s="539" t="str">
        <f t="shared" si="2"/>
        <v> </v>
      </c>
      <c r="D1070" s="540"/>
      <c r="E1070" s="540"/>
      <c r="F1070" s="540"/>
      <c r="G1070" s="540"/>
      <c r="H1070" s="540"/>
      <c r="I1070" s="541"/>
      <c r="J1070" s="436"/>
      <c r="K1070" s="537"/>
      <c r="L1070" s="437"/>
      <c r="M1070" s="437"/>
      <c r="N1070" s="437"/>
      <c r="O1070" s="437"/>
      <c r="P1070" s="437"/>
      <c r="Q1070" s="538"/>
      <c r="R1070" s="536"/>
      <c r="S1070" s="536"/>
      <c r="T1070" s="536"/>
      <c r="U1070" s="437"/>
      <c r="V1070" s="437"/>
      <c r="W1070" s="437"/>
      <c r="X1070" s="436"/>
    </row>
    <row r="1071">
      <c r="B1071" s="457">
        <f t="shared" si="1"/>
        <v>257.8407361</v>
      </c>
      <c r="C1071" s="539" t="str">
        <f t="shared" si="2"/>
        <v> </v>
      </c>
      <c r="D1071" s="540"/>
      <c r="E1071" s="540"/>
      <c r="F1071" s="540"/>
      <c r="G1071" s="540"/>
      <c r="H1071" s="540"/>
      <c r="I1071" s="541"/>
      <c r="J1071" s="436"/>
      <c r="K1071" s="537"/>
      <c r="L1071" s="437"/>
      <c r="M1071" s="437"/>
      <c r="N1071" s="437"/>
      <c r="O1071" s="437"/>
      <c r="P1071" s="437"/>
      <c r="Q1071" s="538"/>
      <c r="R1071" s="536"/>
      <c r="S1071" s="536"/>
      <c r="T1071" s="536"/>
      <c r="U1071" s="437"/>
      <c r="V1071" s="437"/>
      <c r="W1071" s="437"/>
      <c r="X1071" s="436"/>
    </row>
    <row r="1072">
      <c r="B1072" s="457">
        <f t="shared" si="1"/>
        <v>257.4624299</v>
      </c>
      <c r="C1072" s="539" t="str">
        <f t="shared" si="2"/>
        <v> </v>
      </c>
      <c r="D1072" s="540"/>
      <c r="E1072" s="540"/>
      <c r="F1072" s="540"/>
      <c r="G1072" s="540"/>
      <c r="H1072" s="540"/>
      <c r="I1072" s="541"/>
      <c r="J1072" s="436"/>
      <c r="K1072" s="537"/>
      <c r="L1072" s="437"/>
      <c r="M1072" s="437"/>
      <c r="N1072" s="437"/>
      <c r="O1072" s="437"/>
      <c r="P1072" s="437"/>
      <c r="Q1072" s="538"/>
      <c r="R1072" s="536"/>
      <c r="S1072" s="536"/>
      <c r="T1072" s="536"/>
      <c r="U1072" s="437"/>
      <c r="V1072" s="437"/>
      <c r="W1072" s="437"/>
      <c r="X1072" s="436"/>
    </row>
    <row r="1073">
      <c r="B1073" s="457">
        <f t="shared" si="1"/>
        <v>257.8807393</v>
      </c>
      <c r="C1073" s="539" t="str">
        <f t="shared" si="2"/>
        <v> </v>
      </c>
      <c r="D1073" s="540"/>
      <c r="E1073" s="540"/>
      <c r="F1073" s="540"/>
      <c r="G1073" s="540"/>
      <c r="H1073" s="540"/>
      <c r="I1073" s="541"/>
      <c r="J1073" s="436"/>
      <c r="K1073" s="537"/>
      <c r="L1073" s="437"/>
      <c r="M1073" s="437"/>
      <c r="N1073" s="437"/>
      <c r="O1073" s="437"/>
      <c r="P1073" s="437"/>
      <c r="Q1073" s="538"/>
      <c r="R1073" s="536"/>
      <c r="S1073" s="536"/>
      <c r="T1073" s="536"/>
      <c r="U1073" s="437"/>
      <c r="V1073" s="437"/>
      <c r="W1073" s="437"/>
      <c r="X1073" s="436"/>
    </row>
    <row r="1074">
      <c r="B1074" s="457">
        <f t="shared" si="1"/>
        <v>257.2634971</v>
      </c>
      <c r="C1074" s="539" t="str">
        <f t="shared" si="2"/>
        <v> </v>
      </c>
      <c r="D1074" s="540"/>
      <c r="E1074" s="540"/>
      <c r="F1074" s="540"/>
      <c r="G1074" s="540"/>
      <c r="H1074" s="540"/>
      <c r="I1074" s="541"/>
      <c r="J1074" s="436"/>
      <c r="K1074" s="537"/>
      <c r="L1074" s="437"/>
      <c r="M1074" s="437"/>
      <c r="N1074" s="437"/>
      <c r="O1074" s="437"/>
      <c r="P1074" s="437"/>
      <c r="Q1074" s="538"/>
      <c r="R1074" s="536"/>
      <c r="S1074" s="536"/>
      <c r="T1074" s="536"/>
      <c r="U1074" s="437"/>
      <c r="V1074" s="437"/>
      <c r="W1074" s="437"/>
      <c r="X1074" s="436"/>
    </row>
    <row r="1075">
      <c r="B1075" s="457">
        <f t="shared" si="1"/>
        <v>257.9001467</v>
      </c>
      <c r="C1075" s="539" t="str">
        <f t="shared" si="2"/>
        <v> </v>
      </c>
      <c r="D1075" s="540"/>
      <c r="E1075" s="540"/>
      <c r="F1075" s="540"/>
      <c r="G1075" s="540"/>
      <c r="H1075" s="540"/>
      <c r="I1075" s="541"/>
      <c r="J1075" s="436"/>
      <c r="K1075" s="537"/>
      <c r="L1075" s="437"/>
      <c r="M1075" s="437"/>
      <c r="N1075" s="437"/>
      <c r="O1075" s="437"/>
      <c r="P1075" s="437"/>
      <c r="Q1075" s="538"/>
      <c r="R1075" s="536"/>
      <c r="S1075" s="536"/>
      <c r="T1075" s="536"/>
      <c r="U1075" s="437"/>
      <c r="V1075" s="437"/>
      <c r="W1075" s="437"/>
      <c r="X1075" s="436"/>
    </row>
    <row r="1076">
      <c r="B1076" s="457">
        <f t="shared" si="1"/>
        <v>257.7180213</v>
      </c>
      <c r="C1076" s="539" t="str">
        <f t="shared" si="2"/>
        <v> </v>
      </c>
      <c r="D1076" s="540"/>
      <c r="E1076" s="540"/>
      <c r="F1076" s="540"/>
      <c r="G1076" s="540"/>
      <c r="H1076" s="540"/>
      <c r="I1076" s="541"/>
      <c r="J1076" s="436"/>
      <c r="K1076" s="537"/>
      <c r="L1076" s="437"/>
      <c r="M1076" s="437"/>
      <c r="N1076" s="437"/>
      <c r="O1076" s="437"/>
      <c r="P1076" s="437"/>
      <c r="Q1076" s="538"/>
      <c r="R1076" s="536"/>
      <c r="S1076" s="536"/>
      <c r="T1076" s="536"/>
      <c r="U1076" s="437"/>
      <c r="V1076" s="437"/>
      <c r="W1076" s="437"/>
      <c r="X1076" s="436"/>
    </row>
    <row r="1077">
      <c r="B1077" s="457">
        <f t="shared" si="1"/>
        <v>257.7112366</v>
      </c>
      <c r="C1077" s="539" t="str">
        <f t="shared" si="2"/>
        <v> </v>
      </c>
      <c r="D1077" s="540"/>
      <c r="E1077" s="540"/>
      <c r="F1077" s="540"/>
      <c r="G1077" s="540"/>
      <c r="H1077" s="540"/>
      <c r="I1077" s="541"/>
      <c r="J1077" s="436"/>
      <c r="K1077" s="537"/>
      <c r="L1077" s="437"/>
      <c r="M1077" s="437"/>
      <c r="N1077" s="437"/>
      <c r="O1077" s="437"/>
      <c r="P1077" s="437"/>
      <c r="Q1077" s="538"/>
      <c r="R1077" s="536"/>
      <c r="S1077" s="536"/>
      <c r="T1077" s="536"/>
      <c r="U1077" s="437"/>
      <c r="V1077" s="437"/>
      <c r="W1077" s="437"/>
      <c r="X1077" s="436"/>
    </row>
    <row r="1078">
      <c r="B1078" s="457">
        <f t="shared" si="1"/>
        <v>257.5982523</v>
      </c>
      <c r="C1078" s="539" t="str">
        <f t="shared" si="2"/>
        <v> </v>
      </c>
      <c r="D1078" s="540"/>
      <c r="E1078" s="540"/>
      <c r="F1078" s="540"/>
      <c r="G1078" s="540"/>
      <c r="H1078" s="540"/>
      <c r="I1078" s="541"/>
      <c r="J1078" s="436"/>
      <c r="K1078" s="537"/>
      <c r="L1078" s="437"/>
      <c r="M1078" s="437"/>
      <c r="N1078" s="437"/>
      <c r="O1078" s="437"/>
      <c r="P1078" s="437"/>
      <c r="Q1078" s="538"/>
      <c r="R1078" s="536"/>
      <c r="S1078" s="536"/>
      <c r="T1078" s="536"/>
      <c r="U1078" s="437"/>
      <c r="V1078" s="437"/>
      <c r="W1078" s="437"/>
      <c r="X1078" s="436"/>
    </row>
    <row r="1079">
      <c r="B1079" s="457">
        <f t="shared" si="1"/>
        <v>257.2652509</v>
      </c>
      <c r="C1079" s="539" t="str">
        <f t="shared" si="2"/>
        <v> </v>
      </c>
      <c r="D1079" s="540"/>
      <c r="E1079" s="540"/>
      <c r="F1079" s="540"/>
      <c r="G1079" s="540"/>
      <c r="H1079" s="540"/>
      <c r="I1079" s="541"/>
      <c r="J1079" s="436"/>
      <c r="K1079" s="537"/>
      <c r="L1079" s="437"/>
      <c r="M1079" s="437"/>
      <c r="N1079" s="437"/>
      <c r="O1079" s="437"/>
      <c r="P1079" s="437"/>
      <c r="Q1079" s="538"/>
      <c r="R1079" s="536"/>
      <c r="S1079" s="536"/>
      <c r="T1079" s="536"/>
      <c r="U1079" s="437"/>
      <c r="V1079" s="437"/>
      <c r="W1079" s="437"/>
      <c r="X1079" s="436"/>
    </row>
    <row r="1080">
      <c r="B1080" s="457">
        <f t="shared" si="1"/>
        <v>257.9276562</v>
      </c>
      <c r="C1080" s="539" t="str">
        <f t="shared" si="2"/>
        <v> </v>
      </c>
      <c r="D1080" s="540"/>
      <c r="E1080" s="540"/>
      <c r="F1080" s="540"/>
      <c r="G1080" s="540"/>
      <c r="H1080" s="540"/>
      <c r="I1080" s="541"/>
      <c r="J1080" s="436"/>
      <c r="K1080" s="537"/>
      <c r="L1080" s="437"/>
      <c r="M1080" s="437"/>
      <c r="N1080" s="437"/>
      <c r="O1080" s="437"/>
      <c r="P1080" s="437"/>
      <c r="Q1080" s="538"/>
      <c r="R1080" s="536"/>
      <c r="S1080" s="536"/>
      <c r="T1080" s="536"/>
      <c r="U1080" s="437"/>
      <c r="V1080" s="437"/>
      <c r="W1080" s="437"/>
      <c r="X1080" s="436"/>
    </row>
    <row r="1081">
      <c r="B1081" s="457">
        <f t="shared" si="1"/>
        <v>257.3537614</v>
      </c>
      <c r="C1081" s="539" t="str">
        <f t="shared" si="2"/>
        <v> </v>
      </c>
      <c r="D1081" s="540"/>
      <c r="E1081" s="540"/>
      <c r="F1081" s="540"/>
      <c r="G1081" s="540"/>
      <c r="H1081" s="540"/>
      <c r="I1081" s="541"/>
      <c r="J1081" s="436"/>
      <c r="K1081" s="537"/>
      <c r="L1081" s="437"/>
      <c r="M1081" s="437"/>
      <c r="N1081" s="437"/>
      <c r="O1081" s="437"/>
      <c r="P1081" s="437"/>
      <c r="Q1081" s="538"/>
      <c r="R1081" s="536"/>
      <c r="S1081" s="536"/>
      <c r="T1081" s="536"/>
      <c r="U1081" s="437"/>
      <c r="V1081" s="437"/>
      <c r="W1081" s="437"/>
      <c r="X1081" s="436"/>
    </row>
    <row r="1082">
      <c r="B1082" s="457">
        <f t="shared" si="1"/>
        <v>257.8945384</v>
      </c>
      <c r="C1082" s="539" t="str">
        <f t="shared" si="2"/>
        <v> </v>
      </c>
      <c r="D1082" s="540"/>
      <c r="E1082" s="540"/>
      <c r="F1082" s="540"/>
      <c r="G1082" s="540"/>
      <c r="H1082" s="540"/>
      <c r="I1082" s="541"/>
      <c r="J1082" s="436"/>
      <c r="K1082" s="537"/>
      <c r="L1082" s="437"/>
      <c r="M1082" s="437"/>
      <c r="N1082" s="437"/>
      <c r="O1082" s="437"/>
      <c r="P1082" s="437"/>
      <c r="Q1082" s="538"/>
      <c r="R1082" s="536"/>
      <c r="S1082" s="536"/>
      <c r="T1082" s="536"/>
      <c r="U1082" s="437"/>
      <c r="V1082" s="437"/>
      <c r="W1082" s="437"/>
      <c r="X1082" s="436"/>
    </row>
    <row r="1083">
      <c r="B1083" s="457">
        <f t="shared" si="1"/>
        <v>257.4220647</v>
      </c>
      <c r="C1083" s="539" t="str">
        <f t="shared" si="2"/>
        <v> </v>
      </c>
      <c r="D1083" s="540"/>
      <c r="E1083" s="540"/>
      <c r="F1083" s="540"/>
      <c r="G1083" s="540"/>
      <c r="H1083" s="540"/>
      <c r="I1083" s="541"/>
      <c r="J1083" s="436"/>
      <c r="K1083" s="537"/>
      <c r="L1083" s="437"/>
      <c r="M1083" s="437"/>
      <c r="N1083" s="437"/>
      <c r="O1083" s="437"/>
      <c r="P1083" s="437"/>
      <c r="Q1083" s="538"/>
      <c r="R1083" s="536"/>
      <c r="S1083" s="536"/>
      <c r="T1083" s="536"/>
      <c r="U1083" s="437"/>
      <c r="V1083" s="437"/>
      <c r="W1083" s="437"/>
      <c r="X1083" s="436"/>
    </row>
    <row r="1084">
      <c r="B1084" s="457">
        <f t="shared" si="1"/>
        <v>257.1634499</v>
      </c>
      <c r="C1084" s="539" t="str">
        <f t="shared" si="2"/>
        <v> </v>
      </c>
      <c r="D1084" s="540"/>
      <c r="E1084" s="540"/>
      <c r="F1084" s="540"/>
      <c r="G1084" s="540"/>
      <c r="H1084" s="540"/>
      <c r="I1084" s="541"/>
      <c r="J1084" s="436"/>
      <c r="K1084" s="537"/>
      <c r="L1084" s="437"/>
      <c r="M1084" s="437"/>
      <c r="N1084" s="437"/>
      <c r="O1084" s="437"/>
      <c r="P1084" s="437"/>
      <c r="Q1084" s="538"/>
      <c r="R1084" s="536"/>
      <c r="S1084" s="536"/>
      <c r="T1084" s="536"/>
      <c r="U1084" s="437"/>
      <c r="V1084" s="437"/>
      <c r="W1084" s="437"/>
      <c r="X1084" s="436"/>
    </row>
    <row r="1085">
      <c r="B1085" s="457">
        <f t="shared" si="1"/>
        <v>257.0643582</v>
      </c>
      <c r="C1085" s="539" t="str">
        <f t="shared" si="2"/>
        <v> </v>
      </c>
      <c r="D1085" s="540"/>
      <c r="E1085" s="540"/>
      <c r="F1085" s="540"/>
      <c r="G1085" s="540"/>
      <c r="H1085" s="540"/>
      <c r="I1085" s="541"/>
      <c r="J1085" s="436"/>
      <c r="K1085" s="537"/>
      <c r="L1085" s="437"/>
      <c r="M1085" s="437"/>
      <c r="N1085" s="437"/>
      <c r="O1085" s="437"/>
      <c r="P1085" s="437"/>
      <c r="Q1085" s="538"/>
      <c r="R1085" s="536"/>
      <c r="S1085" s="536"/>
      <c r="T1085" s="536"/>
      <c r="U1085" s="437"/>
      <c r="V1085" s="437"/>
      <c r="W1085" s="437"/>
      <c r="X1085" s="436"/>
    </row>
    <row r="1086">
      <c r="B1086" s="457">
        <f t="shared" si="1"/>
        <v>257.4784779</v>
      </c>
      <c r="C1086" s="539" t="str">
        <f t="shared" si="2"/>
        <v> </v>
      </c>
      <c r="D1086" s="540"/>
      <c r="E1086" s="540"/>
      <c r="F1086" s="540"/>
      <c r="G1086" s="540"/>
      <c r="H1086" s="540"/>
      <c r="I1086" s="541"/>
      <c r="J1086" s="436"/>
      <c r="K1086" s="537"/>
      <c r="L1086" s="437"/>
      <c r="M1086" s="437"/>
      <c r="N1086" s="437"/>
      <c r="O1086" s="437"/>
      <c r="P1086" s="437"/>
      <c r="Q1086" s="538"/>
      <c r="R1086" s="536"/>
      <c r="S1086" s="536"/>
      <c r="T1086" s="536"/>
      <c r="U1086" s="437"/>
      <c r="V1086" s="437"/>
      <c r="W1086" s="437"/>
      <c r="X1086" s="436"/>
    </row>
    <row r="1087">
      <c r="B1087" s="457">
        <f t="shared" si="1"/>
        <v>257.4885033</v>
      </c>
      <c r="C1087" s="539" t="str">
        <f t="shared" si="2"/>
        <v> </v>
      </c>
      <c r="D1087" s="540"/>
      <c r="E1087" s="540"/>
      <c r="F1087" s="540"/>
      <c r="G1087" s="540"/>
      <c r="H1087" s="540"/>
      <c r="I1087" s="541"/>
      <c r="J1087" s="436"/>
      <c r="K1087" s="537"/>
      <c r="L1087" s="437"/>
      <c r="M1087" s="437"/>
      <c r="N1087" s="437"/>
      <c r="O1087" s="437"/>
      <c r="P1087" s="437"/>
      <c r="Q1087" s="538"/>
      <c r="R1087" s="536"/>
      <c r="S1087" s="536"/>
      <c r="T1087" s="536"/>
      <c r="U1087" s="437"/>
      <c r="V1087" s="437"/>
      <c r="W1087" s="437"/>
      <c r="X1087" s="436"/>
    </row>
    <row r="1088">
      <c r="B1088" s="457">
        <f t="shared" si="1"/>
        <v>257.0608689</v>
      </c>
      <c r="C1088" s="539" t="str">
        <f t="shared" si="2"/>
        <v> </v>
      </c>
      <c r="D1088" s="540"/>
      <c r="E1088" s="540"/>
      <c r="F1088" s="540"/>
      <c r="G1088" s="540"/>
      <c r="H1088" s="540"/>
      <c r="I1088" s="541"/>
      <c r="J1088" s="436"/>
      <c r="K1088" s="537"/>
      <c r="L1088" s="437"/>
      <c r="M1088" s="437"/>
      <c r="N1088" s="437"/>
      <c r="O1088" s="437"/>
      <c r="P1088" s="437"/>
      <c r="Q1088" s="538"/>
      <c r="R1088" s="536"/>
      <c r="S1088" s="536"/>
      <c r="T1088" s="536"/>
      <c r="U1088" s="437"/>
      <c r="V1088" s="437"/>
      <c r="W1088" s="437"/>
      <c r="X1088" s="436"/>
    </row>
    <row r="1089">
      <c r="B1089" s="457">
        <f t="shared" si="1"/>
        <v>257.4675262</v>
      </c>
      <c r="C1089" s="539" t="str">
        <f t="shared" si="2"/>
        <v> </v>
      </c>
      <c r="D1089" s="540"/>
      <c r="E1089" s="540"/>
      <c r="F1089" s="540"/>
      <c r="G1089" s="540"/>
      <c r="H1089" s="540"/>
      <c r="I1089" s="541"/>
      <c r="J1089" s="436"/>
      <c r="K1089" s="537"/>
      <c r="L1089" s="437"/>
      <c r="M1089" s="437"/>
      <c r="N1089" s="437"/>
      <c r="O1089" s="437"/>
      <c r="P1089" s="437"/>
      <c r="Q1089" s="538"/>
      <c r="R1089" s="536"/>
      <c r="S1089" s="536"/>
      <c r="T1089" s="536"/>
      <c r="U1089" s="437"/>
      <c r="V1089" s="437"/>
      <c r="W1089" s="437"/>
      <c r="X1089" s="436"/>
    </row>
    <row r="1090">
      <c r="B1090" s="457">
        <f t="shared" si="1"/>
        <v>257.5036274</v>
      </c>
      <c r="C1090" s="539" t="str">
        <f t="shared" si="2"/>
        <v> </v>
      </c>
      <c r="D1090" s="540"/>
      <c r="E1090" s="540"/>
      <c r="F1090" s="540"/>
      <c r="G1090" s="540"/>
      <c r="H1090" s="540"/>
      <c r="I1090" s="541"/>
      <c r="J1090" s="436"/>
      <c r="K1090" s="537"/>
      <c r="L1090" s="437"/>
      <c r="M1090" s="437"/>
      <c r="N1090" s="437"/>
      <c r="O1090" s="437"/>
      <c r="P1090" s="437"/>
      <c r="Q1090" s="538"/>
      <c r="R1090" s="536"/>
      <c r="S1090" s="536"/>
      <c r="T1090" s="536"/>
      <c r="U1090" s="437"/>
      <c r="V1090" s="437"/>
      <c r="W1090" s="437"/>
      <c r="X1090" s="436"/>
    </row>
    <row r="1091">
      <c r="B1091" s="457">
        <f t="shared" si="1"/>
        <v>257.8256774</v>
      </c>
      <c r="C1091" s="539" t="str">
        <f t="shared" si="2"/>
        <v> </v>
      </c>
      <c r="D1091" s="540"/>
      <c r="E1091" s="540"/>
      <c r="F1091" s="540"/>
      <c r="G1091" s="540"/>
      <c r="H1091" s="540"/>
      <c r="I1091" s="541"/>
      <c r="J1091" s="436"/>
      <c r="K1091" s="537"/>
      <c r="L1091" s="437"/>
      <c r="M1091" s="437"/>
      <c r="N1091" s="437"/>
      <c r="O1091" s="437"/>
      <c r="P1091" s="437"/>
      <c r="Q1091" s="538"/>
      <c r="R1091" s="536"/>
      <c r="S1091" s="536"/>
      <c r="T1091" s="536"/>
      <c r="U1091" s="437"/>
      <c r="V1091" s="437"/>
      <c r="W1091" s="437"/>
      <c r="X1091" s="436"/>
    </row>
    <row r="1092">
      <c r="B1092" s="457">
        <f t="shared" si="1"/>
        <v>257.1118929</v>
      </c>
      <c r="C1092" s="539" t="str">
        <f t="shared" si="2"/>
        <v> </v>
      </c>
      <c r="D1092" s="540"/>
      <c r="E1092" s="540"/>
      <c r="F1092" s="540"/>
      <c r="G1092" s="540"/>
      <c r="H1092" s="540"/>
      <c r="I1092" s="541"/>
      <c r="J1092" s="436"/>
      <c r="K1092" s="537"/>
      <c r="L1092" s="437"/>
      <c r="M1092" s="437"/>
      <c r="N1092" s="437"/>
      <c r="O1092" s="437"/>
      <c r="P1092" s="437"/>
      <c r="Q1092" s="538"/>
      <c r="R1092" s="536"/>
      <c r="S1092" s="536"/>
      <c r="T1092" s="536"/>
      <c r="U1092" s="437"/>
      <c r="V1092" s="437"/>
      <c r="W1092" s="437"/>
      <c r="X1092" s="436"/>
    </row>
    <row r="1093">
      <c r="B1093" s="457">
        <f t="shared" si="1"/>
        <v>257.5195439</v>
      </c>
      <c r="C1093" s="539" t="str">
        <f t="shared" si="2"/>
        <v> </v>
      </c>
      <c r="D1093" s="540"/>
      <c r="E1093" s="540"/>
      <c r="F1093" s="540"/>
      <c r="G1093" s="540"/>
      <c r="H1093" s="540"/>
      <c r="I1093" s="541"/>
      <c r="J1093" s="436"/>
      <c r="K1093" s="537"/>
      <c r="L1093" s="437"/>
      <c r="M1093" s="437"/>
      <c r="N1093" s="437"/>
      <c r="O1093" s="437"/>
      <c r="P1093" s="437"/>
      <c r="Q1093" s="538"/>
      <c r="R1093" s="536"/>
      <c r="S1093" s="536"/>
      <c r="T1093" s="536"/>
      <c r="U1093" s="437"/>
      <c r="V1093" s="437"/>
      <c r="W1093" s="437"/>
      <c r="X1093" s="436"/>
    </row>
    <row r="1094">
      <c r="B1094" s="457">
        <f t="shared" si="1"/>
        <v>257.3997453</v>
      </c>
      <c r="C1094" s="539" t="str">
        <f t="shared" si="2"/>
        <v> </v>
      </c>
      <c r="D1094" s="540"/>
      <c r="E1094" s="540"/>
      <c r="F1094" s="540"/>
      <c r="G1094" s="540"/>
      <c r="H1094" s="540"/>
      <c r="I1094" s="541"/>
      <c r="J1094" s="436"/>
      <c r="K1094" s="537"/>
      <c r="L1094" s="437"/>
      <c r="M1094" s="437"/>
      <c r="N1094" s="437"/>
      <c r="O1094" s="437"/>
      <c r="P1094" s="437"/>
      <c r="Q1094" s="538"/>
      <c r="R1094" s="536"/>
      <c r="S1094" s="536"/>
      <c r="T1094" s="536"/>
      <c r="U1094" s="437"/>
      <c r="V1094" s="437"/>
      <c r="W1094" s="437"/>
      <c r="X1094" s="436"/>
    </row>
    <row r="1095">
      <c r="B1095" s="457">
        <f t="shared" si="1"/>
        <v>257.6906566</v>
      </c>
      <c r="C1095" s="539" t="str">
        <f t="shared" si="2"/>
        <v> </v>
      </c>
      <c r="D1095" s="540"/>
      <c r="E1095" s="540"/>
      <c r="F1095" s="540"/>
      <c r="G1095" s="540"/>
      <c r="H1095" s="540"/>
      <c r="I1095" s="541"/>
      <c r="J1095" s="436"/>
      <c r="K1095" s="537"/>
      <c r="L1095" s="437"/>
      <c r="M1095" s="437"/>
      <c r="N1095" s="437"/>
      <c r="O1095" s="437"/>
      <c r="P1095" s="437"/>
      <c r="Q1095" s="538"/>
      <c r="R1095" s="536"/>
      <c r="S1095" s="536"/>
      <c r="T1095" s="536"/>
      <c r="U1095" s="437"/>
      <c r="V1095" s="437"/>
      <c r="W1095" s="437"/>
      <c r="X1095" s="436"/>
    </row>
    <row r="1096">
      <c r="B1096" s="457">
        <f t="shared" si="1"/>
        <v>257.466966</v>
      </c>
      <c r="C1096" s="539" t="str">
        <f t="shared" si="2"/>
        <v> </v>
      </c>
      <c r="D1096" s="540"/>
      <c r="E1096" s="540"/>
      <c r="F1096" s="540"/>
      <c r="G1096" s="540"/>
      <c r="H1096" s="540"/>
      <c r="I1096" s="541"/>
      <c r="J1096" s="436"/>
      <c r="K1096" s="537"/>
      <c r="L1096" s="437"/>
      <c r="M1096" s="437"/>
      <c r="N1096" s="437"/>
      <c r="O1096" s="437"/>
      <c r="P1096" s="437"/>
      <c r="Q1096" s="538"/>
      <c r="R1096" s="536"/>
      <c r="S1096" s="536"/>
      <c r="T1096" s="536"/>
      <c r="U1096" s="437"/>
      <c r="V1096" s="437"/>
      <c r="W1096" s="437"/>
      <c r="X1096" s="436"/>
    </row>
    <row r="1097">
      <c r="B1097" s="457">
        <f t="shared" si="1"/>
        <v>257.3971875</v>
      </c>
      <c r="C1097" s="539" t="str">
        <f t="shared" si="2"/>
        <v> </v>
      </c>
      <c r="D1097" s="540"/>
      <c r="E1097" s="540"/>
      <c r="F1097" s="540"/>
      <c r="G1097" s="540"/>
      <c r="H1097" s="540"/>
      <c r="I1097" s="541"/>
      <c r="J1097" s="436"/>
      <c r="K1097" s="537"/>
      <c r="L1097" s="437"/>
      <c r="M1097" s="437"/>
      <c r="N1097" s="437"/>
      <c r="O1097" s="437"/>
      <c r="P1097" s="437"/>
      <c r="Q1097" s="538"/>
      <c r="R1097" s="536"/>
      <c r="S1097" s="536"/>
      <c r="T1097" s="536"/>
      <c r="U1097" s="437"/>
      <c r="V1097" s="437"/>
      <c r="W1097" s="437"/>
      <c r="X1097" s="436"/>
    </row>
    <row r="1098">
      <c r="B1098" s="457">
        <f t="shared" si="1"/>
        <v>257.4941829</v>
      </c>
      <c r="C1098" s="539" t="str">
        <f t="shared" si="2"/>
        <v> </v>
      </c>
      <c r="D1098" s="540"/>
      <c r="E1098" s="540"/>
      <c r="F1098" s="540"/>
      <c r="G1098" s="540"/>
      <c r="H1098" s="540"/>
      <c r="I1098" s="541"/>
      <c r="J1098" s="436"/>
      <c r="K1098" s="537"/>
      <c r="L1098" s="437"/>
      <c r="M1098" s="437"/>
      <c r="N1098" s="437"/>
      <c r="O1098" s="437"/>
      <c r="P1098" s="437"/>
      <c r="Q1098" s="538"/>
      <c r="R1098" s="536"/>
      <c r="S1098" s="536"/>
      <c r="T1098" s="536"/>
      <c r="U1098" s="437"/>
      <c r="V1098" s="437"/>
      <c r="W1098" s="437"/>
      <c r="X1098" s="436"/>
    </row>
    <row r="1099">
      <c r="B1099" s="457">
        <f t="shared" si="1"/>
        <v>257.9312185</v>
      </c>
      <c r="C1099" s="539" t="str">
        <f t="shared" si="2"/>
        <v> </v>
      </c>
      <c r="D1099" s="540"/>
      <c r="E1099" s="540"/>
      <c r="F1099" s="540"/>
      <c r="G1099" s="540"/>
      <c r="H1099" s="540"/>
      <c r="I1099" s="541"/>
      <c r="J1099" s="436"/>
      <c r="K1099" s="537"/>
      <c r="L1099" s="437"/>
      <c r="M1099" s="437"/>
      <c r="N1099" s="437"/>
      <c r="O1099" s="437"/>
      <c r="P1099" s="437"/>
      <c r="Q1099" s="538"/>
      <c r="R1099" s="536"/>
      <c r="S1099" s="536"/>
      <c r="T1099" s="536"/>
      <c r="U1099" s="437"/>
      <c r="V1099" s="437"/>
      <c r="W1099" s="437"/>
      <c r="X1099" s="436"/>
    </row>
    <row r="1100">
      <c r="B1100" s="457">
        <f t="shared" si="1"/>
        <v>257.6283377</v>
      </c>
      <c r="C1100" s="539" t="str">
        <f t="shared" si="2"/>
        <v> </v>
      </c>
      <c r="D1100" s="540"/>
      <c r="E1100" s="540"/>
      <c r="F1100" s="540"/>
      <c r="G1100" s="540"/>
      <c r="H1100" s="540"/>
      <c r="I1100" s="541"/>
      <c r="J1100" s="436"/>
      <c r="K1100" s="537"/>
      <c r="L1100" s="437"/>
      <c r="M1100" s="437"/>
      <c r="N1100" s="437"/>
      <c r="O1100" s="437"/>
      <c r="P1100" s="437"/>
      <c r="Q1100" s="538"/>
      <c r="R1100" s="536"/>
      <c r="S1100" s="536"/>
      <c r="T1100" s="536"/>
      <c r="U1100" s="437"/>
      <c r="V1100" s="437"/>
      <c r="W1100" s="437"/>
      <c r="X1100" s="436"/>
    </row>
    <row r="1101">
      <c r="B1101" s="457">
        <f t="shared" si="1"/>
        <v>257.9378491</v>
      </c>
      <c r="C1101" s="539" t="str">
        <f t="shared" si="2"/>
        <v> </v>
      </c>
      <c r="D1101" s="540"/>
      <c r="E1101" s="540"/>
      <c r="F1101" s="540"/>
      <c r="G1101" s="540"/>
      <c r="H1101" s="540"/>
      <c r="I1101" s="541"/>
      <c r="J1101" s="436"/>
      <c r="K1101" s="537"/>
      <c r="L1101" s="437"/>
      <c r="M1101" s="437"/>
      <c r="N1101" s="437"/>
      <c r="O1101" s="437"/>
      <c r="P1101" s="437"/>
      <c r="Q1101" s="538"/>
      <c r="R1101" s="536"/>
      <c r="S1101" s="536"/>
      <c r="T1101" s="536"/>
      <c r="U1101" s="437"/>
      <c r="V1101" s="437"/>
      <c r="W1101" s="437"/>
      <c r="X1101" s="436"/>
    </row>
    <row r="1102">
      <c r="B1102" s="457">
        <f t="shared" si="1"/>
        <v>257.1147674</v>
      </c>
      <c r="C1102" s="539" t="str">
        <f t="shared" si="2"/>
        <v> </v>
      </c>
      <c r="D1102" s="540"/>
      <c r="E1102" s="540"/>
      <c r="F1102" s="540"/>
      <c r="G1102" s="540"/>
      <c r="H1102" s="540"/>
      <c r="I1102" s="541"/>
      <c r="J1102" s="436"/>
      <c r="K1102" s="537"/>
      <c r="L1102" s="437"/>
      <c r="M1102" s="437"/>
      <c r="N1102" s="437"/>
      <c r="O1102" s="437"/>
      <c r="P1102" s="437"/>
      <c r="Q1102" s="538"/>
      <c r="R1102" s="536"/>
      <c r="S1102" s="536"/>
      <c r="T1102" s="536"/>
      <c r="U1102" s="437"/>
      <c r="V1102" s="437"/>
      <c r="W1102" s="437"/>
      <c r="X1102" s="436"/>
    </row>
    <row r="1103">
      <c r="B1103" s="457">
        <f t="shared" si="1"/>
        <v>257.8568908</v>
      </c>
      <c r="C1103" s="539" t="str">
        <f t="shared" si="2"/>
        <v> </v>
      </c>
      <c r="D1103" s="540"/>
      <c r="E1103" s="540"/>
      <c r="F1103" s="540"/>
      <c r="G1103" s="540"/>
      <c r="H1103" s="540"/>
      <c r="I1103" s="541"/>
      <c r="J1103" s="436"/>
      <c r="K1103" s="537"/>
      <c r="L1103" s="437"/>
      <c r="M1103" s="437"/>
      <c r="N1103" s="437"/>
      <c r="O1103" s="437"/>
      <c r="P1103" s="437"/>
      <c r="Q1103" s="538"/>
      <c r="R1103" s="536"/>
      <c r="S1103" s="536"/>
      <c r="T1103" s="536"/>
      <c r="U1103" s="437"/>
      <c r="V1103" s="437"/>
      <c r="W1103" s="437"/>
      <c r="X1103" s="436"/>
    </row>
    <row r="1104">
      <c r="B1104" s="457">
        <f t="shared" si="1"/>
        <v>257.9652427</v>
      </c>
      <c r="C1104" s="539" t="str">
        <f t="shared" si="2"/>
        <v> </v>
      </c>
      <c r="D1104" s="540"/>
      <c r="E1104" s="540"/>
      <c r="F1104" s="540"/>
      <c r="G1104" s="540"/>
      <c r="H1104" s="540"/>
      <c r="I1104" s="541"/>
      <c r="J1104" s="436"/>
      <c r="K1104" s="537"/>
      <c r="L1104" s="437"/>
      <c r="M1104" s="437"/>
      <c r="N1104" s="437"/>
      <c r="O1104" s="437"/>
      <c r="P1104" s="437"/>
      <c r="Q1104" s="538"/>
      <c r="R1104" s="536"/>
      <c r="S1104" s="536"/>
      <c r="T1104" s="536"/>
      <c r="U1104" s="437"/>
      <c r="V1104" s="437"/>
      <c r="W1104" s="437"/>
      <c r="X1104" s="436"/>
    </row>
    <row r="1105">
      <c r="B1105" s="457">
        <f t="shared" si="1"/>
        <v>257.2814762</v>
      </c>
      <c r="C1105" s="539" t="str">
        <f t="shared" si="2"/>
        <v> </v>
      </c>
      <c r="D1105" s="540"/>
      <c r="E1105" s="540"/>
      <c r="F1105" s="540"/>
      <c r="G1105" s="540"/>
      <c r="H1105" s="540"/>
      <c r="I1105" s="541"/>
      <c r="J1105" s="436"/>
      <c r="K1105" s="537"/>
      <c r="L1105" s="437"/>
      <c r="M1105" s="437"/>
      <c r="N1105" s="437"/>
      <c r="O1105" s="437"/>
      <c r="P1105" s="437"/>
      <c r="Q1105" s="538"/>
      <c r="R1105" s="536"/>
      <c r="S1105" s="536"/>
      <c r="T1105" s="536"/>
      <c r="U1105" s="437"/>
      <c r="V1105" s="437"/>
      <c r="W1105" s="437"/>
      <c r="X1105" s="436"/>
    </row>
    <row r="1106">
      <c r="B1106" s="457">
        <f t="shared" si="1"/>
        <v>257.546522</v>
      </c>
      <c r="C1106" s="539" t="str">
        <f t="shared" si="2"/>
        <v> </v>
      </c>
      <c r="D1106" s="540"/>
      <c r="E1106" s="540"/>
      <c r="F1106" s="540"/>
      <c r="G1106" s="540"/>
      <c r="H1106" s="540"/>
      <c r="I1106" s="541"/>
      <c r="J1106" s="436"/>
      <c r="K1106" s="537"/>
      <c r="L1106" s="437"/>
      <c r="M1106" s="437"/>
      <c r="N1106" s="437"/>
      <c r="O1106" s="437"/>
      <c r="P1106" s="437"/>
      <c r="Q1106" s="538"/>
      <c r="R1106" s="536"/>
      <c r="S1106" s="536"/>
      <c r="T1106" s="536"/>
      <c r="U1106" s="437"/>
      <c r="V1106" s="437"/>
      <c r="W1106" s="437"/>
      <c r="X1106" s="436"/>
    </row>
    <row r="1107">
      <c r="B1107" s="457">
        <f t="shared" si="1"/>
        <v>257.5856342</v>
      </c>
      <c r="C1107" s="539" t="str">
        <f t="shared" si="2"/>
        <v> </v>
      </c>
      <c r="D1107" s="540"/>
      <c r="E1107" s="540"/>
      <c r="F1107" s="540"/>
      <c r="G1107" s="540"/>
      <c r="H1107" s="540"/>
      <c r="I1107" s="541"/>
      <c r="J1107" s="436"/>
      <c r="K1107" s="537"/>
      <c r="L1107" s="437"/>
      <c r="M1107" s="437"/>
      <c r="N1107" s="437"/>
      <c r="O1107" s="437"/>
      <c r="P1107" s="437"/>
      <c r="Q1107" s="538"/>
      <c r="R1107" s="536"/>
      <c r="S1107" s="536"/>
      <c r="T1107" s="536"/>
      <c r="U1107" s="437"/>
      <c r="V1107" s="437"/>
      <c r="W1107" s="437"/>
      <c r="X1107" s="436"/>
    </row>
    <row r="1108">
      <c r="B1108" s="457">
        <f t="shared" si="1"/>
        <v>257.8104721</v>
      </c>
      <c r="C1108" s="539" t="str">
        <f t="shared" si="2"/>
        <v> </v>
      </c>
      <c r="D1108" s="540"/>
      <c r="E1108" s="540"/>
      <c r="F1108" s="540"/>
      <c r="G1108" s="540"/>
      <c r="H1108" s="540"/>
      <c r="I1108" s="541"/>
      <c r="J1108" s="436"/>
      <c r="K1108" s="537"/>
      <c r="L1108" s="437"/>
      <c r="M1108" s="437"/>
      <c r="N1108" s="437"/>
      <c r="O1108" s="437"/>
      <c r="P1108" s="437"/>
      <c r="Q1108" s="538"/>
      <c r="R1108" s="536"/>
      <c r="S1108" s="536"/>
      <c r="T1108" s="536"/>
      <c r="U1108" s="437"/>
      <c r="V1108" s="437"/>
      <c r="W1108" s="437"/>
      <c r="X1108" s="436"/>
    </row>
    <row r="1109">
      <c r="B1109" s="457">
        <f t="shared" si="1"/>
        <v>257.9204186</v>
      </c>
      <c r="C1109" s="539" t="str">
        <f t="shared" si="2"/>
        <v> </v>
      </c>
      <c r="D1109" s="540"/>
      <c r="E1109" s="540"/>
      <c r="F1109" s="540"/>
      <c r="G1109" s="540"/>
      <c r="H1109" s="540"/>
      <c r="I1109" s="541"/>
      <c r="J1109" s="436"/>
      <c r="K1109" s="537"/>
      <c r="L1109" s="437"/>
      <c r="M1109" s="437"/>
      <c r="N1109" s="437"/>
      <c r="O1109" s="437"/>
      <c r="P1109" s="437"/>
      <c r="Q1109" s="538"/>
      <c r="R1109" s="536"/>
      <c r="S1109" s="536"/>
      <c r="T1109" s="536"/>
      <c r="U1109" s="437"/>
      <c r="V1109" s="437"/>
      <c r="W1109" s="437"/>
      <c r="X1109" s="436"/>
    </row>
    <row r="1110">
      <c r="B1110" s="457">
        <f t="shared" si="1"/>
        <v>257.0592948</v>
      </c>
      <c r="C1110" s="539" t="str">
        <f t="shared" si="2"/>
        <v> </v>
      </c>
      <c r="D1110" s="540"/>
      <c r="E1110" s="540"/>
      <c r="F1110" s="540"/>
      <c r="G1110" s="540"/>
      <c r="H1110" s="540"/>
      <c r="I1110" s="541"/>
      <c r="J1110" s="436"/>
      <c r="K1110" s="537"/>
      <c r="L1110" s="437"/>
      <c r="M1110" s="437"/>
      <c r="N1110" s="437"/>
      <c r="O1110" s="437"/>
      <c r="P1110" s="437"/>
      <c r="Q1110" s="538"/>
      <c r="R1110" s="536"/>
      <c r="S1110" s="536"/>
      <c r="T1110" s="536"/>
      <c r="U1110" s="437"/>
      <c r="V1110" s="437"/>
      <c r="W1110" s="437"/>
      <c r="X1110" s="436"/>
    </row>
    <row r="1111">
      <c r="B1111" s="457">
        <f t="shared" si="1"/>
        <v>257.3618008</v>
      </c>
      <c r="C1111" s="539" t="str">
        <f t="shared" si="2"/>
        <v> </v>
      </c>
      <c r="D1111" s="540"/>
      <c r="E1111" s="540"/>
      <c r="F1111" s="540"/>
      <c r="G1111" s="540"/>
      <c r="H1111" s="540"/>
      <c r="I1111" s="541"/>
      <c r="J1111" s="436"/>
      <c r="K1111" s="537"/>
      <c r="L1111" s="437"/>
      <c r="M1111" s="437"/>
      <c r="N1111" s="437"/>
      <c r="O1111" s="437"/>
      <c r="P1111" s="437"/>
      <c r="Q1111" s="538"/>
      <c r="R1111" s="536"/>
      <c r="S1111" s="536"/>
      <c r="T1111" s="536"/>
      <c r="U1111" s="437"/>
      <c r="V1111" s="437"/>
      <c r="W1111" s="437"/>
      <c r="X1111" s="436"/>
    </row>
    <row r="1112">
      <c r="B1112" s="457">
        <f t="shared" si="1"/>
        <v>257.0082394</v>
      </c>
      <c r="C1112" s="539" t="str">
        <f t="shared" si="2"/>
        <v> </v>
      </c>
      <c r="D1112" s="540"/>
      <c r="E1112" s="540"/>
      <c r="F1112" s="540"/>
      <c r="G1112" s="540"/>
      <c r="H1112" s="540"/>
      <c r="I1112" s="541"/>
      <c r="J1112" s="436"/>
      <c r="K1112" s="537"/>
      <c r="L1112" s="437"/>
      <c r="M1112" s="437"/>
      <c r="N1112" s="437"/>
      <c r="O1112" s="437"/>
      <c r="P1112" s="437"/>
      <c r="Q1112" s="538"/>
      <c r="R1112" s="536"/>
      <c r="S1112" s="536"/>
      <c r="T1112" s="536"/>
      <c r="U1112" s="437"/>
      <c r="V1112" s="437"/>
      <c r="W1112" s="437"/>
      <c r="X1112" s="436"/>
    </row>
    <row r="1113">
      <c r="B1113" s="457">
        <f t="shared" si="1"/>
        <v>257.4501795</v>
      </c>
      <c r="C1113" s="539" t="str">
        <f t="shared" si="2"/>
        <v> </v>
      </c>
      <c r="D1113" s="540"/>
      <c r="E1113" s="540"/>
      <c r="F1113" s="540"/>
      <c r="G1113" s="540"/>
      <c r="H1113" s="540"/>
      <c r="I1113" s="541"/>
      <c r="J1113" s="436"/>
      <c r="K1113" s="537"/>
      <c r="L1113" s="437"/>
      <c r="M1113" s="437"/>
      <c r="N1113" s="437"/>
      <c r="O1113" s="437"/>
      <c r="P1113" s="437"/>
      <c r="Q1113" s="538"/>
      <c r="R1113" s="536"/>
      <c r="S1113" s="536"/>
      <c r="T1113" s="536"/>
      <c r="U1113" s="437"/>
      <c r="V1113" s="437"/>
      <c r="W1113" s="437"/>
      <c r="X1113" s="436"/>
    </row>
    <row r="1114">
      <c r="B1114" s="457">
        <f t="shared" si="1"/>
        <v>257.849344</v>
      </c>
      <c r="C1114" s="539" t="str">
        <f t="shared" si="2"/>
        <v> </v>
      </c>
      <c r="D1114" s="540"/>
      <c r="E1114" s="540"/>
      <c r="F1114" s="540"/>
      <c r="G1114" s="540"/>
      <c r="H1114" s="540"/>
      <c r="I1114" s="541"/>
      <c r="J1114" s="436"/>
      <c r="K1114" s="537"/>
      <c r="L1114" s="437"/>
      <c r="M1114" s="437"/>
      <c r="N1114" s="437"/>
      <c r="O1114" s="437"/>
      <c r="P1114" s="437"/>
      <c r="Q1114" s="538"/>
      <c r="R1114" s="536"/>
      <c r="S1114" s="536"/>
      <c r="T1114" s="536"/>
      <c r="U1114" s="437"/>
      <c r="V1114" s="437"/>
      <c r="W1114" s="437"/>
      <c r="X1114" s="436"/>
    </row>
    <row r="1115">
      <c r="B1115" s="457">
        <f t="shared" si="1"/>
        <v>257.5685446</v>
      </c>
      <c r="C1115" s="539" t="str">
        <f t="shared" si="2"/>
        <v> </v>
      </c>
      <c r="D1115" s="540"/>
      <c r="E1115" s="540"/>
      <c r="F1115" s="540"/>
      <c r="G1115" s="540"/>
      <c r="H1115" s="540"/>
      <c r="I1115" s="541"/>
      <c r="J1115" s="436"/>
      <c r="K1115" s="537"/>
      <c r="L1115" s="437"/>
      <c r="M1115" s="437"/>
      <c r="N1115" s="437"/>
      <c r="O1115" s="437"/>
      <c r="P1115" s="437"/>
      <c r="Q1115" s="538"/>
      <c r="R1115" s="536"/>
      <c r="S1115" s="536"/>
      <c r="T1115" s="536"/>
      <c r="U1115" s="437"/>
      <c r="V1115" s="437"/>
      <c r="W1115" s="437"/>
      <c r="X1115" s="436"/>
    </row>
    <row r="1116">
      <c r="B1116" s="457">
        <f t="shared" si="1"/>
        <v>257.1748469</v>
      </c>
      <c r="C1116" s="539" t="str">
        <f t="shared" si="2"/>
        <v> </v>
      </c>
      <c r="D1116" s="540"/>
      <c r="E1116" s="540"/>
      <c r="F1116" s="540"/>
      <c r="G1116" s="540"/>
      <c r="H1116" s="540"/>
      <c r="I1116" s="541"/>
      <c r="J1116" s="436"/>
      <c r="K1116" s="537"/>
      <c r="L1116" s="437"/>
      <c r="M1116" s="437"/>
      <c r="N1116" s="437"/>
      <c r="O1116" s="437"/>
      <c r="P1116" s="437"/>
      <c r="Q1116" s="538"/>
      <c r="R1116" s="536"/>
      <c r="S1116" s="536"/>
      <c r="T1116" s="536"/>
      <c r="U1116" s="437"/>
      <c r="V1116" s="437"/>
      <c r="W1116" s="437"/>
      <c r="X1116" s="436"/>
    </row>
    <row r="1117">
      <c r="B1117" s="457">
        <f t="shared" si="1"/>
        <v>257.9322371</v>
      </c>
      <c r="C1117" s="539" t="str">
        <f t="shared" si="2"/>
        <v> </v>
      </c>
      <c r="D1117" s="540"/>
      <c r="E1117" s="540"/>
      <c r="F1117" s="540"/>
      <c r="G1117" s="540"/>
      <c r="H1117" s="540"/>
      <c r="I1117" s="541"/>
      <c r="J1117" s="436"/>
      <c r="K1117" s="537"/>
      <c r="L1117" s="437"/>
      <c r="M1117" s="437"/>
      <c r="N1117" s="437"/>
      <c r="O1117" s="437"/>
      <c r="P1117" s="437"/>
      <c r="Q1117" s="538"/>
      <c r="R1117" s="536"/>
      <c r="S1117" s="536"/>
      <c r="T1117" s="536"/>
      <c r="U1117" s="437"/>
      <c r="V1117" s="437"/>
      <c r="W1117" s="437"/>
      <c r="X1117" s="436"/>
    </row>
    <row r="1118">
      <c r="B1118" s="457">
        <f t="shared" si="1"/>
        <v>257.1451544</v>
      </c>
      <c r="C1118" s="539" t="str">
        <f t="shared" si="2"/>
        <v> </v>
      </c>
      <c r="D1118" s="540"/>
      <c r="E1118" s="540"/>
      <c r="F1118" s="540"/>
      <c r="G1118" s="540"/>
      <c r="H1118" s="540"/>
      <c r="I1118" s="541"/>
      <c r="J1118" s="436"/>
      <c r="K1118" s="537"/>
      <c r="L1118" s="437"/>
      <c r="M1118" s="437"/>
      <c r="N1118" s="437"/>
      <c r="O1118" s="437"/>
      <c r="P1118" s="437"/>
      <c r="Q1118" s="538"/>
      <c r="R1118" s="536"/>
      <c r="S1118" s="536"/>
      <c r="T1118" s="536"/>
      <c r="U1118" s="437"/>
      <c r="V1118" s="437"/>
      <c r="W1118" s="437"/>
      <c r="X1118" s="436"/>
    </row>
    <row r="1119">
      <c r="B1119" s="457">
        <f t="shared" si="1"/>
        <v>257.4166469</v>
      </c>
      <c r="C1119" s="539" t="str">
        <f t="shared" si="2"/>
        <v> </v>
      </c>
      <c r="D1119" s="540"/>
      <c r="E1119" s="540"/>
      <c r="F1119" s="540"/>
      <c r="G1119" s="540"/>
      <c r="H1119" s="540"/>
      <c r="I1119" s="541"/>
      <c r="J1119" s="436"/>
      <c r="K1119" s="537"/>
      <c r="L1119" s="437"/>
      <c r="M1119" s="437"/>
      <c r="N1119" s="437"/>
      <c r="O1119" s="437"/>
      <c r="P1119" s="437"/>
      <c r="Q1119" s="538"/>
      <c r="R1119" s="536"/>
      <c r="S1119" s="536"/>
      <c r="T1119" s="536"/>
      <c r="U1119" s="437"/>
      <c r="V1119" s="437"/>
      <c r="W1119" s="437"/>
      <c r="X1119" s="436"/>
    </row>
    <row r="1120">
      <c r="B1120" s="457">
        <f t="shared" si="1"/>
        <v>257.6065085</v>
      </c>
      <c r="C1120" s="539" t="str">
        <f t="shared" si="2"/>
        <v> </v>
      </c>
      <c r="D1120" s="540"/>
      <c r="E1120" s="540"/>
      <c r="F1120" s="540"/>
      <c r="G1120" s="540"/>
      <c r="H1120" s="540"/>
      <c r="I1120" s="541"/>
      <c r="J1120" s="436"/>
      <c r="K1120" s="537"/>
      <c r="L1120" s="437"/>
      <c r="M1120" s="437"/>
      <c r="N1120" s="437"/>
      <c r="O1120" s="437"/>
      <c r="P1120" s="437"/>
      <c r="Q1120" s="538"/>
      <c r="R1120" s="536"/>
      <c r="S1120" s="536"/>
      <c r="T1120" s="536"/>
      <c r="U1120" s="437"/>
      <c r="V1120" s="437"/>
      <c r="W1120" s="437"/>
      <c r="X1120" s="436"/>
    </row>
    <row r="1121">
      <c r="B1121" s="457">
        <f t="shared" si="1"/>
        <v>257.9295125</v>
      </c>
      <c r="C1121" s="539" t="str">
        <f t="shared" si="2"/>
        <v> </v>
      </c>
      <c r="D1121" s="540"/>
      <c r="E1121" s="540"/>
      <c r="F1121" s="540"/>
      <c r="G1121" s="540"/>
      <c r="H1121" s="540"/>
      <c r="I1121" s="541"/>
      <c r="J1121" s="436"/>
      <c r="K1121" s="537"/>
      <c r="L1121" s="437"/>
      <c r="M1121" s="437"/>
      <c r="N1121" s="437"/>
      <c r="O1121" s="437"/>
      <c r="P1121" s="437"/>
      <c r="Q1121" s="538"/>
      <c r="R1121" s="536"/>
      <c r="S1121" s="536"/>
      <c r="T1121" s="536"/>
      <c r="U1121" s="437"/>
      <c r="V1121" s="437"/>
      <c r="W1121" s="437"/>
      <c r="X1121" s="436"/>
    </row>
    <row r="1122">
      <c r="B1122" s="457">
        <f t="shared" si="1"/>
        <v>257.9162368</v>
      </c>
      <c r="C1122" s="539" t="str">
        <f t="shared" si="2"/>
        <v> </v>
      </c>
      <c r="D1122" s="540"/>
      <c r="E1122" s="540"/>
      <c r="F1122" s="540"/>
      <c r="G1122" s="540"/>
      <c r="H1122" s="540"/>
      <c r="I1122" s="541"/>
      <c r="J1122" s="436"/>
      <c r="K1122" s="537"/>
      <c r="L1122" s="437"/>
      <c r="M1122" s="437"/>
      <c r="N1122" s="437"/>
      <c r="O1122" s="437"/>
      <c r="P1122" s="437"/>
      <c r="Q1122" s="538"/>
      <c r="R1122" s="536"/>
      <c r="S1122" s="536"/>
      <c r="T1122" s="536"/>
      <c r="U1122" s="437"/>
      <c r="V1122" s="437"/>
      <c r="W1122" s="437"/>
      <c r="X1122" s="436"/>
    </row>
    <row r="1123">
      <c r="B1123" s="542">
        <f t="shared" si="1"/>
        <v>257.5817611</v>
      </c>
      <c r="C1123" s="543" t="str">
        <f t="shared" si="2"/>
        <v> </v>
      </c>
      <c r="D1123" s="544"/>
      <c r="E1123" s="544"/>
      <c r="F1123" s="544"/>
      <c r="G1123" s="544"/>
      <c r="H1123" s="544"/>
      <c r="I1123" s="545"/>
      <c r="J1123" s="436"/>
      <c r="K1123" s="537"/>
      <c r="L1123" s="437"/>
      <c r="M1123" s="437"/>
      <c r="N1123" s="437"/>
      <c r="O1123" s="437"/>
      <c r="P1123" s="437"/>
      <c r="Q1123" s="538"/>
      <c r="R1123" s="536"/>
      <c r="S1123" s="536"/>
      <c r="T1123" s="536"/>
      <c r="U1123" s="437"/>
      <c r="V1123" s="437"/>
      <c r="W1123" s="437"/>
      <c r="X1123" s="436"/>
    </row>
    <row r="1124">
      <c r="B1124" s="535"/>
      <c r="J1124" s="436"/>
      <c r="K1124" s="537"/>
      <c r="L1124" s="437"/>
      <c r="M1124" s="437"/>
      <c r="N1124" s="437"/>
      <c r="O1124" s="437"/>
      <c r="P1124" s="437"/>
      <c r="Q1124" s="538"/>
      <c r="R1124" s="536"/>
      <c r="S1124" s="536"/>
      <c r="T1124" s="536"/>
      <c r="U1124" s="437"/>
      <c r="V1124" s="437"/>
      <c r="W1124" s="437"/>
      <c r="X1124" s="436"/>
    </row>
    <row r="1125">
      <c r="B1125" s="535"/>
      <c r="J1125" s="436"/>
      <c r="K1125" s="537"/>
      <c r="L1125" s="437"/>
      <c r="M1125" s="437"/>
      <c r="N1125" s="437"/>
      <c r="O1125" s="437"/>
      <c r="P1125" s="437"/>
      <c r="Q1125" s="538"/>
      <c r="R1125" s="536"/>
      <c r="S1125" s="536"/>
      <c r="T1125" s="536"/>
      <c r="U1125" s="437"/>
      <c r="V1125" s="437"/>
      <c r="W1125" s="437"/>
      <c r="X1125" s="436"/>
    </row>
    <row r="1126">
      <c r="B1126" s="535"/>
      <c r="J1126" s="436"/>
      <c r="K1126" s="537"/>
      <c r="L1126" s="437"/>
      <c r="M1126" s="437"/>
      <c r="N1126" s="437"/>
      <c r="O1126" s="437"/>
      <c r="P1126" s="437"/>
      <c r="Q1126" s="538"/>
      <c r="R1126" s="536"/>
      <c r="S1126" s="536"/>
      <c r="T1126" s="536"/>
      <c r="U1126" s="437"/>
      <c r="V1126" s="437"/>
      <c r="W1126" s="437"/>
      <c r="X1126" s="436"/>
    </row>
    <row r="1127">
      <c r="B1127" s="535"/>
      <c r="J1127" s="436"/>
      <c r="K1127" s="537"/>
      <c r="L1127" s="437"/>
      <c r="M1127" s="437"/>
      <c r="N1127" s="437"/>
      <c r="O1127" s="437"/>
      <c r="P1127" s="437"/>
      <c r="Q1127" s="538"/>
      <c r="R1127" s="536"/>
      <c r="S1127" s="536"/>
      <c r="T1127" s="536"/>
      <c r="U1127" s="437"/>
      <c r="V1127" s="437"/>
      <c r="W1127" s="437"/>
      <c r="X1127" s="436"/>
    </row>
    <row r="1128">
      <c r="B1128" s="535"/>
      <c r="J1128" s="436"/>
      <c r="K1128" s="537"/>
      <c r="L1128" s="437"/>
      <c r="M1128" s="437"/>
      <c r="N1128" s="437"/>
      <c r="O1128" s="437"/>
      <c r="P1128" s="437"/>
      <c r="Q1128" s="538"/>
      <c r="R1128" s="536"/>
      <c r="S1128" s="536"/>
      <c r="T1128" s="536"/>
      <c r="U1128" s="437"/>
      <c r="V1128" s="437"/>
      <c r="W1128" s="437"/>
      <c r="X1128" s="436"/>
    </row>
    <row r="1129">
      <c r="B1129" s="535"/>
      <c r="J1129" s="436"/>
      <c r="K1129" s="537"/>
      <c r="L1129" s="437"/>
      <c r="M1129" s="437"/>
      <c r="N1129" s="437"/>
      <c r="O1129" s="437"/>
      <c r="P1129" s="437"/>
      <c r="Q1129" s="538"/>
      <c r="R1129" s="536"/>
      <c r="S1129" s="536"/>
      <c r="T1129" s="536"/>
      <c r="U1129" s="437"/>
      <c r="V1129" s="437"/>
      <c r="W1129" s="437"/>
      <c r="X1129" s="436"/>
    </row>
    <row r="1130">
      <c r="B1130" s="535"/>
      <c r="J1130" s="436"/>
      <c r="K1130" s="537"/>
      <c r="L1130" s="437"/>
      <c r="M1130" s="437"/>
      <c r="N1130" s="437"/>
      <c r="O1130" s="437"/>
      <c r="P1130" s="437"/>
      <c r="Q1130" s="538"/>
      <c r="R1130" s="536"/>
      <c r="S1130" s="536"/>
      <c r="T1130" s="536"/>
      <c r="U1130" s="437"/>
      <c r="V1130" s="437"/>
      <c r="W1130" s="437"/>
      <c r="X1130" s="436"/>
    </row>
    <row r="1131">
      <c r="B1131" s="535"/>
      <c r="J1131" s="436"/>
      <c r="K1131" s="537"/>
      <c r="L1131" s="437"/>
      <c r="M1131" s="437"/>
      <c r="N1131" s="437"/>
      <c r="O1131" s="437"/>
      <c r="P1131" s="437"/>
      <c r="Q1131" s="538"/>
      <c r="R1131" s="536"/>
      <c r="S1131" s="536"/>
      <c r="T1131" s="536"/>
      <c r="U1131" s="437"/>
      <c r="V1131" s="437"/>
      <c r="W1131" s="437"/>
      <c r="X1131" s="436"/>
    </row>
    <row r="1132">
      <c r="B1132" s="535"/>
      <c r="J1132" s="436"/>
      <c r="K1132" s="537"/>
      <c r="L1132" s="437"/>
      <c r="M1132" s="437"/>
      <c r="N1132" s="437"/>
      <c r="O1132" s="437"/>
      <c r="P1132" s="437"/>
      <c r="Q1132" s="538"/>
      <c r="R1132" s="536"/>
      <c r="S1132" s="536"/>
      <c r="T1132" s="536"/>
      <c r="U1132" s="437"/>
      <c r="V1132" s="437"/>
      <c r="W1132" s="437"/>
      <c r="X1132" s="436"/>
    </row>
    <row r="1133">
      <c r="B1133" s="535"/>
      <c r="J1133" s="436"/>
      <c r="K1133" s="537"/>
      <c r="L1133" s="437"/>
      <c r="M1133" s="437"/>
      <c r="N1133" s="437"/>
      <c r="O1133" s="437"/>
      <c r="P1133" s="437"/>
      <c r="Q1133" s="538"/>
      <c r="R1133" s="536"/>
      <c r="S1133" s="536"/>
      <c r="T1133" s="536"/>
      <c r="U1133" s="437"/>
      <c r="V1133" s="437"/>
      <c r="W1133" s="437"/>
      <c r="X1133" s="436"/>
    </row>
    <row r="1134">
      <c r="B1134" s="535"/>
      <c r="J1134" s="436"/>
      <c r="K1134" s="537"/>
      <c r="L1134" s="437"/>
      <c r="M1134" s="437"/>
      <c r="N1134" s="437"/>
      <c r="O1134" s="437"/>
      <c r="P1134" s="437"/>
      <c r="Q1134" s="538"/>
      <c r="R1134" s="536"/>
      <c r="S1134" s="536"/>
      <c r="T1134" s="536"/>
      <c r="U1134" s="437"/>
      <c r="V1134" s="437"/>
      <c r="W1134" s="437"/>
      <c r="X1134" s="436"/>
    </row>
    <row r="1135">
      <c r="B1135" s="535"/>
      <c r="J1135" s="436"/>
      <c r="K1135" s="537"/>
      <c r="L1135" s="437"/>
      <c r="M1135" s="437"/>
      <c r="N1135" s="437"/>
      <c r="O1135" s="437"/>
      <c r="P1135" s="437"/>
      <c r="Q1135" s="538"/>
      <c r="R1135" s="536"/>
      <c r="S1135" s="536"/>
      <c r="T1135" s="536"/>
      <c r="U1135" s="437"/>
      <c r="V1135" s="437"/>
      <c r="W1135" s="437"/>
      <c r="X1135" s="436"/>
    </row>
    <row r="1136">
      <c r="B1136" s="535"/>
      <c r="J1136" s="436"/>
      <c r="K1136" s="537"/>
      <c r="L1136" s="437"/>
      <c r="M1136" s="437"/>
      <c r="N1136" s="437"/>
      <c r="O1136" s="437"/>
      <c r="P1136" s="437"/>
      <c r="Q1136" s="538"/>
      <c r="R1136" s="536"/>
      <c r="S1136" s="536"/>
      <c r="T1136" s="536"/>
      <c r="U1136" s="437"/>
      <c r="V1136" s="437"/>
      <c r="W1136" s="437"/>
      <c r="X1136" s="436"/>
    </row>
    <row r="1137">
      <c r="B1137" s="535"/>
      <c r="J1137" s="436"/>
      <c r="K1137" s="537"/>
      <c r="L1137" s="437"/>
      <c r="M1137" s="437"/>
      <c r="N1137" s="437"/>
      <c r="O1137" s="437"/>
      <c r="P1137" s="437"/>
      <c r="Q1137" s="538"/>
      <c r="R1137" s="536"/>
      <c r="S1137" s="536"/>
      <c r="T1137" s="536"/>
      <c r="U1137" s="437"/>
      <c r="V1137" s="437"/>
      <c r="W1137" s="437"/>
      <c r="X1137" s="436"/>
    </row>
    <row r="1138">
      <c r="B1138" s="535"/>
      <c r="J1138" s="436"/>
      <c r="K1138" s="537"/>
      <c r="L1138" s="437"/>
      <c r="M1138" s="437"/>
      <c r="N1138" s="437"/>
      <c r="O1138" s="437"/>
      <c r="P1138" s="437"/>
      <c r="Q1138" s="538"/>
      <c r="R1138" s="536"/>
      <c r="S1138" s="536"/>
      <c r="T1138" s="536"/>
      <c r="U1138" s="437"/>
      <c r="V1138" s="437"/>
      <c r="W1138" s="437"/>
      <c r="X1138" s="436"/>
    </row>
    <row r="1139">
      <c r="B1139" s="535"/>
      <c r="J1139" s="436"/>
      <c r="K1139" s="537"/>
      <c r="L1139" s="437"/>
      <c r="M1139" s="437"/>
      <c r="N1139" s="437"/>
      <c r="O1139" s="437"/>
      <c r="P1139" s="437"/>
      <c r="Q1139" s="538"/>
      <c r="R1139" s="536"/>
      <c r="S1139" s="536"/>
      <c r="T1139" s="536"/>
      <c r="U1139" s="437"/>
      <c r="V1139" s="437"/>
      <c r="W1139" s="437"/>
      <c r="X1139" s="436"/>
    </row>
    <row r="1140">
      <c r="B1140" s="535"/>
      <c r="J1140" s="436"/>
      <c r="K1140" s="537"/>
      <c r="L1140" s="437"/>
      <c r="M1140" s="437"/>
      <c r="N1140" s="437"/>
      <c r="O1140" s="437"/>
      <c r="P1140" s="437"/>
      <c r="Q1140" s="538"/>
      <c r="R1140" s="536"/>
      <c r="S1140" s="536"/>
      <c r="T1140" s="536"/>
      <c r="U1140" s="437"/>
      <c r="V1140" s="437"/>
      <c r="W1140" s="437"/>
      <c r="X1140" s="436"/>
    </row>
    <row r="1141">
      <c r="B1141" s="535"/>
      <c r="J1141" s="436"/>
      <c r="K1141" s="537"/>
      <c r="L1141" s="437"/>
      <c r="M1141" s="437"/>
      <c r="N1141" s="437"/>
      <c r="O1141" s="437"/>
      <c r="P1141" s="437"/>
      <c r="Q1141" s="538"/>
      <c r="R1141" s="536"/>
      <c r="S1141" s="536"/>
      <c r="T1141" s="536"/>
      <c r="U1141" s="437"/>
      <c r="V1141" s="437"/>
      <c r="W1141" s="437"/>
      <c r="X1141" s="436"/>
    </row>
    <row r="1142">
      <c r="B1142" s="535"/>
      <c r="J1142" s="436"/>
      <c r="K1142" s="537"/>
      <c r="L1142" s="437"/>
      <c r="M1142" s="437"/>
      <c r="N1142" s="437"/>
      <c r="O1142" s="437"/>
      <c r="P1142" s="437"/>
      <c r="Q1142" s="538"/>
      <c r="R1142" s="536"/>
      <c r="S1142" s="536"/>
      <c r="T1142" s="536"/>
      <c r="U1142" s="437"/>
      <c r="V1142" s="437"/>
      <c r="W1142" s="437"/>
      <c r="X1142" s="436"/>
    </row>
    <row r="1143">
      <c r="B1143" s="535"/>
      <c r="J1143" s="436"/>
      <c r="K1143" s="537"/>
      <c r="L1143" s="437"/>
      <c r="M1143" s="437"/>
      <c r="N1143" s="437"/>
      <c r="O1143" s="437"/>
      <c r="P1143" s="437"/>
      <c r="Q1143" s="538"/>
      <c r="R1143" s="536"/>
      <c r="S1143" s="536"/>
      <c r="T1143" s="536"/>
      <c r="U1143" s="437"/>
      <c r="V1143" s="437"/>
      <c r="W1143" s="437"/>
      <c r="X1143" s="436"/>
    </row>
    <row r="1144">
      <c r="B1144" s="535"/>
      <c r="J1144" s="436"/>
      <c r="K1144" s="537"/>
      <c r="L1144" s="437"/>
      <c r="M1144" s="437"/>
      <c r="N1144" s="437"/>
      <c r="O1144" s="437"/>
      <c r="P1144" s="437"/>
      <c r="Q1144" s="538"/>
      <c r="R1144" s="536"/>
      <c r="S1144" s="536"/>
      <c r="T1144" s="536"/>
      <c r="U1144" s="437"/>
      <c r="V1144" s="437"/>
      <c r="W1144" s="437"/>
      <c r="X1144" s="436"/>
    </row>
    <row r="1145">
      <c r="B1145" s="535"/>
      <c r="J1145" s="436"/>
      <c r="K1145" s="537"/>
      <c r="L1145" s="437"/>
      <c r="M1145" s="437"/>
      <c r="N1145" s="437"/>
      <c r="O1145" s="437"/>
      <c r="P1145" s="437"/>
      <c r="Q1145" s="538"/>
      <c r="R1145" s="536"/>
      <c r="S1145" s="536"/>
      <c r="T1145" s="536"/>
      <c r="U1145" s="437"/>
      <c r="V1145" s="437"/>
      <c r="W1145" s="437"/>
      <c r="X1145" s="436"/>
    </row>
    <row r="1146">
      <c r="B1146" s="535"/>
      <c r="J1146" s="436"/>
      <c r="K1146" s="537"/>
      <c r="L1146" s="437"/>
      <c r="M1146" s="437"/>
      <c r="N1146" s="437"/>
      <c r="O1146" s="437"/>
      <c r="P1146" s="437"/>
      <c r="Q1146" s="538"/>
      <c r="R1146" s="536"/>
      <c r="S1146" s="536"/>
      <c r="T1146" s="536"/>
      <c r="U1146" s="437"/>
      <c r="V1146" s="437"/>
      <c r="W1146" s="437"/>
      <c r="X1146" s="436"/>
    </row>
    <row r="1147">
      <c r="B1147" s="535"/>
      <c r="J1147" s="436"/>
      <c r="K1147" s="537"/>
      <c r="L1147" s="437"/>
      <c r="M1147" s="437"/>
      <c r="N1147" s="437"/>
      <c r="O1147" s="437"/>
      <c r="P1147" s="437"/>
      <c r="Q1147" s="538"/>
      <c r="R1147" s="536"/>
      <c r="S1147" s="536"/>
      <c r="T1147" s="536"/>
      <c r="U1147" s="437"/>
      <c r="V1147" s="437"/>
      <c r="W1147" s="437"/>
      <c r="X1147" s="436"/>
    </row>
    <row r="1148">
      <c r="B1148" s="535"/>
      <c r="J1148" s="436"/>
      <c r="K1148" s="537"/>
      <c r="L1148" s="437"/>
      <c r="M1148" s="437"/>
      <c r="N1148" s="437"/>
      <c r="O1148" s="437"/>
      <c r="P1148" s="437"/>
      <c r="Q1148" s="538"/>
      <c r="R1148" s="536"/>
      <c r="S1148" s="536"/>
      <c r="T1148" s="536"/>
      <c r="U1148" s="437"/>
      <c r="V1148" s="437"/>
      <c r="W1148" s="437"/>
      <c r="X1148" s="436"/>
    </row>
    <row r="1149">
      <c r="B1149" s="535"/>
      <c r="J1149" s="436"/>
      <c r="K1149" s="537"/>
      <c r="L1149" s="437"/>
      <c r="M1149" s="437"/>
      <c r="N1149" s="437"/>
      <c r="O1149" s="437"/>
      <c r="P1149" s="437"/>
      <c r="Q1149" s="538"/>
      <c r="R1149" s="536"/>
      <c r="S1149" s="536"/>
      <c r="T1149" s="536"/>
      <c r="U1149" s="437"/>
      <c r="V1149" s="437"/>
      <c r="W1149" s="437"/>
      <c r="X1149" s="436"/>
    </row>
    <row r="1150">
      <c r="B1150" s="535"/>
      <c r="J1150" s="436"/>
      <c r="K1150" s="537"/>
      <c r="L1150" s="437"/>
      <c r="M1150" s="437"/>
      <c r="N1150" s="437"/>
      <c r="O1150" s="437"/>
      <c r="P1150" s="437"/>
      <c r="Q1150" s="538"/>
      <c r="R1150" s="536"/>
      <c r="S1150" s="536"/>
      <c r="T1150" s="536"/>
      <c r="U1150" s="437"/>
      <c r="V1150" s="437"/>
      <c r="W1150" s="437"/>
      <c r="X1150" s="436"/>
    </row>
    <row r="1151">
      <c r="B1151" s="535"/>
      <c r="J1151" s="436"/>
      <c r="K1151" s="537"/>
      <c r="L1151" s="437"/>
      <c r="M1151" s="437"/>
      <c r="N1151" s="437"/>
      <c r="O1151" s="437"/>
      <c r="P1151" s="437"/>
      <c r="Q1151" s="538"/>
      <c r="R1151" s="536"/>
      <c r="S1151" s="536"/>
      <c r="T1151" s="536"/>
      <c r="U1151" s="437"/>
      <c r="V1151" s="437"/>
      <c r="W1151" s="437"/>
      <c r="X1151" s="436"/>
    </row>
    <row r="1152">
      <c r="B1152" s="535"/>
      <c r="J1152" s="436"/>
      <c r="K1152" s="537"/>
      <c r="L1152" s="437"/>
      <c r="M1152" s="437"/>
      <c r="N1152" s="437"/>
      <c r="O1152" s="437"/>
      <c r="P1152" s="437"/>
      <c r="Q1152" s="538"/>
      <c r="R1152" s="536"/>
      <c r="S1152" s="536"/>
      <c r="T1152" s="536"/>
      <c r="U1152" s="437"/>
      <c r="V1152" s="437"/>
      <c r="W1152" s="437"/>
      <c r="X1152" s="436"/>
    </row>
    <row r="1153">
      <c r="B1153" s="535"/>
      <c r="J1153" s="436"/>
      <c r="K1153" s="537"/>
      <c r="L1153" s="437"/>
      <c r="M1153" s="437"/>
      <c r="N1153" s="437"/>
      <c r="O1153" s="437"/>
      <c r="P1153" s="437"/>
      <c r="Q1153" s="538"/>
      <c r="R1153" s="536"/>
      <c r="S1153" s="536"/>
      <c r="T1153" s="536"/>
      <c r="U1153" s="437"/>
      <c r="V1153" s="437"/>
      <c r="W1153" s="437"/>
      <c r="X1153" s="436"/>
    </row>
    <row r="1154">
      <c r="B1154" s="535"/>
      <c r="J1154" s="436"/>
      <c r="K1154" s="537"/>
      <c r="L1154" s="437"/>
      <c r="M1154" s="437"/>
      <c r="N1154" s="437"/>
      <c r="O1154" s="437"/>
      <c r="P1154" s="437"/>
      <c r="Q1154" s="538"/>
      <c r="R1154" s="536"/>
      <c r="S1154" s="536"/>
      <c r="T1154" s="536"/>
      <c r="U1154" s="437"/>
      <c r="V1154" s="437"/>
      <c r="W1154" s="437"/>
      <c r="X1154" s="436"/>
    </row>
    <row r="1155">
      <c r="B1155" s="535"/>
      <c r="J1155" s="436"/>
      <c r="K1155" s="537"/>
      <c r="L1155" s="437"/>
      <c r="M1155" s="437"/>
      <c r="N1155" s="437"/>
      <c r="O1155" s="437"/>
      <c r="P1155" s="437"/>
      <c r="Q1155" s="538"/>
      <c r="R1155" s="536"/>
      <c r="S1155" s="536"/>
      <c r="T1155" s="536"/>
      <c r="U1155" s="437"/>
      <c r="V1155" s="437"/>
      <c r="W1155" s="437"/>
      <c r="X1155" s="436"/>
    </row>
    <row r="1156">
      <c r="B1156" s="535"/>
      <c r="J1156" s="436"/>
      <c r="K1156" s="537"/>
      <c r="L1156" s="437"/>
      <c r="M1156" s="437"/>
      <c r="N1156" s="437"/>
      <c r="O1156" s="437"/>
      <c r="P1156" s="437"/>
      <c r="Q1156" s="538"/>
      <c r="R1156" s="536"/>
      <c r="S1156" s="536"/>
      <c r="T1156" s="536"/>
      <c r="U1156" s="437"/>
      <c r="V1156" s="437"/>
      <c r="W1156" s="437"/>
      <c r="X1156" s="436"/>
    </row>
    <row r="1157">
      <c r="B1157" s="535"/>
      <c r="J1157" s="436"/>
      <c r="K1157" s="537"/>
      <c r="L1157" s="437"/>
      <c r="M1157" s="437"/>
      <c r="N1157" s="437"/>
      <c r="O1157" s="437"/>
      <c r="P1157" s="437"/>
      <c r="Q1157" s="538"/>
      <c r="R1157" s="536"/>
      <c r="S1157" s="536"/>
      <c r="T1157" s="536"/>
      <c r="U1157" s="437"/>
      <c r="V1157" s="437"/>
      <c r="W1157" s="437"/>
      <c r="X1157" s="436"/>
    </row>
    <row r="1158">
      <c r="B1158" s="535"/>
      <c r="J1158" s="436"/>
      <c r="K1158" s="537"/>
      <c r="L1158" s="437"/>
      <c r="M1158" s="437"/>
      <c r="N1158" s="437"/>
      <c r="O1158" s="437"/>
      <c r="P1158" s="437"/>
      <c r="Q1158" s="538"/>
      <c r="R1158" s="536"/>
      <c r="S1158" s="536"/>
      <c r="T1158" s="536"/>
      <c r="U1158" s="437"/>
      <c r="V1158" s="437"/>
      <c r="W1158" s="437"/>
      <c r="X1158" s="436"/>
    </row>
    <row r="1159">
      <c r="B1159" s="535"/>
      <c r="J1159" s="436"/>
      <c r="K1159" s="537"/>
      <c r="L1159" s="437"/>
      <c r="M1159" s="437"/>
      <c r="N1159" s="437"/>
      <c r="O1159" s="437"/>
      <c r="P1159" s="437"/>
      <c r="Q1159" s="538"/>
      <c r="R1159" s="536"/>
      <c r="S1159" s="536"/>
      <c r="T1159" s="536"/>
      <c r="U1159" s="437"/>
      <c r="V1159" s="437"/>
      <c r="W1159" s="437"/>
      <c r="X1159" s="436"/>
    </row>
    <row r="1160">
      <c r="B1160" s="535"/>
      <c r="J1160" s="436"/>
      <c r="K1160" s="537"/>
      <c r="L1160" s="437"/>
      <c r="M1160" s="437"/>
      <c r="N1160" s="437"/>
      <c r="O1160" s="437"/>
      <c r="P1160" s="437"/>
      <c r="Q1160" s="538"/>
      <c r="R1160" s="536"/>
      <c r="S1160" s="536"/>
      <c r="T1160" s="536"/>
      <c r="U1160" s="437"/>
      <c r="V1160" s="437"/>
      <c r="W1160" s="437"/>
      <c r="X1160" s="436"/>
    </row>
    <row r="1161">
      <c r="B1161" s="535"/>
      <c r="J1161" s="436"/>
      <c r="K1161" s="537"/>
      <c r="L1161" s="437"/>
      <c r="M1161" s="437"/>
      <c r="N1161" s="437"/>
      <c r="O1161" s="437"/>
      <c r="P1161" s="437"/>
      <c r="Q1161" s="538"/>
      <c r="R1161" s="536"/>
      <c r="S1161" s="536"/>
      <c r="T1161" s="536"/>
      <c r="U1161" s="437"/>
      <c r="V1161" s="437"/>
      <c r="W1161" s="437"/>
      <c r="X1161" s="436"/>
    </row>
    <row r="1162">
      <c r="B1162" s="535"/>
      <c r="J1162" s="436"/>
      <c r="K1162" s="537"/>
      <c r="L1162" s="437"/>
      <c r="M1162" s="437"/>
      <c r="N1162" s="437"/>
      <c r="O1162" s="437"/>
      <c r="P1162" s="437"/>
      <c r="Q1162" s="538"/>
      <c r="R1162" s="536"/>
      <c r="S1162" s="536"/>
      <c r="T1162" s="536"/>
      <c r="U1162" s="437"/>
      <c r="V1162" s="437"/>
      <c r="W1162" s="437"/>
      <c r="X1162" s="436"/>
    </row>
    <row r="1163">
      <c r="B1163" s="535"/>
      <c r="J1163" s="436"/>
      <c r="K1163" s="537"/>
      <c r="L1163" s="437"/>
      <c r="M1163" s="437"/>
      <c r="N1163" s="437"/>
      <c r="O1163" s="437"/>
      <c r="P1163" s="437"/>
      <c r="Q1163" s="538"/>
      <c r="R1163" s="536"/>
      <c r="S1163" s="536"/>
      <c r="T1163" s="536"/>
      <c r="U1163" s="437"/>
      <c r="V1163" s="437"/>
      <c r="W1163" s="437"/>
      <c r="X1163" s="436"/>
    </row>
    <row r="1164">
      <c r="B1164" s="535"/>
      <c r="J1164" s="436"/>
      <c r="K1164" s="537"/>
      <c r="L1164" s="437"/>
      <c r="M1164" s="437"/>
      <c r="N1164" s="437"/>
      <c r="O1164" s="437"/>
      <c r="P1164" s="437"/>
      <c r="Q1164" s="538"/>
      <c r="R1164" s="536"/>
      <c r="S1164" s="536"/>
      <c r="T1164" s="536"/>
      <c r="U1164" s="437"/>
      <c r="V1164" s="437"/>
      <c r="W1164" s="437"/>
      <c r="X1164" s="436"/>
    </row>
    <row r="1165">
      <c r="B1165" s="535"/>
      <c r="J1165" s="436"/>
      <c r="K1165" s="537"/>
      <c r="L1165" s="437"/>
      <c r="M1165" s="437"/>
      <c r="N1165" s="437"/>
      <c r="O1165" s="437"/>
      <c r="P1165" s="437"/>
      <c r="Q1165" s="538"/>
      <c r="R1165" s="536"/>
      <c r="S1165" s="536"/>
      <c r="T1165" s="536"/>
      <c r="U1165" s="437"/>
      <c r="V1165" s="437"/>
      <c r="W1165" s="437"/>
      <c r="X1165" s="436"/>
    </row>
    <row r="1166">
      <c r="B1166" s="535"/>
      <c r="J1166" s="436"/>
      <c r="K1166" s="537"/>
      <c r="L1166" s="437"/>
      <c r="M1166" s="437"/>
      <c r="N1166" s="437"/>
      <c r="O1166" s="437"/>
      <c r="P1166" s="437"/>
      <c r="Q1166" s="538"/>
      <c r="R1166" s="536"/>
      <c r="S1166" s="536"/>
      <c r="T1166" s="536"/>
      <c r="U1166" s="437"/>
      <c r="V1166" s="437"/>
      <c r="W1166" s="437"/>
      <c r="X1166" s="436"/>
    </row>
    <row r="1167">
      <c r="B1167" s="535"/>
      <c r="J1167" s="436"/>
      <c r="K1167" s="537"/>
      <c r="L1167" s="437"/>
      <c r="M1167" s="437"/>
      <c r="N1167" s="437"/>
      <c r="O1167" s="437"/>
      <c r="P1167" s="437"/>
      <c r="Q1167" s="538"/>
      <c r="R1167" s="536"/>
      <c r="S1167" s="536"/>
      <c r="T1167" s="536"/>
      <c r="U1167" s="437"/>
      <c r="V1167" s="437"/>
      <c r="W1167" s="437"/>
      <c r="X1167" s="436"/>
    </row>
    <row r="1168">
      <c r="B1168" s="535"/>
      <c r="J1168" s="436"/>
      <c r="K1168" s="537"/>
      <c r="L1168" s="437"/>
      <c r="M1168" s="437"/>
      <c r="N1168" s="437"/>
      <c r="O1168" s="437"/>
      <c r="P1168" s="437"/>
      <c r="Q1168" s="538"/>
      <c r="R1168" s="536"/>
      <c r="S1168" s="536"/>
      <c r="T1168" s="536"/>
      <c r="U1168" s="437"/>
      <c r="V1168" s="437"/>
      <c r="W1168" s="437"/>
      <c r="X1168" s="436"/>
    </row>
    <row r="1169">
      <c r="B1169" s="535"/>
      <c r="J1169" s="436"/>
      <c r="K1169" s="537"/>
      <c r="L1169" s="437"/>
      <c r="M1169" s="437"/>
      <c r="N1169" s="437"/>
      <c r="O1169" s="437"/>
      <c r="P1169" s="437"/>
      <c r="Q1169" s="538"/>
      <c r="R1169" s="536"/>
      <c r="S1169" s="536"/>
      <c r="T1169" s="536"/>
      <c r="U1169" s="437"/>
      <c r="V1169" s="437"/>
      <c r="W1169" s="437"/>
      <c r="X1169" s="436"/>
    </row>
    <row r="1170">
      <c r="B1170" s="535"/>
      <c r="J1170" s="436"/>
      <c r="K1170" s="537"/>
      <c r="L1170" s="437"/>
      <c r="M1170" s="437"/>
      <c r="N1170" s="437"/>
      <c r="O1170" s="437"/>
      <c r="P1170" s="437"/>
      <c r="Q1170" s="538"/>
      <c r="R1170" s="536"/>
      <c r="S1170" s="536"/>
      <c r="T1170" s="536"/>
      <c r="U1170" s="437"/>
      <c r="V1170" s="437"/>
      <c r="W1170" s="437"/>
      <c r="X1170" s="436"/>
    </row>
    <row r="1171">
      <c r="B1171" s="535"/>
      <c r="J1171" s="436"/>
      <c r="K1171" s="537"/>
      <c r="L1171" s="437"/>
      <c r="M1171" s="437"/>
      <c r="N1171" s="437"/>
      <c r="O1171" s="437"/>
      <c r="P1171" s="437"/>
      <c r="Q1171" s="538"/>
      <c r="R1171" s="536"/>
      <c r="S1171" s="536"/>
      <c r="T1171" s="536"/>
      <c r="U1171" s="437"/>
      <c r="V1171" s="437"/>
      <c r="W1171" s="437"/>
      <c r="X1171" s="436"/>
    </row>
    <row r="1172">
      <c r="B1172" s="535"/>
      <c r="J1172" s="436"/>
      <c r="K1172" s="537"/>
      <c r="L1172" s="437"/>
      <c r="M1172" s="437"/>
      <c r="N1172" s="437"/>
      <c r="O1172" s="437"/>
      <c r="P1172" s="437"/>
      <c r="Q1172" s="538"/>
      <c r="R1172" s="536"/>
      <c r="S1172" s="536"/>
      <c r="T1172" s="536"/>
      <c r="U1172" s="437"/>
      <c r="V1172" s="437"/>
      <c r="W1172" s="437"/>
      <c r="X1172" s="436"/>
    </row>
    <row r="1173">
      <c r="B1173" s="535"/>
      <c r="J1173" s="436"/>
      <c r="K1173" s="537"/>
      <c r="L1173" s="437"/>
      <c r="M1173" s="437"/>
      <c r="N1173" s="437"/>
      <c r="O1173" s="437"/>
      <c r="P1173" s="437"/>
      <c r="Q1173" s="538"/>
      <c r="R1173" s="536"/>
      <c r="S1173" s="536"/>
      <c r="T1173" s="536"/>
      <c r="U1173" s="437"/>
      <c r="V1173" s="437"/>
      <c r="W1173" s="437"/>
      <c r="X1173" s="436"/>
    </row>
    <row r="1174">
      <c r="B1174" s="535"/>
      <c r="J1174" s="436"/>
      <c r="K1174" s="537"/>
      <c r="L1174" s="437"/>
      <c r="M1174" s="437"/>
      <c r="N1174" s="437"/>
      <c r="O1174" s="437"/>
      <c r="P1174" s="437"/>
      <c r="Q1174" s="538"/>
      <c r="R1174" s="536"/>
      <c r="S1174" s="536"/>
      <c r="T1174" s="536"/>
      <c r="U1174" s="437"/>
      <c r="V1174" s="437"/>
      <c r="W1174" s="437"/>
      <c r="X1174" s="436"/>
    </row>
    <row r="1175">
      <c r="B1175" s="535"/>
      <c r="J1175" s="436"/>
      <c r="K1175" s="537"/>
      <c r="L1175" s="437"/>
      <c r="M1175" s="437"/>
      <c r="N1175" s="437"/>
      <c r="O1175" s="437"/>
      <c r="P1175" s="437"/>
      <c r="Q1175" s="538"/>
      <c r="R1175" s="536"/>
      <c r="S1175" s="536"/>
      <c r="T1175" s="536"/>
      <c r="U1175" s="437"/>
      <c r="V1175" s="437"/>
      <c r="W1175" s="437"/>
      <c r="X1175" s="436"/>
    </row>
    <row r="1176">
      <c r="B1176" s="535"/>
      <c r="J1176" s="436"/>
      <c r="K1176" s="537"/>
      <c r="L1176" s="437"/>
      <c r="M1176" s="437"/>
      <c r="N1176" s="437"/>
      <c r="O1176" s="437"/>
      <c r="P1176" s="437"/>
      <c r="Q1176" s="538"/>
      <c r="R1176" s="536"/>
      <c r="S1176" s="536"/>
      <c r="T1176" s="536"/>
      <c r="U1176" s="437"/>
      <c r="V1176" s="437"/>
      <c r="W1176" s="437"/>
      <c r="X1176" s="436"/>
    </row>
    <row r="1177">
      <c r="B1177" s="535"/>
      <c r="J1177" s="436"/>
      <c r="K1177" s="537"/>
      <c r="L1177" s="437"/>
      <c r="M1177" s="437"/>
      <c r="N1177" s="437"/>
      <c r="O1177" s="437"/>
      <c r="P1177" s="437"/>
      <c r="Q1177" s="538"/>
      <c r="R1177" s="536"/>
      <c r="S1177" s="536"/>
      <c r="T1177" s="536"/>
      <c r="U1177" s="437"/>
      <c r="V1177" s="437"/>
      <c r="W1177" s="437"/>
      <c r="X1177" s="436"/>
    </row>
    <row r="1178">
      <c r="B1178" s="535"/>
      <c r="J1178" s="436"/>
      <c r="K1178" s="537"/>
      <c r="L1178" s="437"/>
      <c r="M1178" s="437"/>
      <c r="N1178" s="437"/>
      <c r="O1178" s="437"/>
      <c r="P1178" s="437"/>
      <c r="Q1178" s="538"/>
      <c r="R1178" s="536"/>
      <c r="S1178" s="536"/>
      <c r="T1178" s="536"/>
      <c r="U1178" s="437"/>
      <c r="V1178" s="437"/>
      <c r="W1178" s="437"/>
      <c r="X1178" s="436"/>
    </row>
    <row r="1179">
      <c r="B1179" s="535"/>
      <c r="J1179" s="436"/>
      <c r="K1179" s="537"/>
      <c r="L1179" s="437"/>
      <c r="M1179" s="437"/>
      <c r="N1179" s="437"/>
      <c r="O1179" s="437"/>
      <c r="P1179" s="437"/>
      <c r="Q1179" s="538"/>
      <c r="R1179" s="536"/>
      <c r="S1179" s="536"/>
      <c r="T1179" s="536"/>
      <c r="U1179" s="437"/>
      <c r="V1179" s="437"/>
      <c r="W1179" s="437"/>
      <c r="X1179" s="436"/>
    </row>
    <row r="1180">
      <c r="B1180" s="535"/>
      <c r="J1180" s="436"/>
      <c r="K1180" s="537"/>
      <c r="L1180" s="437"/>
      <c r="M1180" s="437"/>
      <c r="N1180" s="437"/>
      <c r="O1180" s="437"/>
      <c r="P1180" s="437"/>
      <c r="Q1180" s="538"/>
      <c r="R1180" s="536"/>
      <c r="S1180" s="536"/>
      <c r="T1180" s="536"/>
      <c r="U1180" s="437"/>
      <c r="V1180" s="437"/>
      <c r="W1180" s="437"/>
      <c r="X1180" s="436"/>
    </row>
    <row r="1181">
      <c r="B1181" s="535"/>
      <c r="J1181" s="436"/>
      <c r="K1181" s="537"/>
      <c r="L1181" s="437"/>
      <c r="M1181" s="437"/>
      <c r="N1181" s="437"/>
      <c r="O1181" s="437"/>
      <c r="P1181" s="437"/>
      <c r="Q1181" s="538"/>
      <c r="R1181" s="536"/>
      <c r="S1181" s="536"/>
      <c r="T1181" s="536"/>
      <c r="U1181" s="437"/>
      <c r="V1181" s="437"/>
      <c r="W1181" s="437"/>
      <c r="X1181" s="436"/>
    </row>
    <row r="1182">
      <c r="B1182" s="535"/>
      <c r="J1182" s="436"/>
      <c r="K1182" s="537"/>
      <c r="L1182" s="437"/>
      <c r="M1182" s="437"/>
      <c r="N1182" s="437"/>
      <c r="O1182" s="437"/>
      <c r="P1182" s="437"/>
      <c r="Q1182" s="538"/>
      <c r="R1182" s="536"/>
      <c r="S1182" s="536"/>
      <c r="T1182" s="536"/>
      <c r="U1182" s="437"/>
      <c r="V1182" s="437"/>
      <c r="W1182" s="437"/>
      <c r="X1182" s="436"/>
    </row>
    <row r="1183">
      <c r="B1183" s="535"/>
      <c r="J1183" s="436"/>
      <c r="K1183" s="537"/>
      <c r="L1183" s="437"/>
      <c r="M1183" s="437"/>
      <c r="N1183" s="437"/>
      <c r="O1183" s="437"/>
      <c r="P1183" s="437"/>
      <c r="Q1183" s="538"/>
      <c r="R1183" s="536"/>
      <c r="S1183" s="536"/>
      <c r="T1183" s="536"/>
      <c r="U1183" s="437"/>
      <c r="V1183" s="437"/>
      <c r="W1183" s="437"/>
      <c r="X1183" s="436"/>
    </row>
    <row r="1184">
      <c r="B1184" s="535"/>
      <c r="J1184" s="436"/>
      <c r="K1184" s="537"/>
      <c r="L1184" s="437"/>
      <c r="M1184" s="437"/>
      <c r="N1184" s="437"/>
      <c r="O1184" s="437"/>
      <c r="P1184" s="437"/>
      <c r="Q1184" s="538"/>
      <c r="R1184" s="536"/>
      <c r="S1184" s="536"/>
      <c r="T1184" s="536"/>
      <c r="U1184" s="437"/>
      <c r="V1184" s="437"/>
      <c r="W1184" s="437"/>
      <c r="X1184" s="436"/>
    </row>
    <row r="1185">
      <c r="B1185" s="535"/>
      <c r="J1185" s="436"/>
      <c r="K1185" s="537"/>
      <c r="L1185" s="437"/>
      <c r="M1185" s="437"/>
      <c r="N1185" s="437"/>
      <c r="O1185" s="437"/>
      <c r="P1185" s="437"/>
      <c r="Q1185" s="538"/>
      <c r="R1185" s="536"/>
      <c r="S1185" s="536"/>
      <c r="T1185" s="536"/>
      <c r="U1185" s="437"/>
      <c r="V1185" s="437"/>
      <c r="W1185" s="437"/>
      <c r="X1185" s="436"/>
    </row>
    <row r="1186">
      <c r="B1186" s="535"/>
      <c r="J1186" s="436"/>
      <c r="K1186" s="537"/>
      <c r="L1186" s="437"/>
      <c r="M1186" s="437"/>
      <c r="N1186" s="437"/>
      <c r="O1186" s="437"/>
      <c r="P1186" s="437"/>
      <c r="Q1186" s="538"/>
      <c r="R1186" s="536"/>
      <c r="S1186" s="536"/>
      <c r="T1186" s="536"/>
      <c r="U1186" s="437"/>
      <c r="V1186" s="437"/>
      <c r="W1186" s="437"/>
      <c r="X1186" s="436"/>
    </row>
    <row r="1187">
      <c r="B1187" s="535"/>
      <c r="J1187" s="436"/>
      <c r="K1187" s="537"/>
      <c r="L1187" s="437"/>
      <c r="M1187" s="437"/>
      <c r="N1187" s="437"/>
      <c r="O1187" s="437"/>
      <c r="P1187" s="437"/>
      <c r="Q1187" s="538"/>
      <c r="R1187" s="536"/>
      <c r="S1187" s="536"/>
      <c r="T1187" s="536"/>
      <c r="U1187" s="437"/>
      <c r="V1187" s="437"/>
      <c r="W1187" s="437"/>
      <c r="X1187" s="436"/>
    </row>
    <row r="1188">
      <c r="B1188" s="535"/>
      <c r="J1188" s="436"/>
      <c r="K1188" s="537"/>
      <c r="L1188" s="437"/>
      <c r="M1188" s="437"/>
      <c r="N1188" s="437"/>
      <c r="O1188" s="437"/>
      <c r="P1188" s="437"/>
      <c r="Q1188" s="538"/>
      <c r="R1188" s="536"/>
      <c r="S1188" s="536"/>
      <c r="T1188" s="536"/>
      <c r="U1188" s="437"/>
      <c r="V1188" s="437"/>
      <c r="W1188" s="437"/>
      <c r="X1188" s="436"/>
    </row>
    <row r="1189">
      <c r="B1189" s="535"/>
      <c r="J1189" s="436"/>
      <c r="K1189" s="537"/>
      <c r="L1189" s="437"/>
      <c r="M1189" s="437"/>
      <c r="N1189" s="437"/>
      <c r="O1189" s="437"/>
      <c r="P1189" s="437"/>
      <c r="Q1189" s="538"/>
      <c r="R1189" s="536"/>
      <c r="S1189" s="536"/>
      <c r="T1189" s="536"/>
      <c r="U1189" s="437"/>
      <c r="V1189" s="437"/>
      <c r="W1189" s="437"/>
      <c r="X1189" s="436"/>
    </row>
    <row r="1190">
      <c r="B1190" s="535"/>
      <c r="J1190" s="436"/>
      <c r="K1190" s="537"/>
      <c r="L1190" s="437"/>
      <c r="M1190" s="437"/>
      <c r="N1190" s="437"/>
      <c r="O1190" s="437"/>
      <c r="P1190" s="437"/>
      <c r="Q1190" s="538"/>
      <c r="R1190" s="536"/>
      <c r="S1190" s="536"/>
      <c r="T1190" s="536"/>
      <c r="U1190" s="437"/>
      <c r="V1190" s="437"/>
      <c r="W1190" s="437"/>
      <c r="X1190" s="436"/>
    </row>
    <row r="1191">
      <c r="B1191" s="535"/>
      <c r="J1191" s="436"/>
      <c r="K1191" s="537"/>
      <c r="L1191" s="437"/>
      <c r="M1191" s="437"/>
      <c r="N1191" s="437"/>
      <c r="O1191" s="437"/>
      <c r="P1191" s="437"/>
      <c r="Q1191" s="538"/>
      <c r="R1191" s="536"/>
      <c r="S1191" s="536"/>
      <c r="T1191" s="536"/>
      <c r="U1191" s="437"/>
      <c r="V1191" s="437"/>
      <c r="W1191" s="437"/>
      <c r="X1191" s="436"/>
    </row>
    <row r="1192">
      <c r="B1192" s="535"/>
      <c r="J1192" s="436"/>
      <c r="K1192" s="537"/>
      <c r="L1192" s="437"/>
      <c r="M1192" s="437"/>
      <c r="N1192" s="437"/>
      <c r="O1192" s="437"/>
      <c r="P1192" s="437"/>
      <c r="Q1192" s="538"/>
      <c r="R1192" s="536"/>
      <c r="S1192" s="536"/>
      <c r="T1192" s="536"/>
      <c r="U1192" s="437"/>
      <c r="V1192" s="437"/>
      <c r="W1192" s="437"/>
      <c r="X1192" s="436"/>
    </row>
    <row r="1193">
      <c r="B1193" s="535"/>
      <c r="J1193" s="436"/>
      <c r="K1193" s="537"/>
      <c r="L1193" s="437"/>
      <c r="M1193" s="437"/>
      <c r="N1193" s="437"/>
      <c r="O1193" s="437"/>
      <c r="P1193" s="437"/>
      <c r="Q1193" s="538"/>
      <c r="R1193" s="536"/>
      <c r="S1193" s="536"/>
      <c r="T1193" s="536"/>
      <c r="U1193" s="437"/>
      <c r="V1193" s="437"/>
      <c r="W1193" s="437"/>
      <c r="X1193" s="436"/>
    </row>
    <row r="1194">
      <c r="B1194" s="535"/>
      <c r="J1194" s="436"/>
      <c r="K1194" s="537"/>
      <c r="L1194" s="437"/>
      <c r="M1194" s="437"/>
      <c r="N1194" s="437"/>
      <c r="O1194" s="437"/>
      <c r="P1194" s="437"/>
      <c r="Q1194" s="538"/>
      <c r="R1194" s="536"/>
      <c r="S1194" s="536"/>
      <c r="T1194" s="536"/>
      <c r="U1194" s="437"/>
      <c r="V1194" s="437"/>
      <c r="W1194" s="437"/>
      <c r="X1194" s="436"/>
    </row>
    <row r="1195">
      <c r="B1195" s="535"/>
      <c r="J1195" s="436"/>
      <c r="K1195" s="537"/>
      <c r="L1195" s="437"/>
      <c r="M1195" s="437"/>
      <c r="N1195" s="437"/>
      <c r="O1195" s="437"/>
      <c r="P1195" s="437"/>
      <c r="Q1195" s="538"/>
      <c r="R1195" s="536"/>
      <c r="S1195" s="536"/>
      <c r="T1195" s="536"/>
      <c r="U1195" s="437"/>
      <c r="V1195" s="437"/>
      <c r="W1195" s="437"/>
      <c r="X1195" s="436"/>
    </row>
    <row r="1196">
      <c r="B1196" s="535"/>
      <c r="J1196" s="436"/>
      <c r="K1196" s="537"/>
      <c r="L1196" s="437"/>
      <c r="M1196" s="437"/>
      <c r="N1196" s="437"/>
      <c r="O1196" s="437"/>
      <c r="P1196" s="437"/>
      <c r="Q1196" s="538"/>
      <c r="R1196" s="536"/>
      <c r="S1196" s="536"/>
      <c r="T1196" s="536"/>
      <c r="U1196" s="437"/>
      <c r="V1196" s="437"/>
      <c r="W1196" s="437"/>
      <c r="X1196" s="436"/>
    </row>
    <row r="1197">
      <c r="B1197" s="535"/>
      <c r="J1197" s="436"/>
      <c r="K1197" s="537"/>
      <c r="L1197" s="437"/>
      <c r="M1197" s="437"/>
      <c r="N1197" s="437"/>
      <c r="O1197" s="437"/>
      <c r="P1197" s="437"/>
      <c r="Q1197" s="538"/>
      <c r="R1197" s="536"/>
      <c r="S1197" s="536"/>
      <c r="T1197" s="536"/>
      <c r="U1197" s="437"/>
      <c r="V1197" s="437"/>
      <c r="W1197" s="437"/>
      <c r="X1197" s="436"/>
    </row>
    <row r="1198">
      <c r="B1198" s="535"/>
      <c r="J1198" s="436"/>
      <c r="K1198" s="537"/>
      <c r="L1198" s="437"/>
      <c r="M1198" s="437"/>
      <c r="N1198" s="437"/>
      <c r="O1198" s="437"/>
      <c r="P1198" s="437"/>
      <c r="Q1198" s="538"/>
      <c r="R1198" s="536"/>
      <c r="S1198" s="536"/>
      <c r="T1198" s="536"/>
      <c r="U1198" s="437"/>
      <c r="V1198" s="437"/>
      <c r="W1198" s="437"/>
      <c r="X1198" s="436"/>
    </row>
    <row r="1199">
      <c r="B1199" s="535"/>
      <c r="J1199" s="436"/>
      <c r="K1199" s="537"/>
      <c r="L1199" s="437"/>
      <c r="M1199" s="437"/>
      <c r="N1199" s="437"/>
      <c r="O1199" s="437"/>
      <c r="P1199" s="437"/>
      <c r="Q1199" s="538"/>
      <c r="R1199" s="536"/>
      <c r="S1199" s="536"/>
      <c r="T1199" s="536"/>
      <c r="U1199" s="437"/>
      <c r="V1199" s="437"/>
      <c r="W1199" s="437"/>
      <c r="X1199" s="436"/>
    </row>
    <row r="1200">
      <c r="B1200" s="535"/>
      <c r="J1200" s="436"/>
      <c r="K1200" s="537"/>
      <c r="L1200" s="437"/>
      <c r="M1200" s="437"/>
      <c r="N1200" s="437"/>
      <c r="O1200" s="437"/>
      <c r="P1200" s="437"/>
      <c r="Q1200" s="538"/>
      <c r="R1200" s="536"/>
      <c r="S1200" s="536"/>
      <c r="T1200" s="536"/>
      <c r="U1200" s="437"/>
      <c r="V1200" s="437"/>
      <c r="W1200" s="437"/>
      <c r="X1200" s="436"/>
    </row>
    <row r="1201">
      <c r="B1201" s="535"/>
      <c r="J1201" s="436"/>
      <c r="K1201" s="537"/>
      <c r="L1201" s="437"/>
      <c r="M1201" s="437"/>
      <c r="N1201" s="437"/>
      <c r="O1201" s="437"/>
      <c r="P1201" s="437"/>
      <c r="Q1201" s="538"/>
      <c r="R1201" s="536"/>
      <c r="S1201" s="536"/>
      <c r="T1201" s="536"/>
      <c r="U1201" s="437"/>
      <c r="V1201" s="437"/>
      <c r="W1201" s="437"/>
      <c r="X1201" s="436"/>
    </row>
    <row r="1202">
      <c r="B1202" s="535"/>
      <c r="J1202" s="436"/>
      <c r="K1202" s="537"/>
      <c r="L1202" s="437"/>
      <c r="M1202" s="437"/>
      <c r="N1202" s="437"/>
      <c r="O1202" s="437"/>
      <c r="P1202" s="437"/>
      <c r="Q1202" s="538"/>
      <c r="R1202" s="536"/>
      <c r="S1202" s="536"/>
      <c r="T1202" s="536"/>
      <c r="U1202" s="437"/>
      <c r="V1202" s="437"/>
      <c r="W1202" s="437"/>
      <c r="X1202" s="436"/>
    </row>
    <row r="1203">
      <c r="B1203" s="535"/>
      <c r="J1203" s="436"/>
      <c r="K1203" s="537"/>
      <c r="L1203" s="437"/>
      <c r="M1203" s="437"/>
      <c r="N1203" s="437"/>
      <c r="O1203" s="437"/>
      <c r="P1203" s="437"/>
      <c r="Q1203" s="538"/>
      <c r="R1203" s="536"/>
      <c r="S1203" s="536"/>
      <c r="T1203" s="536"/>
      <c r="U1203" s="437"/>
      <c r="V1203" s="437"/>
      <c r="W1203" s="437"/>
      <c r="X1203" s="436"/>
    </row>
    <row r="1204">
      <c r="B1204" s="535"/>
      <c r="J1204" s="436"/>
      <c r="K1204" s="537"/>
      <c r="L1204" s="437"/>
      <c r="M1204" s="437"/>
      <c r="N1204" s="437"/>
      <c r="O1204" s="437"/>
      <c r="P1204" s="437"/>
      <c r="Q1204" s="538"/>
      <c r="R1204" s="536"/>
      <c r="S1204" s="536"/>
      <c r="T1204" s="536"/>
      <c r="U1204" s="437"/>
      <c r="V1204" s="437"/>
      <c r="W1204" s="437"/>
      <c r="X1204" s="436"/>
    </row>
    <row r="1205">
      <c r="B1205" s="535"/>
      <c r="J1205" s="436"/>
      <c r="K1205" s="537"/>
      <c r="L1205" s="437"/>
      <c r="M1205" s="437"/>
      <c r="N1205" s="437"/>
      <c r="O1205" s="437"/>
      <c r="P1205" s="437"/>
      <c r="Q1205" s="538"/>
      <c r="R1205" s="536"/>
      <c r="S1205" s="536"/>
      <c r="T1205" s="536"/>
      <c r="U1205" s="437"/>
      <c r="V1205" s="437"/>
      <c r="W1205" s="437"/>
      <c r="X1205" s="436"/>
    </row>
    <row r="1206">
      <c r="B1206" s="535"/>
      <c r="J1206" s="436"/>
      <c r="K1206" s="537"/>
      <c r="L1206" s="437"/>
      <c r="M1206" s="437"/>
      <c r="N1206" s="437"/>
      <c r="O1206" s="437"/>
      <c r="P1206" s="437"/>
      <c r="Q1206" s="538"/>
      <c r="R1206" s="536"/>
      <c r="S1206" s="536"/>
      <c r="T1206" s="536"/>
      <c r="U1206" s="437"/>
      <c r="V1206" s="437"/>
      <c r="W1206" s="437"/>
      <c r="X1206" s="436"/>
    </row>
    <row r="1207">
      <c r="B1207" s="535"/>
      <c r="J1207" s="436"/>
      <c r="K1207" s="537"/>
      <c r="L1207" s="437"/>
      <c r="M1207" s="437"/>
      <c r="N1207" s="437"/>
      <c r="O1207" s="437"/>
      <c r="P1207" s="437"/>
      <c r="Q1207" s="538"/>
      <c r="R1207" s="536"/>
      <c r="S1207" s="536"/>
      <c r="T1207" s="536"/>
      <c r="U1207" s="437"/>
      <c r="V1207" s="437"/>
      <c r="W1207" s="437"/>
      <c r="X1207" s="436"/>
    </row>
    <row r="1208">
      <c r="B1208" s="535"/>
      <c r="J1208" s="436"/>
      <c r="K1208" s="537"/>
      <c r="L1208" s="437"/>
      <c r="M1208" s="437"/>
      <c r="N1208" s="437"/>
      <c r="O1208" s="437"/>
      <c r="P1208" s="437"/>
      <c r="Q1208" s="538"/>
      <c r="R1208" s="536"/>
      <c r="S1208" s="536"/>
      <c r="T1208" s="536"/>
      <c r="U1208" s="437"/>
      <c r="V1208" s="437"/>
      <c r="W1208" s="437"/>
      <c r="X1208" s="436"/>
    </row>
    <row r="1209">
      <c r="B1209" s="535"/>
      <c r="J1209" s="436"/>
      <c r="K1209" s="537"/>
      <c r="L1209" s="437"/>
      <c r="M1209" s="437"/>
      <c r="N1209" s="437"/>
      <c r="O1209" s="437"/>
      <c r="P1209" s="437"/>
      <c r="Q1209" s="538"/>
      <c r="R1209" s="536"/>
      <c r="S1209" s="536"/>
      <c r="T1209" s="536"/>
      <c r="U1209" s="437"/>
      <c r="V1209" s="437"/>
      <c r="W1209" s="437"/>
      <c r="X1209" s="436"/>
    </row>
    <row r="1210">
      <c r="B1210" s="535"/>
      <c r="J1210" s="436"/>
      <c r="K1210" s="537"/>
      <c r="L1210" s="437"/>
      <c r="M1210" s="437"/>
      <c r="N1210" s="437"/>
      <c r="O1210" s="437"/>
      <c r="P1210" s="437"/>
      <c r="Q1210" s="538"/>
      <c r="R1210" s="536"/>
      <c r="S1210" s="536"/>
      <c r="T1210" s="536"/>
      <c r="U1210" s="437"/>
      <c r="V1210" s="437"/>
      <c r="W1210" s="437"/>
      <c r="X1210" s="436"/>
    </row>
    <row r="1211">
      <c r="B1211" s="535"/>
      <c r="J1211" s="436"/>
      <c r="K1211" s="537"/>
      <c r="L1211" s="437"/>
      <c r="M1211" s="437"/>
      <c r="N1211" s="437"/>
      <c r="O1211" s="437"/>
      <c r="P1211" s="437"/>
      <c r="Q1211" s="538"/>
      <c r="R1211" s="536"/>
      <c r="S1211" s="536"/>
      <c r="T1211" s="536"/>
      <c r="U1211" s="437"/>
      <c r="V1211" s="437"/>
      <c r="W1211" s="437"/>
      <c r="X1211" s="436"/>
    </row>
    <row r="1212">
      <c r="B1212" s="535"/>
      <c r="J1212" s="436"/>
      <c r="K1212" s="537"/>
      <c r="L1212" s="437"/>
      <c r="M1212" s="437"/>
      <c r="N1212" s="437"/>
      <c r="O1212" s="437"/>
      <c r="P1212" s="437"/>
      <c r="Q1212" s="538"/>
      <c r="R1212" s="536"/>
      <c r="S1212" s="536"/>
      <c r="T1212" s="536"/>
      <c r="U1212" s="437"/>
      <c r="V1212" s="437"/>
      <c r="W1212" s="437"/>
      <c r="X1212" s="436"/>
    </row>
    <row r="1213">
      <c r="B1213" s="535"/>
      <c r="J1213" s="436"/>
      <c r="K1213" s="537"/>
      <c r="L1213" s="437"/>
      <c r="M1213" s="437"/>
      <c r="N1213" s="437"/>
      <c r="O1213" s="437"/>
      <c r="P1213" s="437"/>
      <c r="Q1213" s="538"/>
      <c r="R1213" s="536"/>
      <c r="S1213" s="536"/>
      <c r="T1213" s="536"/>
      <c r="U1213" s="437"/>
      <c r="V1213" s="437"/>
      <c r="W1213" s="437"/>
      <c r="X1213" s="436"/>
    </row>
    <row r="1214">
      <c r="B1214" s="535"/>
      <c r="J1214" s="436"/>
      <c r="K1214" s="537"/>
      <c r="L1214" s="437"/>
      <c r="M1214" s="437"/>
      <c r="N1214" s="437"/>
      <c r="O1214" s="437"/>
      <c r="P1214" s="437"/>
      <c r="Q1214" s="538"/>
      <c r="R1214" s="536"/>
      <c r="S1214" s="536"/>
      <c r="T1214" s="536"/>
      <c r="U1214" s="437"/>
      <c r="V1214" s="437"/>
      <c r="W1214" s="437"/>
      <c r="X1214" s="436"/>
    </row>
    <row r="1215">
      <c r="B1215" s="535"/>
      <c r="J1215" s="436"/>
      <c r="K1215" s="537"/>
      <c r="L1215" s="437"/>
      <c r="M1215" s="437"/>
      <c r="N1215" s="437"/>
      <c r="O1215" s="437"/>
      <c r="P1215" s="437"/>
      <c r="Q1215" s="538"/>
      <c r="R1215" s="536"/>
      <c r="S1215" s="536"/>
      <c r="T1215" s="536"/>
      <c r="U1215" s="437"/>
      <c r="V1215" s="437"/>
      <c r="W1215" s="437"/>
      <c r="X1215" s="436"/>
    </row>
    <row r="1216">
      <c r="B1216" s="535"/>
      <c r="J1216" s="436"/>
      <c r="K1216" s="537"/>
      <c r="L1216" s="437"/>
      <c r="M1216" s="437"/>
      <c r="N1216" s="437"/>
      <c r="O1216" s="437"/>
      <c r="P1216" s="437"/>
      <c r="Q1216" s="538"/>
      <c r="R1216" s="536"/>
      <c r="S1216" s="536"/>
      <c r="T1216" s="536"/>
      <c r="U1216" s="437"/>
      <c r="V1216" s="437"/>
      <c r="W1216" s="437"/>
      <c r="X1216" s="436"/>
    </row>
    <row r="1217">
      <c r="B1217" s="535"/>
      <c r="J1217" s="436"/>
      <c r="K1217" s="537"/>
      <c r="L1217" s="437"/>
      <c r="M1217" s="437"/>
      <c r="N1217" s="437"/>
      <c r="O1217" s="437"/>
      <c r="P1217" s="437"/>
      <c r="Q1217" s="538"/>
      <c r="R1217" s="536"/>
      <c r="S1217" s="536"/>
      <c r="T1217" s="536"/>
      <c r="U1217" s="437"/>
      <c r="V1217" s="437"/>
      <c r="W1217" s="437"/>
      <c r="X1217" s="436"/>
    </row>
    <row r="1218">
      <c r="B1218" s="535"/>
      <c r="J1218" s="436"/>
      <c r="K1218" s="537"/>
      <c r="L1218" s="437"/>
      <c r="M1218" s="437"/>
      <c r="N1218" s="437"/>
      <c r="O1218" s="437"/>
      <c r="P1218" s="437"/>
      <c r="Q1218" s="538"/>
      <c r="R1218" s="536"/>
      <c r="S1218" s="536"/>
      <c r="T1218" s="536"/>
      <c r="U1218" s="437"/>
      <c r="V1218" s="437"/>
      <c r="W1218" s="437"/>
      <c r="X1218" s="436"/>
    </row>
    <row r="1219">
      <c r="B1219" s="535"/>
      <c r="J1219" s="436"/>
      <c r="K1219" s="537"/>
      <c r="L1219" s="437"/>
      <c r="M1219" s="437"/>
      <c r="N1219" s="437"/>
      <c r="O1219" s="437"/>
      <c r="P1219" s="437"/>
      <c r="Q1219" s="538"/>
      <c r="R1219" s="536"/>
      <c r="S1219" s="536"/>
      <c r="T1219" s="536"/>
      <c r="U1219" s="437"/>
      <c r="V1219" s="437"/>
      <c r="W1219" s="437"/>
      <c r="X1219" s="436"/>
    </row>
    <row r="1220">
      <c r="B1220" s="535"/>
      <c r="J1220" s="436"/>
      <c r="K1220" s="537"/>
      <c r="L1220" s="437"/>
      <c r="M1220" s="437"/>
      <c r="N1220" s="437"/>
      <c r="O1220" s="437"/>
      <c r="P1220" s="437"/>
      <c r="Q1220" s="538"/>
      <c r="R1220" s="536"/>
      <c r="S1220" s="536"/>
      <c r="T1220" s="536"/>
      <c r="U1220" s="437"/>
      <c r="V1220" s="437"/>
      <c r="W1220" s="437"/>
      <c r="X1220" s="436"/>
    </row>
    <row r="1221">
      <c r="B1221" s="535"/>
      <c r="J1221" s="436"/>
      <c r="K1221" s="537"/>
      <c r="L1221" s="437"/>
      <c r="M1221" s="437"/>
      <c r="N1221" s="437"/>
      <c r="O1221" s="437"/>
      <c r="P1221" s="437"/>
      <c r="Q1221" s="538"/>
      <c r="R1221" s="536"/>
      <c r="S1221" s="536"/>
      <c r="T1221" s="536"/>
      <c r="U1221" s="437"/>
      <c r="V1221" s="437"/>
      <c r="W1221" s="437"/>
      <c r="X1221" s="436"/>
    </row>
    <row r="1222">
      <c r="B1222" s="535"/>
      <c r="J1222" s="436"/>
      <c r="K1222" s="537"/>
      <c r="L1222" s="437"/>
      <c r="M1222" s="437"/>
      <c r="N1222" s="437"/>
      <c r="O1222" s="437"/>
      <c r="P1222" s="437"/>
      <c r="Q1222" s="538"/>
      <c r="R1222" s="536"/>
      <c r="S1222" s="536"/>
      <c r="T1222" s="536"/>
      <c r="U1222" s="437"/>
      <c r="V1222" s="437"/>
      <c r="W1222" s="437"/>
      <c r="X1222" s="436"/>
    </row>
    <row r="1223">
      <c r="B1223" s="535"/>
      <c r="J1223" s="436"/>
      <c r="K1223" s="537"/>
      <c r="L1223" s="437"/>
      <c r="M1223" s="437"/>
      <c r="N1223" s="437"/>
      <c r="O1223" s="437"/>
      <c r="P1223" s="437"/>
      <c r="Q1223" s="538"/>
      <c r="R1223" s="536"/>
      <c r="S1223" s="536"/>
      <c r="T1223" s="536"/>
      <c r="U1223" s="437"/>
      <c r="V1223" s="437"/>
      <c r="W1223" s="437"/>
      <c r="X1223" s="436"/>
    </row>
    <row r="1224">
      <c r="B1224" s="535"/>
      <c r="J1224" s="436"/>
      <c r="K1224" s="537"/>
      <c r="L1224" s="437"/>
      <c r="M1224" s="437"/>
      <c r="N1224" s="437"/>
      <c r="O1224" s="437"/>
      <c r="P1224" s="437"/>
      <c r="Q1224" s="538"/>
      <c r="R1224" s="536"/>
      <c r="S1224" s="536"/>
      <c r="T1224" s="536"/>
      <c r="U1224" s="437"/>
      <c r="V1224" s="437"/>
      <c r="W1224" s="437"/>
      <c r="X1224" s="436"/>
    </row>
    <row r="1225">
      <c r="B1225" s="535"/>
      <c r="J1225" s="436"/>
      <c r="K1225" s="537"/>
      <c r="L1225" s="437"/>
      <c r="M1225" s="437"/>
      <c r="N1225" s="437"/>
      <c r="O1225" s="437"/>
      <c r="P1225" s="437"/>
      <c r="Q1225" s="538"/>
      <c r="R1225" s="536"/>
      <c r="S1225" s="536"/>
      <c r="T1225" s="536"/>
      <c r="U1225" s="437"/>
      <c r="V1225" s="437"/>
      <c r="W1225" s="437"/>
      <c r="X1225" s="436"/>
    </row>
    <row r="1226">
      <c r="B1226" s="535"/>
      <c r="J1226" s="436"/>
      <c r="K1226" s="537"/>
      <c r="L1226" s="437"/>
      <c r="M1226" s="437"/>
      <c r="N1226" s="437"/>
      <c r="O1226" s="437"/>
      <c r="P1226" s="437"/>
      <c r="Q1226" s="538"/>
      <c r="R1226" s="536"/>
      <c r="S1226" s="536"/>
      <c r="T1226" s="536"/>
      <c r="U1226" s="437"/>
      <c r="V1226" s="437"/>
      <c r="W1226" s="437"/>
      <c r="X1226" s="436"/>
    </row>
    <row r="1227">
      <c r="B1227" s="535"/>
      <c r="J1227" s="436"/>
      <c r="K1227" s="537"/>
      <c r="L1227" s="437"/>
      <c r="M1227" s="437"/>
      <c r="N1227" s="437"/>
      <c r="O1227" s="437"/>
      <c r="P1227" s="437"/>
      <c r="Q1227" s="538"/>
      <c r="R1227" s="536"/>
      <c r="S1227" s="536"/>
      <c r="T1227" s="536"/>
      <c r="U1227" s="437"/>
      <c r="V1227" s="437"/>
      <c r="W1227" s="437"/>
      <c r="X1227" s="436"/>
    </row>
    <row r="1228">
      <c r="B1228" s="535"/>
      <c r="J1228" s="436"/>
      <c r="K1228" s="537"/>
      <c r="L1228" s="437"/>
      <c r="M1228" s="437"/>
      <c r="N1228" s="437"/>
      <c r="O1228" s="437"/>
      <c r="P1228" s="437"/>
      <c r="Q1228" s="538"/>
      <c r="R1228" s="536"/>
      <c r="S1228" s="536"/>
      <c r="T1228" s="536"/>
      <c r="U1228" s="437"/>
      <c r="V1228" s="437"/>
      <c r="W1228" s="437"/>
      <c r="X1228" s="436"/>
    </row>
    <row r="1229">
      <c r="B1229" s="535"/>
      <c r="J1229" s="436"/>
      <c r="K1229" s="537"/>
      <c r="L1229" s="437"/>
      <c r="M1229" s="437"/>
      <c r="N1229" s="437"/>
      <c r="O1229" s="437"/>
      <c r="P1229" s="437"/>
      <c r="Q1229" s="538"/>
      <c r="R1229" s="536"/>
      <c r="S1229" s="536"/>
      <c r="T1229" s="536"/>
      <c r="U1229" s="437"/>
      <c r="V1229" s="437"/>
      <c r="W1229" s="437"/>
      <c r="X1229" s="436"/>
    </row>
    <row r="1230">
      <c r="B1230" s="535"/>
      <c r="J1230" s="436"/>
      <c r="K1230" s="537"/>
      <c r="L1230" s="437"/>
      <c r="M1230" s="437"/>
      <c r="N1230" s="437"/>
      <c r="O1230" s="437"/>
      <c r="P1230" s="437"/>
      <c r="Q1230" s="538"/>
      <c r="R1230" s="536"/>
      <c r="S1230" s="536"/>
      <c r="T1230" s="536"/>
      <c r="U1230" s="437"/>
      <c r="V1230" s="437"/>
      <c r="W1230" s="437"/>
      <c r="X1230" s="436"/>
    </row>
    <row r="1231">
      <c r="B1231" s="535"/>
      <c r="J1231" s="436"/>
      <c r="K1231" s="537"/>
      <c r="L1231" s="437"/>
      <c r="M1231" s="437"/>
      <c r="N1231" s="437"/>
      <c r="O1231" s="437"/>
      <c r="P1231" s="437"/>
      <c r="Q1231" s="538"/>
      <c r="R1231" s="536"/>
      <c r="S1231" s="536"/>
      <c r="T1231" s="536"/>
      <c r="U1231" s="437"/>
      <c r="V1231" s="437"/>
      <c r="W1231" s="437"/>
      <c r="X1231" s="436"/>
    </row>
    <row r="1232">
      <c r="B1232" s="535"/>
      <c r="J1232" s="436"/>
      <c r="K1232" s="537"/>
      <c r="L1232" s="437"/>
      <c r="M1232" s="437"/>
      <c r="N1232" s="437"/>
      <c r="O1232" s="437"/>
      <c r="P1232" s="437"/>
      <c r="Q1232" s="538"/>
      <c r="R1232" s="536"/>
      <c r="S1232" s="536"/>
      <c r="T1232" s="536"/>
      <c r="U1232" s="437"/>
      <c r="V1232" s="437"/>
      <c r="W1232" s="437"/>
      <c r="X1232" s="436"/>
    </row>
    <row r="1233">
      <c r="B1233" s="535"/>
      <c r="J1233" s="436"/>
      <c r="K1233" s="537"/>
      <c r="L1233" s="437"/>
      <c r="M1233" s="437"/>
      <c r="N1233" s="437"/>
      <c r="O1233" s="437"/>
      <c r="P1233" s="437"/>
      <c r="Q1233" s="538"/>
      <c r="R1233" s="536"/>
      <c r="S1233" s="536"/>
      <c r="T1233" s="536"/>
      <c r="U1233" s="437"/>
      <c r="V1233" s="437"/>
      <c r="W1233" s="437"/>
      <c r="X1233" s="436"/>
    </row>
    <row r="1234">
      <c r="B1234" s="535"/>
      <c r="J1234" s="436"/>
      <c r="K1234" s="537"/>
      <c r="L1234" s="437"/>
      <c r="M1234" s="437"/>
      <c r="N1234" s="437"/>
      <c r="O1234" s="437"/>
      <c r="P1234" s="437"/>
      <c r="Q1234" s="538"/>
      <c r="R1234" s="536"/>
      <c r="S1234" s="536"/>
      <c r="T1234" s="536"/>
      <c r="U1234" s="437"/>
      <c r="V1234" s="437"/>
      <c r="W1234" s="437"/>
      <c r="X1234" s="436"/>
    </row>
    <row r="1235">
      <c r="B1235" s="535"/>
      <c r="J1235" s="436"/>
      <c r="K1235" s="537"/>
      <c r="L1235" s="437"/>
      <c r="M1235" s="437"/>
      <c r="N1235" s="437"/>
      <c r="O1235" s="437"/>
      <c r="P1235" s="437"/>
      <c r="Q1235" s="538"/>
      <c r="R1235" s="536"/>
      <c r="S1235" s="536"/>
      <c r="T1235" s="536"/>
      <c r="U1235" s="437"/>
      <c r="V1235" s="437"/>
      <c r="W1235" s="437"/>
      <c r="X1235" s="436"/>
    </row>
    <row r="1236">
      <c r="B1236" s="535"/>
      <c r="J1236" s="436"/>
      <c r="K1236" s="537"/>
      <c r="L1236" s="437"/>
      <c r="M1236" s="437"/>
      <c r="N1236" s="437"/>
      <c r="O1236" s="437"/>
      <c r="P1236" s="437"/>
      <c r="Q1236" s="538"/>
      <c r="R1236" s="536"/>
      <c r="S1236" s="536"/>
      <c r="T1236" s="536"/>
      <c r="U1236" s="437"/>
      <c r="V1236" s="437"/>
      <c r="W1236" s="437"/>
      <c r="X1236" s="436"/>
    </row>
    <row r="1237">
      <c r="B1237" s="535"/>
      <c r="J1237" s="436"/>
      <c r="K1237" s="537"/>
      <c r="L1237" s="437"/>
      <c r="M1237" s="437"/>
      <c r="N1237" s="437"/>
      <c r="O1237" s="437"/>
      <c r="P1237" s="437"/>
      <c r="Q1237" s="538"/>
      <c r="R1237" s="536"/>
      <c r="S1237" s="536"/>
      <c r="T1237" s="536"/>
      <c r="U1237" s="437"/>
      <c r="V1237" s="437"/>
      <c r="W1237" s="437"/>
      <c r="X1237" s="436"/>
    </row>
    <row r="1238">
      <c r="B1238" s="535"/>
      <c r="J1238" s="436"/>
      <c r="K1238" s="537"/>
      <c r="L1238" s="437"/>
      <c r="M1238" s="437"/>
      <c r="N1238" s="437"/>
      <c r="O1238" s="437"/>
      <c r="P1238" s="437"/>
      <c r="Q1238" s="538"/>
      <c r="R1238" s="536"/>
      <c r="S1238" s="536"/>
      <c r="T1238" s="536"/>
      <c r="U1238" s="437"/>
      <c r="V1238" s="437"/>
      <c r="W1238" s="437"/>
      <c r="X1238" s="436"/>
    </row>
    <row r="1239">
      <c r="B1239" s="535"/>
      <c r="J1239" s="436"/>
      <c r="K1239" s="537"/>
      <c r="L1239" s="437"/>
      <c r="M1239" s="437"/>
      <c r="N1239" s="437"/>
      <c r="O1239" s="437"/>
      <c r="P1239" s="437"/>
      <c r="Q1239" s="538"/>
      <c r="R1239" s="536"/>
      <c r="S1239" s="536"/>
      <c r="T1239" s="536"/>
      <c r="U1239" s="437"/>
      <c r="V1239" s="437"/>
      <c r="W1239" s="437"/>
      <c r="X1239" s="436"/>
    </row>
    <row r="1240">
      <c r="B1240" s="535"/>
      <c r="J1240" s="436"/>
      <c r="K1240" s="537"/>
      <c r="L1240" s="437"/>
      <c r="M1240" s="437"/>
      <c r="N1240" s="437"/>
      <c r="O1240" s="437"/>
      <c r="P1240" s="437"/>
      <c r="Q1240" s="538"/>
      <c r="R1240" s="536"/>
      <c r="S1240" s="536"/>
      <c r="T1240" s="536"/>
      <c r="U1240" s="437"/>
      <c r="V1240" s="437"/>
      <c r="W1240" s="437"/>
      <c r="X1240" s="436"/>
    </row>
    <row r="1241">
      <c r="B1241" s="535"/>
      <c r="J1241" s="436"/>
      <c r="K1241" s="537"/>
      <c r="L1241" s="437"/>
      <c r="M1241" s="437"/>
      <c r="N1241" s="437"/>
      <c r="O1241" s="437"/>
      <c r="P1241" s="437"/>
      <c r="Q1241" s="538"/>
      <c r="R1241" s="536"/>
      <c r="S1241" s="536"/>
      <c r="T1241" s="536"/>
      <c r="U1241" s="437"/>
      <c r="V1241" s="437"/>
      <c r="W1241" s="437"/>
      <c r="X1241" s="436"/>
    </row>
    <row r="1242">
      <c r="B1242" s="535"/>
      <c r="J1242" s="436"/>
      <c r="K1242" s="537"/>
      <c r="L1242" s="437"/>
      <c r="M1242" s="437"/>
      <c r="N1242" s="437"/>
      <c r="O1242" s="437"/>
      <c r="P1242" s="437"/>
      <c r="Q1242" s="538"/>
      <c r="R1242" s="536"/>
      <c r="S1242" s="536"/>
      <c r="T1242" s="536"/>
      <c r="U1242" s="437"/>
      <c r="V1242" s="437"/>
      <c r="W1242" s="437"/>
      <c r="X1242" s="436"/>
    </row>
    <row r="1243">
      <c r="B1243" s="535"/>
      <c r="J1243" s="436"/>
      <c r="K1243" s="537"/>
      <c r="L1243" s="437"/>
      <c r="M1243" s="437"/>
      <c r="N1243" s="437"/>
      <c r="O1243" s="437"/>
      <c r="P1243" s="437"/>
      <c r="Q1243" s="538"/>
      <c r="R1243" s="536"/>
      <c r="S1243" s="536"/>
      <c r="T1243" s="536"/>
      <c r="U1243" s="437"/>
      <c r="V1243" s="437"/>
      <c r="W1243" s="437"/>
      <c r="X1243" s="436"/>
    </row>
    <row r="1244">
      <c r="B1244" s="535"/>
      <c r="J1244" s="436"/>
      <c r="K1244" s="537"/>
      <c r="L1244" s="437"/>
      <c r="M1244" s="437"/>
      <c r="N1244" s="437"/>
      <c r="O1244" s="437"/>
      <c r="P1244" s="437"/>
      <c r="Q1244" s="538"/>
      <c r="R1244" s="536"/>
      <c r="S1244" s="536"/>
      <c r="T1244" s="536"/>
      <c r="U1244" s="437"/>
      <c r="V1244" s="437"/>
      <c r="W1244" s="437"/>
      <c r="X1244" s="436"/>
    </row>
    <row r="1245">
      <c r="B1245" s="535"/>
      <c r="J1245" s="436"/>
      <c r="K1245" s="537"/>
      <c r="L1245" s="437"/>
      <c r="M1245" s="437"/>
      <c r="N1245" s="437"/>
      <c r="O1245" s="437"/>
      <c r="P1245" s="437"/>
      <c r="Q1245" s="538"/>
      <c r="R1245" s="536"/>
      <c r="S1245" s="536"/>
      <c r="T1245" s="536"/>
      <c r="U1245" s="437"/>
      <c r="V1245" s="437"/>
      <c r="W1245" s="437"/>
      <c r="X1245" s="436"/>
    </row>
    <row r="1246">
      <c r="B1246" s="535"/>
      <c r="J1246" s="436"/>
      <c r="K1246" s="537"/>
      <c r="L1246" s="437"/>
      <c r="M1246" s="437"/>
      <c r="N1246" s="437"/>
      <c r="O1246" s="437"/>
      <c r="P1246" s="437"/>
      <c r="Q1246" s="538"/>
      <c r="R1246" s="536"/>
      <c r="S1246" s="536"/>
      <c r="T1246" s="536"/>
      <c r="U1246" s="437"/>
      <c r="V1246" s="437"/>
      <c r="W1246" s="437"/>
      <c r="X1246" s="436"/>
    </row>
    <row r="1247">
      <c r="B1247" s="535"/>
      <c r="J1247" s="436"/>
      <c r="K1247" s="537"/>
      <c r="L1247" s="437"/>
      <c r="M1247" s="437"/>
      <c r="N1247" s="437"/>
      <c r="O1247" s="437"/>
      <c r="P1247" s="437"/>
      <c r="Q1247" s="538"/>
      <c r="R1247" s="536"/>
      <c r="S1247" s="536"/>
      <c r="T1247" s="536"/>
      <c r="U1247" s="437"/>
      <c r="V1247" s="437"/>
      <c r="W1247" s="437"/>
      <c r="X1247" s="436"/>
    </row>
    <row r="1248">
      <c r="B1248" s="535"/>
      <c r="J1248" s="436"/>
      <c r="K1248" s="537"/>
      <c r="L1248" s="437"/>
      <c r="M1248" s="437"/>
      <c r="N1248" s="437"/>
      <c r="O1248" s="437"/>
      <c r="P1248" s="437"/>
      <c r="Q1248" s="538"/>
      <c r="R1248" s="536"/>
      <c r="S1248" s="536"/>
      <c r="T1248" s="536"/>
      <c r="U1248" s="437"/>
      <c r="V1248" s="437"/>
      <c r="W1248" s="437"/>
      <c r="X1248" s="436"/>
    </row>
    <row r="1249">
      <c r="B1249" s="535"/>
      <c r="J1249" s="436"/>
      <c r="K1249" s="537"/>
      <c r="L1249" s="437"/>
      <c r="M1249" s="437"/>
      <c r="N1249" s="437"/>
      <c r="O1249" s="437"/>
      <c r="P1249" s="437"/>
      <c r="Q1249" s="538"/>
      <c r="R1249" s="536"/>
      <c r="S1249" s="536"/>
      <c r="T1249" s="536"/>
      <c r="U1249" s="437"/>
      <c r="V1249" s="437"/>
      <c r="W1249" s="437"/>
      <c r="X1249" s="436"/>
    </row>
    <row r="1250">
      <c r="B1250" s="535"/>
      <c r="J1250" s="436"/>
      <c r="K1250" s="537"/>
      <c r="L1250" s="437"/>
      <c r="M1250" s="437"/>
      <c r="N1250" s="437"/>
      <c r="O1250" s="437"/>
      <c r="P1250" s="437"/>
      <c r="Q1250" s="538"/>
      <c r="R1250" s="536"/>
      <c r="S1250" s="536"/>
      <c r="T1250" s="536"/>
      <c r="U1250" s="437"/>
      <c r="V1250" s="437"/>
      <c r="W1250" s="437"/>
      <c r="X1250" s="436"/>
    </row>
    <row r="1251">
      <c r="B1251" s="535"/>
      <c r="J1251" s="436"/>
      <c r="K1251" s="537"/>
      <c r="L1251" s="437"/>
      <c r="M1251" s="437"/>
      <c r="N1251" s="437"/>
      <c r="O1251" s="437"/>
      <c r="P1251" s="437"/>
      <c r="Q1251" s="538"/>
      <c r="R1251" s="536"/>
      <c r="S1251" s="536"/>
      <c r="T1251" s="536"/>
      <c r="U1251" s="437"/>
      <c r="V1251" s="437"/>
      <c r="W1251" s="437"/>
      <c r="X1251" s="436"/>
    </row>
    <row r="1252">
      <c r="B1252" s="535"/>
      <c r="J1252" s="436"/>
      <c r="K1252" s="537"/>
      <c r="L1252" s="437"/>
      <c r="M1252" s="437"/>
      <c r="N1252" s="437"/>
      <c r="O1252" s="437"/>
      <c r="P1252" s="437"/>
      <c r="Q1252" s="538"/>
      <c r="R1252" s="536"/>
      <c r="S1252" s="536"/>
      <c r="T1252" s="536"/>
      <c r="U1252" s="437"/>
      <c r="V1252" s="437"/>
      <c r="W1252" s="437"/>
      <c r="X1252" s="436"/>
    </row>
    <row r="1253">
      <c r="B1253" s="535"/>
      <c r="J1253" s="436"/>
      <c r="K1253" s="537"/>
      <c r="L1253" s="437"/>
      <c r="M1253" s="437"/>
      <c r="N1253" s="437"/>
      <c r="O1253" s="437"/>
      <c r="P1253" s="437"/>
      <c r="Q1253" s="538"/>
      <c r="R1253" s="536"/>
      <c r="S1253" s="536"/>
      <c r="T1253" s="536"/>
      <c r="U1253" s="437"/>
      <c r="V1253" s="437"/>
      <c r="W1253" s="437"/>
      <c r="X1253" s="436"/>
    </row>
    <row r="1254">
      <c r="B1254" s="535"/>
      <c r="J1254" s="436"/>
      <c r="K1254" s="537"/>
      <c r="L1254" s="437"/>
      <c r="M1254" s="437"/>
      <c r="N1254" s="437"/>
      <c r="O1254" s="437"/>
      <c r="P1254" s="437"/>
      <c r="Q1254" s="538"/>
      <c r="R1254" s="536"/>
      <c r="S1254" s="536"/>
      <c r="T1254" s="536"/>
      <c r="U1254" s="437"/>
      <c r="V1254" s="437"/>
      <c r="W1254" s="437"/>
      <c r="X1254" s="436"/>
    </row>
    <row r="1255">
      <c r="B1255" s="535"/>
      <c r="J1255" s="436"/>
      <c r="K1255" s="537"/>
      <c r="L1255" s="437"/>
      <c r="M1255" s="437"/>
      <c r="N1255" s="437"/>
      <c r="O1255" s="437"/>
      <c r="P1255" s="437"/>
      <c r="Q1255" s="538"/>
      <c r="R1255" s="536"/>
      <c r="S1255" s="536"/>
      <c r="T1255" s="536"/>
      <c r="U1255" s="437"/>
      <c r="V1255" s="437"/>
      <c r="W1255" s="437"/>
      <c r="X1255" s="436"/>
    </row>
    <row r="1256">
      <c r="B1256" s="535"/>
      <c r="J1256" s="436"/>
      <c r="K1256" s="537"/>
      <c r="L1256" s="437"/>
      <c r="M1256" s="437"/>
      <c r="N1256" s="437"/>
      <c r="O1256" s="437"/>
      <c r="P1256" s="437"/>
      <c r="Q1256" s="538"/>
      <c r="R1256" s="536"/>
      <c r="S1256" s="536"/>
      <c r="T1256" s="536"/>
      <c r="U1256" s="437"/>
      <c r="V1256" s="437"/>
      <c r="W1256" s="437"/>
      <c r="X1256" s="436"/>
    </row>
    <row r="1257">
      <c r="B1257" s="535"/>
      <c r="J1257" s="436"/>
      <c r="K1257" s="537"/>
      <c r="L1257" s="437"/>
      <c r="M1257" s="437"/>
      <c r="N1257" s="437"/>
      <c r="O1257" s="437"/>
      <c r="P1257" s="437"/>
      <c r="Q1257" s="538"/>
      <c r="R1257" s="536"/>
      <c r="S1257" s="536"/>
      <c r="T1257" s="536"/>
      <c r="U1257" s="437"/>
      <c r="V1257" s="437"/>
      <c r="W1257" s="437"/>
      <c r="X1257" s="436"/>
    </row>
    <row r="1258">
      <c r="B1258" s="535"/>
      <c r="J1258" s="436"/>
      <c r="K1258" s="537"/>
      <c r="L1258" s="437"/>
      <c r="M1258" s="437"/>
      <c r="N1258" s="437"/>
      <c r="O1258" s="437"/>
      <c r="P1258" s="437"/>
      <c r="Q1258" s="538"/>
      <c r="R1258" s="536"/>
      <c r="S1258" s="536"/>
      <c r="T1258" s="536"/>
      <c r="U1258" s="437"/>
      <c r="V1258" s="437"/>
      <c r="W1258" s="437"/>
      <c r="X1258" s="436"/>
    </row>
    <row r="1259">
      <c r="B1259" s="535"/>
      <c r="J1259" s="436"/>
      <c r="K1259" s="537"/>
      <c r="L1259" s="437"/>
      <c r="M1259" s="437"/>
      <c r="N1259" s="437"/>
      <c r="O1259" s="437"/>
      <c r="P1259" s="437"/>
      <c r="Q1259" s="538"/>
      <c r="R1259" s="536"/>
      <c r="S1259" s="536"/>
      <c r="T1259" s="536"/>
      <c r="U1259" s="437"/>
      <c r="V1259" s="437"/>
      <c r="W1259" s="437"/>
      <c r="X1259" s="436"/>
    </row>
    <row r="1260">
      <c r="B1260" s="535"/>
      <c r="J1260" s="436"/>
      <c r="K1260" s="537"/>
      <c r="L1260" s="437"/>
      <c r="M1260" s="437"/>
      <c r="N1260" s="437"/>
      <c r="O1260" s="437"/>
      <c r="P1260" s="437"/>
      <c r="Q1260" s="538"/>
      <c r="R1260" s="536"/>
      <c r="S1260" s="536"/>
      <c r="T1260" s="536"/>
      <c r="U1260" s="437"/>
      <c r="V1260" s="437"/>
      <c r="W1260" s="437"/>
      <c r="X1260" s="436"/>
    </row>
    <row r="1261">
      <c r="B1261" s="535"/>
      <c r="J1261" s="436"/>
      <c r="K1261" s="537"/>
      <c r="L1261" s="437"/>
      <c r="M1261" s="437"/>
      <c r="N1261" s="437"/>
      <c r="O1261" s="437"/>
      <c r="P1261" s="437"/>
      <c r="Q1261" s="538"/>
      <c r="R1261" s="536"/>
      <c r="S1261" s="536"/>
      <c r="T1261" s="536"/>
      <c r="U1261" s="437"/>
      <c r="V1261" s="437"/>
      <c r="W1261" s="437"/>
      <c r="X1261" s="436"/>
    </row>
    <row r="1262">
      <c r="B1262" s="535"/>
      <c r="J1262" s="436"/>
      <c r="K1262" s="537"/>
      <c r="L1262" s="437"/>
      <c r="M1262" s="437"/>
      <c r="N1262" s="437"/>
      <c r="O1262" s="437"/>
      <c r="P1262" s="437"/>
      <c r="Q1262" s="538"/>
      <c r="R1262" s="536"/>
      <c r="S1262" s="536"/>
      <c r="T1262" s="536"/>
      <c r="U1262" s="437"/>
      <c r="V1262" s="437"/>
      <c r="W1262" s="437"/>
      <c r="X1262" s="436"/>
    </row>
    <row r="1263">
      <c r="B1263" s="535"/>
      <c r="J1263" s="436"/>
      <c r="K1263" s="537"/>
      <c r="L1263" s="437"/>
      <c r="M1263" s="437"/>
      <c r="N1263" s="437"/>
      <c r="O1263" s="437"/>
      <c r="P1263" s="437"/>
      <c r="Q1263" s="538"/>
      <c r="R1263" s="536"/>
      <c r="S1263" s="536"/>
      <c r="T1263" s="536"/>
      <c r="U1263" s="437"/>
      <c r="V1263" s="437"/>
      <c r="W1263" s="437"/>
      <c r="X1263" s="436"/>
    </row>
    <row r="1264">
      <c r="B1264" s="535"/>
      <c r="J1264" s="436"/>
      <c r="K1264" s="537"/>
      <c r="L1264" s="437"/>
      <c r="M1264" s="437"/>
      <c r="N1264" s="437"/>
      <c r="O1264" s="437"/>
      <c r="P1264" s="437"/>
      <c r="Q1264" s="538"/>
      <c r="R1264" s="536"/>
      <c r="S1264" s="536"/>
      <c r="T1264" s="536"/>
      <c r="U1264" s="437"/>
      <c r="V1264" s="437"/>
      <c r="W1264" s="437"/>
      <c r="X1264" s="436"/>
    </row>
    <row r="1265">
      <c r="B1265" s="535"/>
      <c r="J1265" s="436"/>
      <c r="K1265" s="537"/>
      <c r="L1265" s="437"/>
      <c r="M1265" s="437"/>
      <c r="N1265" s="437"/>
      <c r="O1265" s="437"/>
      <c r="P1265" s="437"/>
      <c r="Q1265" s="538"/>
      <c r="R1265" s="536"/>
      <c r="S1265" s="536"/>
      <c r="T1265" s="536"/>
      <c r="U1265" s="437"/>
      <c r="V1265" s="437"/>
      <c r="W1265" s="437"/>
      <c r="X1265" s="436"/>
    </row>
    <row r="1266">
      <c r="B1266" s="535"/>
      <c r="J1266" s="436"/>
      <c r="K1266" s="537"/>
      <c r="L1266" s="437"/>
      <c r="M1266" s="437"/>
      <c r="N1266" s="437"/>
      <c r="O1266" s="437"/>
      <c r="P1266" s="437"/>
      <c r="Q1266" s="538"/>
      <c r="R1266" s="536"/>
      <c r="S1266" s="536"/>
      <c r="T1266" s="536"/>
      <c r="U1266" s="437"/>
      <c r="V1266" s="437"/>
      <c r="W1266" s="437"/>
      <c r="X1266" s="436"/>
    </row>
    <row r="1267">
      <c r="B1267" s="535"/>
      <c r="J1267" s="436"/>
      <c r="K1267" s="537"/>
      <c r="L1267" s="437"/>
      <c r="M1267" s="437"/>
      <c r="N1267" s="437"/>
      <c r="O1267" s="437"/>
      <c r="P1267" s="437"/>
      <c r="Q1267" s="538"/>
      <c r="R1267" s="536"/>
      <c r="S1267" s="536"/>
      <c r="T1267" s="536"/>
      <c r="U1267" s="437"/>
      <c r="V1267" s="437"/>
      <c r="W1267" s="437"/>
      <c r="X1267" s="436"/>
    </row>
    <row r="1268">
      <c r="B1268" s="535"/>
      <c r="J1268" s="436"/>
      <c r="K1268" s="537"/>
      <c r="L1268" s="437"/>
      <c r="M1268" s="437"/>
      <c r="N1268" s="437"/>
      <c r="O1268" s="437"/>
      <c r="P1268" s="437"/>
      <c r="Q1268" s="538"/>
      <c r="R1268" s="536"/>
      <c r="S1268" s="536"/>
      <c r="T1268" s="536"/>
      <c r="U1268" s="437"/>
      <c r="V1268" s="437"/>
      <c r="W1268" s="437"/>
      <c r="X1268" s="436"/>
    </row>
    <row r="1269">
      <c r="B1269" s="535"/>
      <c r="J1269" s="436"/>
      <c r="K1269" s="537"/>
      <c r="L1269" s="437"/>
      <c r="M1269" s="437"/>
      <c r="N1269" s="437"/>
      <c r="O1269" s="437"/>
      <c r="P1269" s="437"/>
      <c r="Q1269" s="538"/>
      <c r="R1269" s="536"/>
      <c r="S1269" s="536"/>
      <c r="T1269" s="536"/>
      <c r="U1269" s="437"/>
      <c r="V1269" s="437"/>
      <c r="W1269" s="437"/>
      <c r="X1269" s="436"/>
    </row>
    <row r="1270">
      <c r="B1270" s="535"/>
      <c r="J1270" s="436"/>
      <c r="K1270" s="537"/>
      <c r="L1270" s="437"/>
      <c r="M1270" s="437"/>
      <c r="N1270" s="437"/>
      <c r="O1270" s="437"/>
      <c r="P1270" s="437"/>
      <c r="Q1270" s="538"/>
      <c r="R1270" s="536"/>
      <c r="S1270" s="536"/>
      <c r="T1270" s="536"/>
      <c r="U1270" s="437"/>
      <c r="V1270" s="437"/>
      <c r="W1270" s="437"/>
      <c r="X1270" s="436"/>
    </row>
    <row r="1271">
      <c r="B1271" s="535"/>
      <c r="J1271" s="436"/>
      <c r="K1271" s="537"/>
      <c r="L1271" s="437"/>
      <c r="M1271" s="437"/>
      <c r="N1271" s="437"/>
      <c r="O1271" s="437"/>
      <c r="P1271" s="437"/>
      <c r="Q1271" s="538"/>
      <c r="R1271" s="536"/>
      <c r="S1271" s="536"/>
      <c r="T1271" s="536"/>
      <c r="U1271" s="437"/>
      <c r="V1271" s="437"/>
      <c r="W1271" s="437"/>
      <c r="X1271" s="436"/>
    </row>
    <row r="1272">
      <c r="B1272" s="535"/>
      <c r="J1272" s="436"/>
      <c r="K1272" s="537"/>
      <c r="L1272" s="437"/>
      <c r="M1272" s="437"/>
      <c r="N1272" s="437"/>
      <c r="O1272" s="437"/>
      <c r="P1272" s="437"/>
      <c r="Q1272" s="538"/>
      <c r="R1272" s="536"/>
      <c r="S1272" s="536"/>
      <c r="T1272" s="536"/>
      <c r="U1272" s="437"/>
      <c r="V1272" s="437"/>
      <c r="W1272" s="437"/>
      <c r="X1272" s="436"/>
    </row>
    <row r="1273">
      <c r="B1273" s="535"/>
      <c r="J1273" s="436"/>
      <c r="K1273" s="537"/>
      <c r="L1273" s="437"/>
      <c r="M1273" s="437"/>
      <c r="N1273" s="437"/>
      <c r="O1273" s="437"/>
      <c r="P1273" s="437"/>
      <c r="Q1273" s="538"/>
      <c r="R1273" s="536"/>
      <c r="S1273" s="536"/>
      <c r="T1273" s="536"/>
      <c r="U1273" s="437"/>
      <c r="V1273" s="437"/>
      <c r="W1273" s="437"/>
      <c r="X1273" s="436"/>
    </row>
    <row r="1274">
      <c r="B1274" s="535"/>
      <c r="J1274" s="436"/>
      <c r="K1274" s="537"/>
      <c r="L1274" s="437"/>
      <c r="M1274" s="437"/>
      <c r="N1274" s="437"/>
      <c r="O1274" s="437"/>
      <c r="P1274" s="437"/>
      <c r="Q1274" s="538"/>
      <c r="R1274" s="536"/>
      <c r="S1274" s="536"/>
      <c r="T1274" s="536"/>
      <c r="U1274" s="437"/>
      <c r="V1274" s="437"/>
      <c r="W1274" s="437"/>
      <c r="X1274" s="436"/>
    </row>
    <row r="1275">
      <c r="B1275" s="535"/>
      <c r="J1275" s="436"/>
      <c r="K1275" s="537"/>
      <c r="L1275" s="437"/>
      <c r="M1275" s="437"/>
      <c r="N1275" s="437"/>
      <c r="O1275" s="437"/>
      <c r="P1275" s="437"/>
      <c r="Q1275" s="538"/>
      <c r="R1275" s="536"/>
      <c r="S1275" s="536"/>
      <c r="T1275" s="536"/>
      <c r="U1275" s="437"/>
      <c r="V1275" s="437"/>
      <c r="W1275" s="437"/>
      <c r="X1275" s="436"/>
    </row>
    <row r="1276">
      <c r="B1276" s="535"/>
      <c r="J1276" s="436"/>
      <c r="K1276" s="537"/>
      <c r="L1276" s="437"/>
      <c r="M1276" s="437"/>
      <c r="N1276" s="437"/>
      <c r="O1276" s="437"/>
      <c r="P1276" s="437"/>
      <c r="Q1276" s="538"/>
      <c r="R1276" s="536"/>
      <c r="S1276" s="536"/>
      <c r="T1276" s="536"/>
      <c r="U1276" s="437"/>
      <c r="V1276" s="437"/>
      <c r="W1276" s="437"/>
      <c r="X1276" s="436"/>
    </row>
    <row r="1277">
      <c r="B1277" s="535"/>
      <c r="J1277" s="436"/>
      <c r="K1277" s="537"/>
      <c r="L1277" s="437"/>
      <c r="M1277" s="437"/>
      <c r="N1277" s="437"/>
      <c r="O1277" s="437"/>
      <c r="P1277" s="437"/>
      <c r="Q1277" s="538"/>
      <c r="R1277" s="536"/>
      <c r="S1277" s="536"/>
      <c r="T1277" s="536"/>
      <c r="U1277" s="437"/>
      <c r="V1277" s="437"/>
      <c r="W1277" s="437"/>
      <c r="X1277" s="436"/>
    </row>
    <row r="1278">
      <c r="B1278" s="535"/>
      <c r="J1278" s="436"/>
      <c r="K1278" s="537"/>
      <c r="L1278" s="437"/>
      <c r="M1278" s="437"/>
      <c r="N1278" s="437"/>
      <c r="O1278" s="437"/>
      <c r="P1278" s="437"/>
      <c r="Q1278" s="538"/>
      <c r="R1278" s="536"/>
      <c r="S1278" s="536"/>
      <c r="T1278" s="536"/>
      <c r="U1278" s="437"/>
      <c r="V1278" s="437"/>
      <c r="W1278" s="437"/>
      <c r="X1278" s="436"/>
    </row>
    <row r="1279">
      <c r="B1279" s="535"/>
      <c r="J1279" s="436"/>
      <c r="K1279" s="537"/>
      <c r="L1279" s="437"/>
      <c r="M1279" s="437"/>
      <c r="N1279" s="437"/>
      <c r="O1279" s="437"/>
      <c r="P1279" s="437"/>
      <c r="Q1279" s="538"/>
      <c r="R1279" s="536"/>
      <c r="S1279" s="536"/>
      <c r="T1279" s="536"/>
      <c r="U1279" s="437"/>
      <c r="V1279" s="437"/>
      <c r="W1279" s="437"/>
      <c r="X1279" s="436"/>
    </row>
    <row r="1280">
      <c r="B1280" s="535"/>
      <c r="J1280" s="436"/>
      <c r="K1280" s="537"/>
      <c r="L1280" s="437"/>
      <c r="M1280" s="437"/>
      <c r="N1280" s="437"/>
      <c r="O1280" s="437"/>
      <c r="P1280" s="437"/>
      <c r="Q1280" s="538"/>
      <c r="R1280" s="536"/>
      <c r="S1280" s="536"/>
      <c r="T1280" s="536"/>
      <c r="U1280" s="437"/>
      <c r="V1280" s="437"/>
      <c r="W1280" s="437"/>
      <c r="X1280" s="436"/>
    </row>
    <row r="1281">
      <c r="B1281" s="535"/>
      <c r="J1281" s="436"/>
      <c r="K1281" s="537"/>
      <c r="L1281" s="437"/>
      <c r="M1281" s="437"/>
      <c r="N1281" s="437"/>
      <c r="O1281" s="437"/>
      <c r="P1281" s="437"/>
      <c r="Q1281" s="538"/>
      <c r="R1281" s="536"/>
      <c r="S1281" s="536"/>
      <c r="T1281" s="536"/>
      <c r="U1281" s="437"/>
      <c r="V1281" s="437"/>
      <c r="W1281" s="437"/>
      <c r="X1281" s="436"/>
    </row>
    <row r="1282">
      <c r="B1282" s="535"/>
      <c r="J1282" s="436"/>
      <c r="K1282" s="537"/>
      <c r="L1282" s="437"/>
      <c r="M1282" s="437"/>
      <c r="N1282" s="437"/>
      <c r="O1282" s="437"/>
      <c r="P1282" s="437"/>
      <c r="Q1282" s="538"/>
      <c r="R1282" s="536"/>
      <c r="S1282" s="536"/>
      <c r="T1282" s="536"/>
      <c r="U1282" s="437"/>
      <c r="V1282" s="437"/>
      <c r="W1282" s="437"/>
      <c r="X1282" s="436"/>
    </row>
    <row r="1283">
      <c r="B1283" s="535"/>
      <c r="J1283" s="436"/>
      <c r="K1283" s="537"/>
      <c r="L1283" s="437"/>
      <c r="M1283" s="437"/>
      <c r="N1283" s="437"/>
      <c r="O1283" s="437"/>
      <c r="P1283" s="437"/>
      <c r="Q1283" s="538"/>
      <c r="R1283" s="536"/>
      <c r="S1283" s="536"/>
      <c r="T1283" s="536"/>
      <c r="U1283" s="437"/>
      <c r="V1283" s="437"/>
      <c r="W1283" s="437"/>
      <c r="X1283" s="436"/>
    </row>
    <row r="1284">
      <c r="B1284" s="535"/>
      <c r="J1284" s="436"/>
      <c r="K1284" s="537"/>
      <c r="L1284" s="437"/>
      <c r="M1284" s="437"/>
      <c r="N1284" s="437"/>
      <c r="O1284" s="437"/>
      <c r="P1284" s="437"/>
      <c r="Q1284" s="538"/>
      <c r="R1284" s="536"/>
      <c r="S1284" s="536"/>
      <c r="T1284" s="536"/>
      <c r="U1284" s="437"/>
      <c r="V1284" s="437"/>
      <c r="W1284" s="437"/>
      <c r="X1284" s="436"/>
    </row>
    <row r="1285">
      <c r="B1285" s="535"/>
      <c r="J1285" s="436"/>
      <c r="K1285" s="537"/>
      <c r="L1285" s="437"/>
      <c r="M1285" s="437"/>
      <c r="N1285" s="437"/>
      <c r="O1285" s="437"/>
      <c r="P1285" s="437"/>
      <c r="Q1285" s="538"/>
      <c r="R1285" s="536"/>
      <c r="S1285" s="536"/>
      <c r="T1285" s="536"/>
      <c r="U1285" s="437"/>
      <c r="V1285" s="437"/>
      <c r="W1285" s="437"/>
      <c r="X1285" s="436"/>
    </row>
    <row r="1286">
      <c r="B1286" s="535"/>
      <c r="J1286" s="436"/>
      <c r="K1286" s="537"/>
      <c r="L1286" s="437"/>
      <c r="M1286" s="437"/>
      <c r="N1286" s="437"/>
      <c r="O1286" s="437"/>
      <c r="P1286" s="437"/>
      <c r="Q1286" s="538"/>
      <c r="R1286" s="536"/>
      <c r="S1286" s="536"/>
      <c r="T1286" s="536"/>
      <c r="U1286" s="437"/>
      <c r="V1286" s="437"/>
      <c r="W1286" s="437"/>
      <c r="X1286" s="436"/>
    </row>
    <row r="1287">
      <c r="B1287" s="535"/>
      <c r="J1287" s="436"/>
      <c r="K1287" s="537"/>
      <c r="L1287" s="437"/>
      <c r="M1287" s="437"/>
      <c r="N1287" s="437"/>
      <c r="O1287" s="437"/>
      <c r="P1287" s="437"/>
      <c r="Q1287" s="538"/>
      <c r="R1287" s="536"/>
      <c r="S1287" s="536"/>
      <c r="T1287" s="536"/>
      <c r="U1287" s="437"/>
      <c r="V1287" s="437"/>
      <c r="W1287" s="437"/>
      <c r="X1287" s="436"/>
    </row>
    <row r="1288">
      <c r="B1288" s="535"/>
      <c r="J1288" s="436"/>
      <c r="K1288" s="537"/>
      <c r="L1288" s="437"/>
      <c r="M1288" s="437"/>
      <c r="N1288" s="437"/>
      <c r="O1288" s="437"/>
      <c r="P1288" s="437"/>
      <c r="Q1288" s="538"/>
      <c r="R1288" s="536"/>
      <c r="S1288" s="536"/>
      <c r="T1288" s="536"/>
      <c r="U1288" s="437"/>
      <c r="V1288" s="437"/>
      <c r="W1288" s="437"/>
      <c r="X1288" s="436"/>
    </row>
    <row r="1289">
      <c r="B1289" s="535"/>
      <c r="J1289" s="436"/>
      <c r="K1289" s="537"/>
      <c r="L1289" s="437"/>
      <c r="M1289" s="437"/>
      <c r="N1289" s="437"/>
      <c r="O1289" s="437"/>
      <c r="P1289" s="437"/>
      <c r="Q1289" s="538"/>
      <c r="R1289" s="536"/>
      <c r="S1289" s="536"/>
      <c r="T1289" s="536"/>
      <c r="U1289" s="437"/>
      <c r="V1289" s="437"/>
      <c r="W1289" s="437"/>
      <c r="X1289" s="436"/>
    </row>
    <row r="1290">
      <c r="B1290" s="535"/>
      <c r="J1290" s="436"/>
      <c r="K1290" s="537"/>
      <c r="L1290" s="437"/>
      <c r="M1290" s="437"/>
      <c r="N1290" s="437"/>
      <c r="O1290" s="437"/>
      <c r="P1290" s="437"/>
      <c r="Q1290" s="538"/>
      <c r="R1290" s="536"/>
      <c r="S1290" s="536"/>
      <c r="T1290" s="536"/>
      <c r="U1290" s="437"/>
      <c r="V1290" s="437"/>
      <c r="W1290" s="437"/>
      <c r="X1290" s="436"/>
    </row>
    <row r="1291">
      <c r="B1291" s="535"/>
      <c r="J1291" s="436"/>
      <c r="K1291" s="537"/>
      <c r="L1291" s="437"/>
      <c r="M1291" s="437"/>
      <c r="N1291" s="437"/>
      <c r="O1291" s="437"/>
      <c r="P1291" s="437"/>
      <c r="Q1291" s="538"/>
      <c r="R1291" s="536"/>
      <c r="S1291" s="536"/>
      <c r="T1291" s="536"/>
      <c r="U1291" s="437"/>
      <c r="V1291" s="437"/>
      <c r="W1291" s="437"/>
      <c r="X1291" s="436"/>
    </row>
    <row r="1292">
      <c r="B1292" s="535"/>
      <c r="J1292" s="436"/>
      <c r="K1292" s="537"/>
      <c r="L1292" s="437"/>
      <c r="M1292" s="437"/>
      <c r="N1292" s="437"/>
      <c r="O1292" s="437"/>
      <c r="P1292" s="437"/>
      <c r="Q1292" s="538"/>
      <c r="R1292" s="536"/>
      <c r="S1292" s="536"/>
      <c r="T1292" s="536"/>
      <c r="U1292" s="437"/>
      <c r="V1292" s="437"/>
      <c r="W1292" s="437"/>
      <c r="X1292" s="436"/>
    </row>
    <row r="1293">
      <c r="B1293" s="535"/>
      <c r="J1293" s="436"/>
      <c r="K1293" s="537"/>
      <c r="L1293" s="437"/>
      <c r="M1293" s="437"/>
      <c r="N1293" s="437"/>
      <c r="O1293" s="437"/>
      <c r="P1293" s="437"/>
      <c r="Q1293" s="538"/>
      <c r="R1293" s="536"/>
      <c r="S1293" s="536"/>
      <c r="T1293" s="536"/>
      <c r="U1293" s="437"/>
      <c r="V1293" s="437"/>
      <c r="W1293" s="437"/>
      <c r="X1293" s="436"/>
    </row>
    <row r="1294">
      <c r="B1294" s="535"/>
      <c r="J1294" s="436"/>
      <c r="K1294" s="537"/>
      <c r="L1294" s="437"/>
      <c r="M1294" s="437"/>
      <c r="N1294" s="437"/>
      <c r="O1294" s="437"/>
      <c r="P1294" s="437"/>
      <c r="Q1294" s="538"/>
      <c r="R1294" s="536"/>
      <c r="S1294" s="536"/>
      <c r="T1294" s="536"/>
      <c r="U1294" s="437"/>
      <c r="V1294" s="437"/>
      <c r="W1294" s="437"/>
      <c r="X1294" s="436"/>
    </row>
    <row r="1295">
      <c r="B1295" s="535"/>
      <c r="J1295" s="436"/>
      <c r="K1295" s="537"/>
      <c r="L1295" s="437"/>
      <c r="M1295" s="437"/>
      <c r="N1295" s="437"/>
      <c r="O1295" s="437"/>
      <c r="P1295" s="437"/>
      <c r="Q1295" s="538"/>
      <c r="R1295" s="536"/>
      <c r="S1295" s="536"/>
      <c r="T1295" s="536"/>
      <c r="U1295" s="437"/>
      <c r="V1295" s="437"/>
      <c r="W1295" s="437"/>
      <c r="X1295" s="436"/>
    </row>
    <row r="1296">
      <c r="B1296" s="535"/>
      <c r="J1296" s="436"/>
      <c r="K1296" s="537"/>
      <c r="L1296" s="437"/>
      <c r="M1296" s="437"/>
      <c r="N1296" s="437"/>
      <c r="O1296" s="437"/>
      <c r="P1296" s="437"/>
      <c r="Q1296" s="538"/>
      <c r="R1296" s="536"/>
      <c r="S1296" s="536"/>
      <c r="T1296" s="536"/>
      <c r="U1296" s="437"/>
      <c r="V1296" s="437"/>
      <c r="W1296" s="437"/>
      <c r="X1296" s="436"/>
    </row>
    <row r="1297">
      <c r="B1297" s="535"/>
      <c r="J1297" s="436"/>
      <c r="K1297" s="537"/>
      <c r="L1297" s="437"/>
      <c r="M1297" s="437"/>
      <c r="N1297" s="437"/>
      <c r="O1297" s="437"/>
      <c r="P1297" s="437"/>
      <c r="Q1297" s="538"/>
      <c r="R1297" s="536"/>
      <c r="S1297" s="536"/>
      <c r="T1297" s="536"/>
      <c r="U1297" s="437"/>
      <c r="V1297" s="437"/>
      <c r="W1297" s="437"/>
      <c r="X1297" s="436"/>
    </row>
    <row r="1298">
      <c r="B1298" s="535"/>
      <c r="J1298" s="436"/>
      <c r="K1298" s="537"/>
      <c r="L1298" s="437"/>
      <c r="M1298" s="437"/>
      <c r="N1298" s="437"/>
      <c r="O1298" s="437"/>
      <c r="P1298" s="437"/>
      <c r="Q1298" s="538"/>
      <c r="R1298" s="536"/>
      <c r="S1298" s="536"/>
      <c r="T1298" s="536"/>
      <c r="U1298" s="437"/>
      <c r="V1298" s="437"/>
      <c r="W1298" s="437"/>
      <c r="X1298" s="436"/>
    </row>
    <row r="1299">
      <c r="B1299" s="535"/>
      <c r="J1299" s="436"/>
      <c r="K1299" s="537"/>
      <c r="L1299" s="437"/>
      <c r="M1299" s="437"/>
      <c r="N1299" s="437"/>
      <c r="O1299" s="437"/>
      <c r="P1299" s="437"/>
      <c r="Q1299" s="538"/>
      <c r="R1299" s="536"/>
      <c r="S1299" s="536"/>
      <c r="T1299" s="536"/>
      <c r="U1299" s="437"/>
      <c r="V1299" s="437"/>
      <c r="W1299" s="437"/>
      <c r="X1299" s="436"/>
    </row>
    <row r="1300">
      <c r="B1300" s="535"/>
      <c r="J1300" s="436"/>
      <c r="K1300" s="537"/>
      <c r="L1300" s="437"/>
      <c r="M1300" s="437"/>
      <c r="N1300" s="437"/>
      <c r="O1300" s="437"/>
      <c r="P1300" s="437"/>
      <c r="Q1300" s="538"/>
      <c r="R1300" s="536"/>
      <c r="S1300" s="536"/>
      <c r="T1300" s="536"/>
      <c r="U1300" s="437"/>
      <c r="V1300" s="437"/>
      <c r="W1300" s="437"/>
      <c r="X1300" s="436"/>
    </row>
    <row r="1301">
      <c r="B1301" s="535"/>
      <c r="J1301" s="436"/>
      <c r="K1301" s="537"/>
      <c r="L1301" s="437"/>
      <c r="M1301" s="437"/>
      <c r="N1301" s="437"/>
      <c r="O1301" s="437"/>
      <c r="P1301" s="437"/>
      <c r="Q1301" s="538"/>
      <c r="R1301" s="536"/>
      <c r="S1301" s="536"/>
      <c r="T1301" s="536"/>
      <c r="U1301" s="437"/>
      <c r="V1301" s="437"/>
      <c r="W1301" s="437"/>
      <c r="X1301" s="436"/>
    </row>
    <row r="1302">
      <c r="B1302" s="535"/>
      <c r="J1302" s="436"/>
      <c r="K1302" s="537"/>
      <c r="L1302" s="437"/>
      <c r="M1302" s="437"/>
      <c r="N1302" s="437"/>
      <c r="O1302" s="437"/>
      <c r="P1302" s="437"/>
      <c r="Q1302" s="538"/>
      <c r="R1302" s="536"/>
      <c r="S1302" s="536"/>
      <c r="T1302" s="536"/>
      <c r="U1302" s="437"/>
      <c r="V1302" s="437"/>
      <c r="W1302" s="437"/>
      <c r="X1302" s="436"/>
    </row>
    <row r="1303">
      <c r="B1303" s="535"/>
      <c r="J1303" s="436"/>
      <c r="K1303" s="537"/>
      <c r="L1303" s="437"/>
      <c r="M1303" s="437"/>
      <c r="N1303" s="437"/>
      <c r="O1303" s="437"/>
      <c r="P1303" s="437"/>
      <c r="Q1303" s="538"/>
      <c r="R1303" s="536"/>
      <c r="S1303" s="536"/>
      <c r="T1303" s="536"/>
      <c r="U1303" s="437"/>
      <c r="V1303" s="437"/>
      <c r="W1303" s="437"/>
      <c r="X1303" s="436"/>
    </row>
    <row r="1304">
      <c r="B1304" s="535"/>
      <c r="J1304" s="436"/>
      <c r="K1304" s="537"/>
      <c r="L1304" s="437"/>
      <c r="M1304" s="437"/>
      <c r="N1304" s="437"/>
      <c r="O1304" s="437"/>
      <c r="P1304" s="437"/>
      <c r="Q1304" s="538"/>
      <c r="R1304" s="536"/>
      <c r="S1304" s="536"/>
      <c r="T1304" s="536"/>
      <c r="U1304" s="437"/>
      <c r="V1304" s="437"/>
      <c r="W1304" s="437"/>
      <c r="X1304" s="436"/>
    </row>
    <row r="1305">
      <c r="B1305" s="535"/>
      <c r="J1305" s="436"/>
      <c r="K1305" s="537"/>
      <c r="L1305" s="437"/>
      <c r="M1305" s="437"/>
      <c r="N1305" s="437"/>
      <c r="O1305" s="437"/>
      <c r="P1305" s="437"/>
      <c r="Q1305" s="538"/>
      <c r="R1305" s="536"/>
      <c r="S1305" s="536"/>
      <c r="T1305" s="536"/>
      <c r="U1305" s="437"/>
      <c r="V1305" s="437"/>
      <c r="W1305" s="437"/>
      <c r="X1305" s="436"/>
    </row>
    <row r="1306">
      <c r="B1306" s="535"/>
      <c r="J1306" s="436"/>
      <c r="K1306" s="537"/>
      <c r="L1306" s="437"/>
      <c r="M1306" s="437"/>
      <c r="N1306" s="437"/>
      <c r="O1306" s="437"/>
      <c r="P1306" s="437"/>
      <c r="Q1306" s="538"/>
      <c r="R1306" s="536"/>
      <c r="S1306" s="536"/>
      <c r="T1306" s="536"/>
      <c r="U1306" s="437"/>
      <c r="V1306" s="437"/>
      <c r="W1306" s="437"/>
      <c r="X1306" s="436"/>
    </row>
    <row r="1307">
      <c r="B1307" s="535"/>
      <c r="J1307" s="436"/>
      <c r="K1307" s="537"/>
      <c r="L1307" s="437"/>
      <c r="M1307" s="437"/>
      <c r="N1307" s="437"/>
      <c r="O1307" s="437"/>
      <c r="P1307" s="437"/>
      <c r="Q1307" s="538"/>
      <c r="R1307" s="536"/>
      <c r="S1307" s="536"/>
      <c r="T1307" s="536"/>
      <c r="U1307" s="437"/>
      <c r="V1307" s="437"/>
      <c r="W1307" s="437"/>
      <c r="X1307" s="436"/>
    </row>
    <row r="1308">
      <c r="B1308" s="535"/>
      <c r="J1308" s="436"/>
      <c r="K1308" s="537"/>
      <c r="L1308" s="437"/>
      <c r="M1308" s="437"/>
      <c r="N1308" s="437"/>
      <c r="O1308" s="437"/>
      <c r="P1308" s="437"/>
      <c r="Q1308" s="538"/>
      <c r="R1308" s="536"/>
      <c r="S1308" s="536"/>
      <c r="T1308" s="536"/>
      <c r="U1308" s="437"/>
      <c r="V1308" s="437"/>
      <c r="W1308" s="437"/>
      <c r="X1308" s="436"/>
    </row>
    <row r="1309">
      <c r="B1309" s="535"/>
      <c r="J1309" s="436"/>
      <c r="K1309" s="537"/>
      <c r="L1309" s="437"/>
      <c r="M1309" s="437"/>
      <c r="N1309" s="437"/>
      <c r="O1309" s="437"/>
      <c r="P1309" s="437"/>
      <c r="Q1309" s="538"/>
      <c r="R1309" s="536"/>
      <c r="S1309" s="536"/>
      <c r="T1309" s="536"/>
      <c r="U1309" s="437"/>
      <c r="V1309" s="437"/>
      <c r="W1309" s="437"/>
      <c r="X1309" s="436"/>
    </row>
    <row r="1310">
      <c r="B1310" s="535"/>
      <c r="J1310" s="436"/>
      <c r="K1310" s="537"/>
      <c r="L1310" s="437"/>
      <c r="M1310" s="437"/>
      <c r="N1310" s="437"/>
      <c r="O1310" s="437"/>
      <c r="P1310" s="437"/>
      <c r="Q1310" s="538"/>
      <c r="R1310" s="536"/>
      <c r="S1310" s="536"/>
      <c r="T1310" s="536"/>
      <c r="U1310" s="437"/>
      <c r="V1310" s="437"/>
      <c r="W1310" s="437"/>
      <c r="X1310" s="436"/>
    </row>
    <row r="1311">
      <c r="B1311" s="535"/>
      <c r="J1311" s="436"/>
      <c r="K1311" s="537"/>
      <c r="L1311" s="437"/>
      <c r="M1311" s="437"/>
      <c r="N1311" s="437"/>
      <c r="O1311" s="437"/>
      <c r="P1311" s="437"/>
      <c r="Q1311" s="538"/>
      <c r="R1311" s="536"/>
      <c r="S1311" s="536"/>
      <c r="T1311" s="536"/>
      <c r="U1311" s="437"/>
      <c r="V1311" s="437"/>
      <c r="W1311" s="437"/>
      <c r="X1311" s="436"/>
    </row>
    <row r="1312">
      <c r="B1312" s="535"/>
      <c r="J1312" s="436"/>
      <c r="K1312" s="537"/>
      <c r="L1312" s="437"/>
      <c r="M1312" s="437"/>
      <c r="N1312" s="437"/>
      <c r="O1312" s="437"/>
      <c r="P1312" s="437"/>
      <c r="Q1312" s="538"/>
      <c r="R1312" s="536"/>
      <c r="S1312" s="536"/>
      <c r="T1312" s="536"/>
      <c r="U1312" s="437"/>
      <c r="V1312" s="437"/>
      <c r="W1312" s="437"/>
      <c r="X1312" s="436"/>
    </row>
    <row r="1313">
      <c r="B1313" s="535"/>
      <c r="J1313" s="436"/>
      <c r="K1313" s="537"/>
      <c r="L1313" s="437"/>
      <c r="M1313" s="437"/>
      <c r="N1313" s="437"/>
      <c r="O1313" s="437"/>
      <c r="P1313" s="437"/>
      <c r="Q1313" s="538"/>
      <c r="R1313" s="536"/>
      <c r="S1313" s="536"/>
      <c r="T1313" s="536"/>
      <c r="U1313" s="437"/>
      <c r="V1313" s="437"/>
      <c r="W1313" s="437"/>
      <c r="X1313" s="436"/>
    </row>
    <row r="1314">
      <c r="B1314" s="535"/>
      <c r="J1314" s="436"/>
      <c r="K1314" s="537"/>
      <c r="L1314" s="437"/>
      <c r="M1314" s="437"/>
      <c r="N1314" s="437"/>
      <c r="O1314" s="437"/>
      <c r="P1314" s="437"/>
      <c r="Q1314" s="538"/>
      <c r="R1314" s="536"/>
      <c r="S1314" s="536"/>
      <c r="T1314" s="536"/>
      <c r="U1314" s="437"/>
      <c r="V1314" s="437"/>
      <c r="W1314" s="437"/>
      <c r="X1314" s="436"/>
    </row>
    <row r="1315">
      <c r="B1315" s="535"/>
      <c r="J1315" s="436"/>
      <c r="K1315" s="537"/>
      <c r="L1315" s="437"/>
      <c r="M1315" s="437"/>
      <c r="N1315" s="437"/>
      <c r="O1315" s="437"/>
      <c r="P1315" s="437"/>
      <c r="Q1315" s="538"/>
      <c r="R1315" s="536"/>
      <c r="S1315" s="536"/>
      <c r="T1315" s="536"/>
      <c r="U1315" s="437"/>
      <c r="V1315" s="437"/>
      <c r="W1315" s="437"/>
      <c r="X1315" s="436"/>
    </row>
    <row r="1316">
      <c r="B1316" s="535"/>
      <c r="J1316" s="436"/>
      <c r="K1316" s="537"/>
      <c r="L1316" s="437"/>
      <c r="M1316" s="437"/>
      <c r="N1316" s="437"/>
      <c r="O1316" s="437"/>
      <c r="P1316" s="437"/>
      <c r="Q1316" s="538"/>
      <c r="R1316" s="536"/>
      <c r="S1316" s="536"/>
      <c r="T1316" s="536"/>
      <c r="U1316" s="437"/>
      <c r="V1316" s="437"/>
      <c r="W1316" s="437"/>
      <c r="X1316" s="436"/>
    </row>
    <row r="1317">
      <c r="B1317" s="535"/>
      <c r="J1317" s="436"/>
      <c r="K1317" s="537"/>
      <c r="L1317" s="437"/>
      <c r="M1317" s="437"/>
      <c r="N1317" s="437"/>
      <c r="O1317" s="437"/>
      <c r="P1317" s="437"/>
      <c r="Q1317" s="538"/>
      <c r="R1317" s="536"/>
      <c r="S1317" s="536"/>
      <c r="T1317" s="536"/>
      <c r="U1317" s="437"/>
      <c r="V1317" s="437"/>
      <c r="W1317" s="437"/>
      <c r="X1317" s="436"/>
    </row>
    <row r="1318">
      <c r="B1318" s="535"/>
      <c r="J1318" s="436"/>
      <c r="K1318" s="537"/>
      <c r="L1318" s="437"/>
      <c r="M1318" s="437"/>
      <c r="N1318" s="437"/>
      <c r="O1318" s="437"/>
      <c r="P1318" s="437"/>
      <c r="Q1318" s="538"/>
      <c r="R1318" s="536"/>
      <c r="S1318" s="536"/>
      <c r="T1318" s="536"/>
      <c r="U1318" s="437"/>
      <c r="V1318" s="437"/>
      <c r="W1318" s="437"/>
      <c r="X1318" s="436"/>
    </row>
    <row r="1319">
      <c r="B1319" s="535"/>
      <c r="J1319" s="436"/>
      <c r="K1319" s="537"/>
      <c r="L1319" s="437"/>
      <c r="M1319" s="437"/>
      <c r="N1319" s="437"/>
      <c r="O1319" s="437"/>
      <c r="P1319" s="437"/>
      <c r="Q1319" s="538"/>
      <c r="R1319" s="536"/>
      <c r="S1319" s="536"/>
      <c r="T1319" s="536"/>
      <c r="U1319" s="437"/>
      <c r="V1319" s="437"/>
      <c r="W1319" s="437"/>
      <c r="X1319" s="436"/>
    </row>
    <row r="1320">
      <c r="B1320" s="535"/>
      <c r="J1320" s="436"/>
      <c r="K1320" s="537"/>
      <c r="L1320" s="437"/>
      <c r="M1320" s="437"/>
      <c r="N1320" s="437"/>
      <c r="O1320" s="437"/>
      <c r="P1320" s="437"/>
      <c r="Q1320" s="538"/>
      <c r="R1320" s="536"/>
      <c r="S1320" s="536"/>
      <c r="T1320" s="536"/>
      <c r="U1320" s="437"/>
      <c r="V1320" s="437"/>
      <c r="W1320" s="437"/>
      <c r="X1320" s="436"/>
    </row>
    <row r="1321">
      <c r="B1321" s="535"/>
      <c r="J1321" s="436"/>
      <c r="K1321" s="537"/>
      <c r="L1321" s="437"/>
      <c r="M1321" s="437"/>
      <c r="N1321" s="437"/>
      <c r="O1321" s="437"/>
      <c r="P1321" s="437"/>
      <c r="Q1321" s="538"/>
      <c r="R1321" s="536"/>
      <c r="S1321" s="536"/>
      <c r="T1321" s="536"/>
      <c r="U1321" s="437"/>
      <c r="V1321" s="437"/>
      <c r="W1321" s="437"/>
      <c r="X1321" s="436"/>
    </row>
    <row r="1322">
      <c r="B1322" s="535"/>
      <c r="J1322" s="436"/>
      <c r="K1322" s="537"/>
      <c r="L1322" s="437"/>
      <c r="M1322" s="437"/>
      <c r="N1322" s="437"/>
      <c r="O1322" s="437"/>
      <c r="P1322" s="437"/>
      <c r="Q1322" s="538"/>
      <c r="R1322" s="536"/>
      <c r="S1322" s="536"/>
      <c r="T1322" s="536"/>
      <c r="U1322" s="437"/>
      <c r="V1322" s="437"/>
      <c r="W1322" s="437"/>
      <c r="X1322" s="436"/>
    </row>
    <row r="1323">
      <c r="B1323" s="535"/>
      <c r="J1323" s="436"/>
      <c r="K1323" s="537"/>
      <c r="L1323" s="437"/>
      <c r="M1323" s="437"/>
      <c r="N1323" s="437"/>
      <c r="O1323" s="437"/>
      <c r="P1323" s="437"/>
      <c r="Q1323" s="538"/>
      <c r="R1323" s="536"/>
      <c r="S1323" s="536"/>
      <c r="T1323" s="536"/>
      <c r="U1323" s="437"/>
      <c r="V1323" s="437"/>
      <c r="W1323" s="437"/>
      <c r="X1323" s="436"/>
    </row>
    <row r="1324">
      <c r="B1324" s="535"/>
      <c r="J1324" s="436"/>
      <c r="K1324" s="537"/>
      <c r="L1324" s="437"/>
      <c r="M1324" s="437"/>
      <c r="N1324" s="437"/>
      <c r="O1324" s="437"/>
      <c r="P1324" s="437"/>
      <c r="Q1324" s="538"/>
      <c r="R1324" s="536"/>
      <c r="S1324" s="536"/>
      <c r="T1324" s="536"/>
      <c r="U1324" s="437"/>
      <c r="V1324" s="437"/>
      <c r="W1324" s="437"/>
      <c r="X1324" s="436"/>
    </row>
    <row r="1325">
      <c r="B1325" s="535"/>
      <c r="J1325" s="436"/>
      <c r="K1325" s="537"/>
      <c r="L1325" s="437"/>
      <c r="M1325" s="437"/>
      <c r="N1325" s="437"/>
      <c r="O1325" s="437"/>
      <c r="P1325" s="437"/>
      <c r="Q1325" s="538"/>
      <c r="R1325" s="536"/>
      <c r="S1325" s="536"/>
      <c r="T1325" s="536"/>
      <c r="U1325" s="437"/>
      <c r="V1325" s="437"/>
      <c r="W1325" s="437"/>
      <c r="X1325" s="436"/>
    </row>
    <row r="1326">
      <c r="B1326" s="535"/>
      <c r="J1326" s="436"/>
      <c r="K1326" s="537"/>
      <c r="L1326" s="437"/>
      <c r="M1326" s="437"/>
      <c r="N1326" s="437"/>
      <c r="O1326" s="437"/>
      <c r="P1326" s="437"/>
      <c r="Q1326" s="538"/>
      <c r="R1326" s="536"/>
      <c r="S1326" s="536"/>
      <c r="T1326" s="536"/>
      <c r="U1326" s="437"/>
      <c r="V1326" s="437"/>
      <c r="W1326" s="437"/>
      <c r="X1326" s="436"/>
    </row>
    <row r="1327">
      <c r="B1327" s="535"/>
      <c r="J1327" s="436"/>
      <c r="K1327" s="537"/>
      <c r="L1327" s="437"/>
      <c r="M1327" s="437"/>
      <c r="N1327" s="437"/>
      <c r="O1327" s="437"/>
      <c r="P1327" s="437"/>
      <c r="Q1327" s="538"/>
      <c r="R1327" s="536"/>
      <c r="S1327" s="536"/>
      <c r="T1327" s="536"/>
      <c r="U1327" s="437"/>
      <c r="V1327" s="437"/>
      <c r="W1327" s="437"/>
      <c r="X1327" s="436"/>
    </row>
    <row r="1328">
      <c r="B1328" s="535"/>
      <c r="J1328" s="436"/>
      <c r="K1328" s="537"/>
      <c r="L1328" s="437"/>
      <c r="M1328" s="437"/>
      <c r="N1328" s="437"/>
      <c r="O1328" s="437"/>
      <c r="P1328" s="437"/>
      <c r="Q1328" s="538"/>
      <c r="R1328" s="536"/>
      <c r="S1328" s="536"/>
      <c r="T1328" s="536"/>
      <c r="U1328" s="437"/>
      <c r="V1328" s="437"/>
      <c r="W1328" s="437"/>
      <c r="X1328" s="436"/>
    </row>
    <row r="1329">
      <c r="B1329" s="535"/>
      <c r="J1329" s="436"/>
      <c r="K1329" s="537"/>
      <c r="L1329" s="437"/>
      <c r="M1329" s="437"/>
      <c r="N1329" s="437"/>
      <c r="O1329" s="437"/>
      <c r="P1329" s="437"/>
      <c r="Q1329" s="538"/>
      <c r="R1329" s="536"/>
      <c r="S1329" s="536"/>
      <c r="T1329" s="536"/>
      <c r="U1329" s="437"/>
      <c r="V1329" s="437"/>
      <c r="W1329" s="437"/>
      <c r="X1329" s="436"/>
    </row>
    <row r="1330">
      <c r="B1330" s="535"/>
      <c r="J1330" s="436"/>
      <c r="K1330" s="537"/>
      <c r="L1330" s="437"/>
      <c r="M1330" s="437"/>
      <c r="N1330" s="437"/>
      <c r="O1330" s="437"/>
      <c r="P1330" s="437"/>
      <c r="Q1330" s="538"/>
      <c r="R1330" s="536"/>
      <c r="S1330" s="536"/>
      <c r="T1330" s="536"/>
      <c r="U1330" s="437"/>
      <c r="V1330" s="437"/>
      <c r="W1330" s="437"/>
      <c r="X1330" s="436"/>
    </row>
    <row r="1331">
      <c r="B1331" s="535"/>
      <c r="J1331" s="436"/>
      <c r="K1331" s="537"/>
      <c r="L1331" s="437"/>
      <c r="M1331" s="437"/>
      <c r="N1331" s="437"/>
      <c r="O1331" s="437"/>
      <c r="P1331" s="437"/>
      <c r="Q1331" s="538"/>
      <c r="R1331" s="536"/>
      <c r="S1331" s="536"/>
      <c r="T1331" s="536"/>
      <c r="U1331" s="437"/>
      <c r="V1331" s="437"/>
      <c r="W1331" s="437"/>
      <c r="X1331" s="436"/>
    </row>
    <row r="1332">
      <c r="B1332" s="535"/>
      <c r="J1332" s="436"/>
      <c r="K1332" s="537"/>
      <c r="L1332" s="437"/>
      <c r="M1332" s="437"/>
      <c r="N1332" s="437"/>
      <c r="O1332" s="437"/>
      <c r="P1332" s="437"/>
      <c r="Q1332" s="538"/>
      <c r="R1332" s="536"/>
      <c r="S1332" s="536"/>
      <c r="T1332" s="536"/>
      <c r="U1332" s="437"/>
      <c r="V1332" s="437"/>
      <c r="W1332" s="437"/>
      <c r="X1332" s="436"/>
    </row>
    <row r="1333">
      <c r="B1333" s="535"/>
      <c r="J1333" s="436"/>
      <c r="K1333" s="537"/>
      <c r="L1333" s="437"/>
      <c r="M1333" s="437"/>
      <c r="N1333" s="437"/>
      <c r="O1333" s="437"/>
      <c r="P1333" s="437"/>
      <c r="Q1333" s="538"/>
      <c r="R1333" s="536"/>
      <c r="S1333" s="536"/>
      <c r="T1333" s="536"/>
      <c r="U1333" s="437"/>
      <c r="V1333" s="437"/>
      <c r="W1333" s="437"/>
      <c r="X1333" s="436"/>
    </row>
    <row r="1334">
      <c r="B1334" s="535"/>
      <c r="J1334" s="436"/>
      <c r="K1334" s="537"/>
      <c r="L1334" s="437"/>
      <c r="M1334" s="437"/>
      <c r="N1334" s="437"/>
      <c r="O1334" s="437"/>
      <c r="P1334" s="437"/>
      <c r="Q1334" s="538"/>
      <c r="R1334" s="536"/>
      <c r="S1334" s="536"/>
      <c r="T1334" s="536"/>
      <c r="U1334" s="437"/>
      <c r="V1334" s="437"/>
      <c r="W1334" s="437"/>
      <c r="X1334" s="436"/>
    </row>
    <row r="1335">
      <c r="B1335" s="535"/>
      <c r="J1335" s="436"/>
      <c r="K1335" s="537"/>
      <c r="L1335" s="437"/>
      <c r="M1335" s="437"/>
      <c r="N1335" s="437"/>
      <c r="O1335" s="437"/>
      <c r="P1335" s="437"/>
      <c r="Q1335" s="538"/>
      <c r="R1335" s="536"/>
      <c r="S1335" s="536"/>
      <c r="T1335" s="536"/>
      <c r="U1335" s="437"/>
      <c r="V1335" s="437"/>
      <c r="W1335" s="437"/>
      <c r="X1335" s="436"/>
    </row>
    <row r="1336">
      <c r="B1336" s="535"/>
      <c r="J1336" s="436"/>
      <c r="K1336" s="537"/>
      <c r="L1336" s="437"/>
      <c r="M1336" s="437"/>
      <c r="N1336" s="437"/>
      <c r="O1336" s="437"/>
      <c r="P1336" s="437"/>
      <c r="Q1336" s="538"/>
      <c r="R1336" s="536"/>
      <c r="S1336" s="536"/>
      <c r="T1336" s="536"/>
      <c r="U1336" s="437"/>
      <c r="V1336" s="437"/>
      <c r="W1336" s="437"/>
      <c r="X1336" s="436"/>
    </row>
    <row r="1337">
      <c r="B1337" s="535"/>
      <c r="J1337" s="436"/>
      <c r="K1337" s="537"/>
      <c r="L1337" s="437"/>
      <c r="M1337" s="437"/>
      <c r="N1337" s="437"/>
      <c r="O1337" s="437"/>
      <c r="P1337" s="437"/>
      <c r="Q1337" s="538"/>
      <c r="R1337" s="536"/>
      <c r="S1337" s="536"/>
      <c r="T1337" s="536"/>
      <c r="U1337" s="437"/>
      <c r="V1337" s="437"/>
      <c r="W1337" s="437"/>
      <c r="X1337" s="436"/>
    </row>
    <row r="1338">
      <c r="B1338" s="535"/>
      <c r="J1338" s="436"/>
      <c r="K1338" s="537"/>
      <c r="L1338" s="437"/>
      <c r="M1338" s="437"/>
      <c r="N1338" s="437"/>
      <c r="O1338" s="437"/>
      <c r="P1338" s="437"/>
      <c r="Q1338" s="538"/>
      <c r="R1338" s="536"/>
      <c r="S1338" s="536"/>
      <c r="T1338" s="536"/>
      <c r="U1338" s="437"/>
      <c r="V1338" s="437"/>
      <c r="W1338" s="437"/>
      <c r="X1338" s="436"/>
    </row>
    <row r="1339">
      <c r="B1339" s="535"/>
      <c r="J1339" s="436"/>
      <c r="K1339" s="537"/>
      <c r="L1339" s="437"/>
      <c r="M1339" s="437"/>
      <c r="N1339" s="437"/>
      <c r="O1339" s="437"/>
      <c r="P1339" s="437"/>
      <c r="Q1339" s="538"/>
      <c r="R1339" s="536"/>
      <c r="S1339" s="536"/>
      <c r="T1339" s="536"/>
      <c r="U1339" s="437"/>
      <c r="V1339" s="437"/>
      <c r="W1339" s="437"/>
      <c r="X1339" s="436"/>
    </row>
    <row r="1340">
      <c r="B1340" s="535"/>
      <c r="J1340" s="436"/>
      <c r="K1340" s="537"/>
      <c r="L1340" s="437"/>
      <c r="M1340" s="437"/>
      <c r="N1340" s="437"/>
      <c r="O1340" s="437"/>
      <c r="P1340" s="437"/>
      <c r="Q1340" s="538"/>
      <c r="R1340" s="536"/>
      <c r="S1340" s="536"/>
      <c r="T1340" s="536"/>
      <c r="U1340" s="437"/>
      <c r="V1340" s="437"/>
      <c r="W1340" s="437"/>
      <c r="X1340" s="436"/>
    </row>
    <row r="1341">
      <c r="B1341" s="535"/>
      <c r="J1341" s="436"/>
      <c r="K1341" s="537"/>
      <c r="L1341" s="437"/>
      <c r="M1341" s="437"/>
      <c r="N1341" s="437"/>
      <c r="O1341" s="437"/>
      <c r="P1341" s="437"/>
      <c r="Q1341" s="538"/>
      <c r="R1341" s="536"/>
      <c r="S1341" s="536"/>
      <c r="T1341" s="536"/>
      <c r="U1341" s="437"/>
      <c r="V1341" s="437"/>
      <c r="W1341" s="437"/>
      <c r="X1341" s="436"/>
    </row>
    <row r="1342">
      <c r="B1342" s="535"/>
      <c r="J1342" s="436"/>
      <c r="K1342" s="537"/>
      <c r="L1342" s="437"/>
      <c r="M1342" s="437"/>
      <c r="N1342" s="437"/>
      <c r="O1342" s="437"/>
      <c r="P1342" s="437"/>
      <c r="Q1342" s="538"/>
      <c r="R1342" s="536"/>
      <c r="S1342" s="536"/>
      <c r="T1342" s="536"/>
      <c r="U1342" s="437"/>
      <c r="V1342" s="437"/>
      <c r="W1342" s="437"/>
      <c r="X1342" s="436"/>
    </row>
    <row r="1343">
      <c r="B1343" s="535"/>
      <c r="J1343" s="436"/>
      <c r="K1343" s="537"/>
      <c r="L1343" s="437"/>
      <c r="M1343" s="437"/>
      <c r="N1343" s="437"/>
      <c r="O1343" s="437"/>
      <c r="P1343" s="437"/>
      <c r="Q1343" s="538"/>
      <c r="R1343" s="536"/>
      <c r="S1343" s="536"/>
      <c r="T1343" s="536"/>
      <c r="U1343" s="437"/>
      <c r="V1343" s="437"/>
      <c r="W1343" s="437"/>
      <c r="X1343" s="436"/>
    </row>
    <row r="1344">
      <c r="B1344" s="535"/>
      <c r="J1344" s="436"/>
      <c r="K1344" s="537"/>
      <c r="L1344" s="437"/>
      <c r="M1344" s="437"/>
      <c r="N1344" s="437"/>
      <c r="O1344" s="437"/>
      <c r="P1344" s="437"/>
      <c r="Q1344" s="538"/>
      <c r="R1344" s="536"/>
      <c r="S1344" s="536"/>
      <c r="T1344" s="536"/>
      <c r="U1344" s="437"/>
      <c r="V1344" s="437"/>
      <c r="W1344" s="437"/>
      <c r="X1344" s="436"/>
    </row>
    <row r="1345">
      <c r="B1345" s="535"/>
      <c r="J1345" s="436"/>
      <c r="K1345" s="537"/>
      <c r="L1345" s="437"/>
      <c r="M1345" s="437"/>
      <c r="N1345" s="437"/>
      <c r="O1345" s="437"/>
      <c r="P1345" s="437"/>
      <c r="Q1345" s="538"/>
      <c r="R1345" s="536"/>
      <c r="S1345" s="536"/>
      <c r="T1345" s="536"/>
      <c r="U1345" s="437"/>
      <c r="V1345" s="437"/>
      <c r="W1345" s="437"/>
      <c r="X1345" s="436"/>
    </row>
    <row r="1346">
      <c r="B1346" s="535"/>
      <c r="J1346" s="436"/>
      <c r="K1346" s="537"/>
      <c r="L1346" s="437"/>
      <c r="M1346" s="437"/>
      <c r="N1346" s="437"/>
      <c r="O1346" s="437"/>
      <c r="P1346" s="437"/>
      <c r="Q1346" s="538"/>
      <c r="R1346" s="536"/>
      <c r="S1346" s="536"/>
      <c r="T1346" s="536"/>
      <c r="U1346" s="437"/>
      <c r="V1346" s="437"/>
      <c r="W1346" s="437"/>
      <c r="X1346" s="436"/>
    </row>
    <row r="1347">
      <c r="B1347" s="535"/>
      <c r="J1347" s="436"/>
      <c r="K1347" s="537"/>
      <c r="L1347" s="437"/>
      <c r="M1347" s="437"/>
      <c r="N1347" s="437"/>
      <c r="O1347" s="437"/>
      <c r="P1347" s="437"/>
      <c r="Q1347" s="538"/>
      <c r="R1347" s="536"/>
      <c r="S1347" s="536"/>
      <c r="T1347" s="536"/>
      <c r="U1347" s="437"/>
      <c r="V1347" s="437"/>
      <c r="W1347" s="437"/>
      <c r="X1347" s="436"/>
    </row>
    <row r="1348">
      <c r="B1348" s="535"/>
      <c r="J1348" s="436"/>
      <c r="K1348" s="537"/>
      <c r="L1348" s="437"/>
      <c r="M1348" s="437"/>
      <c r="N1348" s="437"/>
      <c r="O1348" s="437"/>
      <c r="P1348" s="437"/>
      <c r="Q1348" s="538"/>
      <c r="R1348" s="536"/>
      <c r="S1348" s="536"/>
      <c r="T1348" s="536"/>
      <c r="U1348" s="437"/>
      <c r="V1348" s="437"/>
      <c r="W1348" s="437"/>
      <c r="X1348" s="436"/>
    </row>
    <row r="1349">
      <c r="B1349" s="535"/>
      <c r="J1349" s="436"/>
      <c r="K1349" s="537"/>
      <c r="L1349" s="437"/>
      <c r="M1349" s="437"/>
      <c r="N1349" s="437"/>
      <c r="O1349" s="437"/>
      <c r="P1349" s="437"/>
      <c r="Q1349" s="538"/>
      <c r="R1349" s="536"/>
      <c r="S1349" s="536"/>
      <c r="T1349" s="536"/>
      <c r="U1349" s="437"/>
      <c r="V1349" s="437"/>
      <c r="W1349" s="437"/>
      <c r="X1349" s="436"/>
    </row>
    <row r="1350">
      <c r="B1350" s="535"/>
      <c r="J1350" s="436"/>
      <c r="K1350" s="537"/>
      <c r="L1350" s="437"/>
      <c r="M1350" s="437"/>
      <c r="N1350" s="437"/>
      <c r="O1350" s="437"/>
      <c r="P1350" s="437"/>
      <c r="Q1350" s="538"/>
      <c r="R1350" s="536"/>
      <c r="S1350" s="536"/>
      <c r="T1350" s="536"/>
      <c r="U1350" s="437"/>
      <c r="V1350" s="437"/>
      <c r="W1350" s="437"/>
      <c r="X1350" s="436"/>
    </row>
    <row r="1351">
      <c r="B1351" s="535"/>
      <c r="J1351" s="436"/>
      <c r="K1351" s="537"/>
      <c r="L1351" s="437"/>
      <c r="M1351" s="437"/>
      <c r="N1351" s="437"/>
      <c r="O1351" s="437"/>
      <c r="P1351" s="437"/>
      <c r="Q1351" s="538"/>
      <c r="R1351" s="536"/>
      <c r="S1351" s="536"/>
      <c r="T1351" s="536"/>
      <c r="U1351" s="437"/>
      <c r="V1351" s="437"/>
      <c r="W1351" s="437"/>
      <c r="X1351" s="436"/>
    </row>
    <row r="1352">
      <c r="B1352" s="535"/>
      <c r="J1352" s="436"/>
      <c r="K1352" s="537"/>
      <c r="L1352" s="437"/>
      <c r="M1352" s="437"/>
      <c r="N1352" s="437"/>
      <c r="O1352" s="437"/>
      <c r="P1352" s="437"/>
      <c r="Q1352" s="538"/>
      <c r="R1352" s="536"/>
      <c r="S1352" s="536"/>
      <c r="T1352" s="536"/>
      <c r="U1352" s="437"/>
      <c r="V1352" s="437"/>
      <c r="W1352" s="437"/>
      <c r="X1352" s="436"/>
    </row>
    <row r="1353">
      <c r="B1353" s="535"/>
      <c r="J1353" s="436"/>
      <c r="K1353" s="537"/>
      <c r="L1353" s="437"/>
      <c r="M1353" s="437"/>
      <c r="N1353" s="437"/>
      <c r="O1353" s="437"/>
      <c r="P1353" s="437"/>
      <c r="Q1353" s="538"/>
      <c r="R1353" s="536"/>
      <c r="S1353" s="536"/>
      <c r="T1353" s="536"/>
      <c r="U1353" s="437"/>
      <c r="V1353" s="437"/>
      <c r="W1353" s="437"/>
      <c r="X1353" s="436"/>
    </row>
    <row r="1354">
      <c r="B1354" s="535"/>
      <c r="J1354" s="436"/>
      <c r="K1354" s="537"/>
      <c r="L1354" s="437"/>
      <c r="M1354" s="437"/>
      <c r="N1354" s="437"/>
      <c r="O1354" s="437"/>
      <c r="P1354" s="437"/>
      <c r="Q1354" s="538"/>
      <c r="R1354" s="536"/>
      <c r="S1354" s="536"/>
      <c r="T1354" s="536"/>
      <c r="U1354" s="437"/>
      <c r="V1354" s="437"/>
      <c r="W1354" s="437"/>
      <c r="X1354" s="436"/>
    </row>
    <row r="1355">
      <c r="B1355" s="535"/>
      <c r="J1355" s="436"/>
      <c r="K1355" s="537"/>
      <c r="L1355" s="437"/>
      <c r="M1355" s="437"/>
      <c r="N1355" s="437"/>
      <c r="O1355" s="437"/>
      <c r="P1355" s="437"/>
      <c r="Q1355" s="538"/>
      <c r="R1355" s="536"/>
      <c r="S1355" s="536"/>
      <c r="T1355" s="536"/>
      <c r="U1355" s="437"/>
      <c r="V1355" s="437"/>
      <c r="W1355" s="437"/>
      <c r="X1355" s="436"/>
    </row>
    <row r="1356">
      <c r="B1356" s="535"/>
      <c r="J1356" s="436"/>
      <c r="K1356" s="537"/>
      <c r="L1356" s="437"/>
      <c r="M1356" s="437"/>
      <c r="N1356" s="437"/>
      <c r="O1356" s="437"/>
      <c r="P1356" s="437"/>
      <c r="Q1356" s="538"/>
      <c r="R1356" s="536"/>
      <c r="S1356" s="536"/>
      <c r="T1356" s="536"/>
      <c r="U1356" s="437"/>
      <c r="V1356" s="437"/>
      <c r="W1356" s="437"/>
      <c r="X1356" s="436"/>
    </row>
    <row r="1357">
      <c r="B1357" s="535"/>
      <c r="J1357" s="436"/>
      <c r="K1357" s="537"/>
      <c r="L1357" s="437"/>
      <c r="M1357" s="437"/>
      <c r="N1357" s="437"/>
      <c r="O1357" s="437"/>
      <c r="P1357" s="437"/>
      <c r="Q1357" s="538"/>
      <c r="R1357" s="536"/>
      <c r="S1357" s="536"/>
      <c r="T1357" s="536"/>
      <c r="U1357" s="437"/>
      <c r="V1357" s="437"/>
      <c r="W1357" s="437"/>
      <c r="X1357" s="436"/>
    </row>
    <row r="1358">
      <c r="B1358" s="535"/>
      <c r="J1358" s="436"/>
      <c r="K1358" s="537"/>
      <c r="L1358" s="437"/>
      <c r="M1358" s="437"/>
      <c r="N1358" s="437"/>
      <c r="O1358" s="437"/>
      <c r="P1358" s="437"/>
      <c r="Q1358" s="538"/>
      <c r="R1358" s="536"/>
      <c r="S1358" s="536"/>
      <c r="T1358" s="536"/>
      <c r="U1358" s="437"/>
      <c r="V1358" s="437"/>
      <c r="W1358" s="437"/>
      <c r="X1358" s="436"/>
    </row>
    <row r="1359">
      <c r="B1359" s="535"/>
      <c r="J1359" s="436"/>
      <c r="K1359" s="537"/>
      <c r="L1359" s="437"/>
      <c r="M1359" s="437"/>
      <c r="N1359" s="437"/>
      <c r="O1359" s="437"/>
      <c r="P1359" s="437"/>
      <c r="Q1359" s="538"/>
      <c r="R1359" s="536"/>
      <c r="S1359" s="536"/>
      <c r="T1359" s="536"/>
      <c r="U1359" s="437"/>
      <c r="V1359" s="437"/>
      <c r="W1359" s="437"/>
      <c r="X1359" s="436"/>
    </row>
    <row r="1360">
      <c r="B1360" s="535"/>
      <c r="J1360" s="436"/>
      <c r="K1360" s="537"/>
      <c r="L1360" s="437"/>
      <c r="M1360" s="437"/>
      <c r="N1360" s="437"/>
      <c r="O1360" s="437"/>
      <c r="P1360" s="437"/>
      <c r="Q1360" s="538"/>
      <c r="R1360" s="536"/>
      <c r="S1360" s="536"/>
      <c r="T1360" s="536"/>
      <c r="U1360" s="437"/>
      <c r="V1360" s="437"/>
      <c r="W1360" s="437"/>
      <c r="X1360" s="436"/>
    </row>
    <row r="1361">
      <c r="B1361" s="535"/>
      <c r="J1361" s="436"/>
      <c r="K1361" s="537"/>
      <c r="L1361" s="437"/>
      <c r="M1361" s="437"/>
      <c r="N1361" s="437"/>
      <c r="O1361" s="437"/>
      <c r="P1361" s="437"/>
      <c r="Q1361" s="538"/>
      <c r="R1361" s="536"/>
      <c r="S1361" s="536"/>
      <c r="T1361" s="536"/>
      <c r="U1361" s="437"/>
      <c r="V1361" s="437"/>
      <c r="W1361" s="437"/>
      <c r="X1361" s="436"/>
    </row>
    <row r="1362">
      <c r="B1362" s="535"/>
      <c r="J1362" s="436"/>
      <c r="K1362" s="537"/>
      <c r="L1362" s="437"/>
      <c r="M1362" s="437"/>
      <c r="N1362" s="437"/>
      <c r="O1362" s="437"/>
      <c r="P1362" s="437"/>
      <c r="Q1362" s="538"/>
      <c r="R1362" s="536"/>
      <c r="S1362" s="536"/>
      <c r="T1362" s="536"/>
      <c r="U1362" s="437"/>
      <c r="V1362" s="437"/>
      <c r="W1362" s="437"/>
      <c r="X1362" s="436"/>
    </row>
    <row r="1363">
      <c r="B1363" s="535"/>
      <c r="J1363" s="436"/>
      <c r="K1363" s="537"/>
      <c r="L1363" s="437"/>
      <c r="M1363" s="437"/>
      <c r="N1363" s="437"/>
      <c r="O1363" s="437"/>
      <c r="P1363" s="437"/>
      <c r="Q1363" s="538"/>
      <c r="R1363" s="536"/>
      <c r="S1363" s="536"/>
      <c r="T1363" s="536"/>
      <c r="U1363" s="437"/>
      <c r="V1363" s="437"/>
      <c r="W1363" s="437"/>
      <c r="X1363" s="436"/>
    </row>
    <row r="1364">
      <c r="B1364" s="535"/>
      <c r="J1364" s="436"/>
      <c r="K1364" s="537"/>
      <c r="L1364" s="437"/>
      <c r="M1364" s="437"/>
      <c r="N1364" s="437"/>
      <c r="O1364" s="437"/>
      <c r="P1364" s="437"/>
      <c r="Q1364" s="538"/>
      <c r="R1364" s="536"/>
      <c r="S1364" s="536"/>
      <c r="T1364" s="536"/>
      <c r="U1364" s="437"/>
      <c r="V1364" s="437"/>
      <c r="W1364" s="437"/>
      <c r="X1364" s="436"/>
    </row>
    <row r="1365">
      <c r="B1365" s="535"/>
      <c r="J1365" s="436"/>
      <c r="K1365" s="537"/>
      <c r="L1365" s="437"/>
      <c r="M1365" s="437"/>
      <c r="N1365" s="437"/>
      <c r="O1365" s="437"/>
      <c r="P1365" s="437"/>
      <c r="Q1365" s="538"/>
      <c r="R1365" s="536"/>
      <c r="S1365" s="536"/>
      <c r="T1365" s="536"/>
      <c r="U1365" s="437"/>
      <c r="V1365" s="437"/>
      <c r="W1365" s="437"/>
      <c r="X1365" s="436"/>
    </row>
    <row r="1366">
      <c r="B1366" s="535"/>
      <c r="J1366" s="436"/>
      <c r="K1366" s="537"/>
      <c r="L1366" s="437"/>
      <c r="M1366" s="437"/>
      <c r="N1366" s="437"/>
      <c r="O1366" s="437"/>
      <c r="P1366" s="437"/>
      <c r="Q1366" s="538"/>
      <c r="R1366" s="536"/>
      <c r="S1366" s="536"/>
      <c r="T1366" s="536"/>
      <c r="U1366" s="437"/>
      <c r="V1366" s="437"/>
      <c r="W1366" s="437"/>
      <c r="X1366" s="436"/>
    </row>
    <row r="1367">
      <c r="B1367" s="535"/>
      <c r="J1367" s="436"/>
      <c r="K1367" s="537"/>
      <c r="L1367" s="437"/>
      <c r="M1367" s="437"/>
      <c r="N1367" s="437"/>
      <c r="O1367" s="437"/>
      <c r="P1367" s="437"/>
      <c r="Q1367" s="538"/>
      <c r="R1367" s="536"/>
      <c r="S1367" s="536"/>
      <c r="T1367" s="536"/>
      <c r="U1367" s="437"/>
      <c r="V1367" s="437"/>
      <c r="W1367" s="437"/>
      <c r="X1367" s="436"/>
    </row>
    <row r="1368">
      <c r="B1368" s="535"/>
      <c r="J1368" s="436"/>
      <c r="K1368" s="537"/>
      <c r="L1368" s="437"/>
      <c r="M1368" s="437"/>
      <c r="N1368" s="437"/>
      <c r="O1368" s="437"/>
      <c r="P1368" s="437"/>
      <c r="Q1368" s="538"/>
      <c r="R1368" s="536"/>
      <c r="S1368" s="536"/>
      <c r="T1368" s="536"/>
      <c r="U1368" s="437"/>
      <c r="V1368" s="437"/>
      <c r="W1368" s="437"/>
      <c r="X1368" s="436"/>
    </row>
    <row r="1369">
      <c r="B1369" s="535"/>
      <c r="J1369" s="436"/>
      <c r="K1369" s="537"/>
      <c r="L1369" s="437"/>
      <c r="M1369" s="437"/>
      <c r="N1369" s="437"/>
      <c r="O1369" s="437"/>
      <c r="P1369" s="437"/>
      <c r="Q1369" s="538"/>
      <c r="R1369" s="536"/>
      <c r="S1369" s="536"/>
      <c r="T1369" s="536"/>
      <c r="U1369" s="437"/>
      <c r="V1369" s="437"/>
      <c r="W1369" s="437"/>
      <c r="X1369" s="436"/>
    </row>
    <row r="1370">
      <c r="B1370" s="535"/>
      <c r="J1370" s="436"/>
      <c r="K1370" s="537"/>
      <c r="L1370" s="437"/>
      <c r="M1370" s="437"/>
      <c r="N1370" s="437"/>
      <c r="O1370" s="437"/>
      <c r="P1370" s="437"/>
      <c r="Q1370" s="538"/>
      <c r="R1370" s="536"/>
      <c r="S1370" s="536"/>
      <c r="T1370" s="536"/>
      <c r="U1370" s="437"/>
      <c r="V1370" s="437"/>
      <c r="W1370" s="437"/>
      <c r="X1370" s="436"/>
    </row>
    <row r="1371">
      <c r="B1371" s="535"/>
      <c r="J1371" s="436"/>
      <c r="K1371" s="537"/>
      <c r="L1371" s="437"/>
      <c r="M1371" s="437"/>
      <c r="N1371" s="437"/>
      <c r="O1371" s="437"/>
      <c r="P1371" s="437"/>
      <c r="Q1371" s="538"/>
      <c r="R1371" s="536"/>
      <c r="S1371" s="536"/>
      <c r="T1371" s="536"/>
      <c r="U1371" s="437"/>
      <c r="V1371" s="437"/>
      <c r="W1371" s="437"/>
      <c r="X1371" s="436"/>
    </row>
    <row r="1372">
      <c r="B1372" s="535"/>
      <c r="J1372" s="436"/>
      <c r="K1372" s="537"/>
      <c r="L1372" s="437"/>
      <c r="M1372" s="437"/>
      <c r="N1372" s="437"/>
      <c r="O1372" s="437"/>
      <c r="P1372" s="437"/>
      <c r="Q1372" s="538"/>
      <c r="R1372" s="536"/>
      <c r="S1372" s="536"/>
      <c r="T1372" s="536"/>
      <c r="U1372" s="437"/>
      <c r="V1372" s="437"/>
      <c r="W1372" s="437"/>
      <c r="X1372" s="436"/>
    </row>
    <row r="1373">
      <c r="B1373" s="535"/>
      <c r="J1373" s="436"/>
      <c r="K1373" s="537"/>
      <c r="L1373" s="437"/>
      <c r="M1373" s="437"/>
      <c r="N1373" s="437"/>
      <c r="O1373" s="437"/>
      <c r="P1373" s="437"/>
      <c r="Q1373" s="538"/>
      <c r="R1373" s="536"/>
      <c r="S1373" s="536"/>
      <c r="T1373" s="536"/>
      <c r="U1373" s="437"/>
      <c r="V1373" s="437"/>
      <c r="W1373" s="437"/>
      <c r="X1373" s="436"/>
    </row>
    <row r="1374">
      <c r="B1374" s="535"/>
      <c r="J1374" s="436"/>
      <c r="K1374" s="537"/>
      <c r="L1374" s="437"/>
      <c r="M1374" s="437"/>
      <c r="N1374" s="437"/>
      <c r="O1374" s="437"/>
      <c r="P1374" s="437"/>
      <c r="Q1374" s="538"/>
      <c r="R1374" s="536"/>
      <c r="S1374" s="536"/>
      <c r="T1374" s="536"/>
      <c r="U1374" s="437"/>
      <c r="V1374" s="437"/>
      <c r="W1374" s="437"/>
      <c r="X1374" s="436"/>
    </row>
    <row r="1375">
      <c r="B1375" s="535"/>
      <c r="J1375" s="436"/>
      <c r="K1375" s="537"/>
      <c r="L1375" s="437"/>
      <c r="M1375" s="437"/>
      <c r="N1375" s="437"/>
      <c r="O1375" s="437"/>
      <c r="P1375" s="437"/>
      <c r="Q1375" s="538"/>
      <c r="R1375" s="536"/>
      <c r="S1375" s="536"/>
      <c r="T1375" s="536"/>
      <c r="U1375" s="437"/>
      <c r="V1375" s="437"/>
      <c r="W1375" s="437"/>
      <c r="X1375" s="436"/>
    </row>
    <row r="1376">
      <c r="B1376" s="535"/>
      <c r="J1376" s="436"/>
      <c r="K1376" s="537"/>
      <c r="L1376" s="437"/>
      <c r="M1376" s="437"/>
      <c r="N1376" s="437"/>
      <c r="O1376" s="437"/>
      <c r="P1376" s="437"/>
      <c r="Q1376" s="538"/>
      <c r="R1376" s="536"/>
      <c r="S1376" s="536"/>
      <c r="T1376" s="536"/>
      <c r="U1376" s="437"/>
      <c r="V1376" s="437"/>
      <c r="W1376" s="437"/>
      <c r="X1376" s="436"/>
    </row>
    <row r="1377">
      <c r="B1377" s="535"/>
      <c r="J1377" s="436"/>
      <c r="K1377" s="537"/>
      <c r="L1377" s="437"/>
      <c r="M1377" s="437"/>
      <c r="N1377" s="437"/>
      <c r="O1377" s="437"/>
      <c r="P1377" s="437"/>
      <c r="Q1377" s="538"/>
      <c r="R1377" s="536"/>
      <c r="S1377" s="536"/>
      <c r="T1377" s="536"/>
      <c r="U1377" s="437"/>
      <c r="V1377" s="437"/>
      <c r="W1377" s="437"/>
      <c r="X1377" s="436"/>
    </row>
    <row r="1378">
      <c r="B1378" s="535"/>
      <c r="J1378" s="436"/>
      <c r="K1378" s="537"/>
      <c r="L1378" s="437"/>
      <c r="M1378" s="437"/>
      <c r="N1378" s="437"/>
      <c r="O1378" s="437"/>
      <c r="P1378" s="437"/>
      <c r="Q1378" s="538"/>
      <c r="R1378" s="536"/>
      <c r="S1378" s="536"/>
      <c r="T1378" s="536"/>
      <c r="U1378" s="437"/>
      <c r="V1378" s="437"/>
      <c r="W1378" s="437"/>
      <c r="X1378" s="436"/>
    </row>
    <row r="1379">
      <c r="B1379" s="535"/>
      <c r="J1379" s="436"/>
      <c r="K1379" s="537"/>
      <c r="L1379" s="437"/>
      <c r="M1379" s="437"/>
      <c r="N1379" s="437"/>
      <c r="O1379" s="437"/>
      <c r="P1379" s="437"/>
      <c r="Q1379" s="538"/>
      <c r="R1379" s="536"/>
      <c r="S1379" s="536"/>
      <c r="T1379" s="536"/>
      <c r="U1379" s="437"/>
      <c r="V1379" s="437"/>
      <c r="W1379" s="437"/>
      <c r="X1379" s="436"/>
    </row>
    <row r="1380">
      <c r="B1380" s="535"/>
      <c r="J1380" s="436"/>
      <c r="K1380" s="537"/>
      <c r="L1380" s="437"/>
      <c r="M1380" s="437"/>
      <c r="N1380" s="437"/>
      <c r="O1380" s="437"/>
      <c r="P1380" s="437"/>
      <c r="Q1380" s="538"/>
      <c r="R1380" s="536"/>
      <c r="S1380" s="536"/>
      <c r="T1380" s="536"/>
      <c r="U1380" s="437"/>
      <c r="V1380" s="437"/>
      <c r="W1380" s="437"/>
      <c r="X1380" s="436"/>
    </row>
    <row r="1381">
      <c r="B1381" s="535"/>
      <c r="J1381" s="436"/>
      <c r="K1381" s="537"/>
      <c r="L1381" s="437"/>
      <c r="M1381" s="437"/>
      <c r="N1381" s="437"/>
      <c r="O1381" s="437"/>
      <c r="P1381" s="437"/>
      <c r="Q1381" s="538"/>
      <c r="R1381" s="536"/>
      <c r="S1381" s="536"/>
      <c r="T1381" s="536"/>
      <c r="U1381" s="437"/>
      <c r="V1381" s="437"/>
      <c r="W1381" s="437"/>
      <c r="X1381" s="436"/>
    </row>
    <row r="1382">
      <c r="B1382" s="535"/>
      <c r="J1382" s="436"/>
      <c r="K1382" s="537"/>
      <c r="L1382" s="437"/>
      <c r="M1382" s="437"/>
      <c r="N1382" s="437"/>
      <c r="O1382" s="437"/>
      <c r="P1382" s="437"/>
      <c r="Q1382" s="538"/>
      <c r="R1382" s="536"/>
      <c r="S1382" s="536"/>
      <c r="T1382" s="536"/>
      <c r="U1382" s="437"/>
      <c r="V1382" s="437"/>
      <c r="W1382" s="437"/>
      <c r="X1382" s="436"/>
    </row>
    <row r="1383">
      <c r="B1383" s="535"/>
      <c r="J1383" s="436"/>
      <c r="K1383" s="537"/>
      <c r="L1383" s="437"/>
      <c r="M1383" s="437"/>
      <c r="N1383" s="437"/>
      <c r="O1383" s="437"/>
      <c r="P1383" s="437"/>
      <c r="Q1383" s="538"/>
      <c r="R1383" s="536"/>
      <c r="S1383" s="536"/>
      <c r="T1383" s="536"/>
      <c r="U1383" s="437"/>
      <c r="V1383" s="437"/>
      <c r="W1383" s="437"/>
      <c r="X1383" s="436"/>
    </row>
    <row r="1384">
      <c r="B1384" s="535"/>
      <c r="J1384" s="436"/>
      <c r="K1384" s="537"/>
      <c r="L1384" s="437"/>
      <c r="M1384" s="437"/>
      <c r="N1384" s="437"/>
      <c r="O1384" s="437"/>
      <c r="P1384" s="437"/>
      <c r="Q1384" s="538"/>
      <c r="R1384" s="536"/>
      <c r="S1384" s="536"/>
      <c r="T1384" s="536"/>
      <c r="U1384" s="437"/>
      <c r="V1384" s="437"/>
      <c r="W1384" s="437"/>
      <c r="X1384" s="436"/>
    </row>
    <row r="1385">
      <c r="B1385" s="535"/>
      <c r="J1385" s="436"/>
      <c r="K1385" s="537"/>
      <c r="L1385" s="437"/>
      <c r="M1385" s="437"/>
      <c r="N1385" s="437"/>
      <c r="O1385" s="437"/>
      <c r="P1385" s="437"/>
      <c r="Q1385" s="538"/>
      <c r="R1385" s="536"/>
      <c r="S1385" s="536"/>
      <c r="T1385" s="536"/>
      <c r="U1385" s="437"/>
      <c r="V1385" s="437"/>
      <c r="W1385" s="437"/>
      <c r="X1385" s="436"/>
    </row>
    <row r="1386">
      <c r="B1386" s="535"/>
      <c r="J1386" s="436"/>
      <c r="K1386" s="537"/>
      <c r="L1386" s="437"/>
      <c r="M1386" s="437"/>
      <c r="N1386" s="437"/>
      <c r="O1386" s="437"/>
      <c r="P1386" s="437"/>
      <c r="Q1386" s="538"/>
      <c r="R1386" s="536"/>
      <c r="S1386" s="536"/>
      <c r="T1386" s="536"/>
      <c r="U1386" s="437"/>
      <c r="V1386" s="437"/>
      <c r="W1386" s="437"/>
      <c r="X1386" s="436"/>
    </row>
    <row r="1387">
      <c r="B1387" s="535"/>
      <c r="J1387" s="436"/>
      <c r="K1387" s="537"/>
      <c r="L1387" s="437"/>
      <c r="M1387" s="437"/>
      <c r="N1387" s="437"/>
      <c r="O1387" s="437"/>
      <c r="P1387" s="437"/>
      <c r="Q1387" s="538"/>
      <c r="R1387" s="536"/>
      <c r="S1387" s="536"/>
      <c r="T1387" s="536"/>
      <c r="U1387" s="437"/>
      <c r="V1387" s="437"/>
      <c r="W1387" s="437"/>
      <c r="X1387" s="436"/>
    </row>
    <row r="1388">
      <c r="B1388" s="535"/>
      <c r="J1388" s="436"/>
      <c r="K1388" s="537"/>
      <c r="L1388" s="437"/>
      <c r="M1388" s="437"/>
      <c r="N1388" s="437"/>
      <c r="O1388" s="437"/>
      <c r="P1388" s="437"/>
      <c r="Q1388" s="538"/>
      <c r="R1388" s="536"/>
      <c r="S1388" s="536"/>
      <c r="T1388" s="536"/>
      <c r="U1388" s="437"/>
      <c r="V1388" s="437"/>
      <c r="W1388" s="437"/>
      <c r="X1388" s="436"/>
    </row>
    <row r="1389">
      <c r="B1389" s="535"/>
      <c r="J1389" s="436"/>
      <c r="K1389" s="537"/>
      <c r="L1389" s="437"/>
      <c r="M1389" s="437"/>
      <c r="N1389" s="437"/>
      <c r="O1389" s="437"/>
      <c r="P1389" s="437"/>
      <c r="Q1389" s="538"/>
      <c r="R1389" s="536"/>
      <c r="S1389" s="536"/>
      <c r="T1389" s="536"/>
      <c r="U1389" s="437"/>
      <c r="V1389" s="437"/>
      <c r="W1389" s="437"/>
      <c r="X1389" s="436"/>
    </row>
    <row r="1390">
      <c r="B1390" s="535"/>
      <c r="J1390" s="436"/>
      <c r="K1390" s="537"/>
      <c r="L1390" s="437"/>
      <c r="M1390" s="437"/>
      <c r="N1390" s="437"/>
      <c r="O1390" s="437"/>
      <c r="P1390" s="437"/>
      <c r="Q1390" s="538"/>
      <c r="R1390" s="536"/>
      <c r="S1390" s="536"/>
      <c r="T1390" s="536"/>
      <c r="U1390" s="437"/>
      <c r="V1390" s="437"/>
      <c r="W1390" s="437"/>
      <c r="X1390" s="436"/>
    </row>
    <row r="1391">
      <c r="B1391" s="535"/>
      <c r="J1391" s="436"/>
      <c r="K1391" s="537"/>
      <c r="L1391" s="437"/>
      <c r="M1391" s="437"/>
      <c r="N1391" s="437"/>
      <c r="O1391" s="437"/>
      <c r="P1391" s="437"/>
      <c r="Q1391" s="538"/>
      <c r="R1391" s="536"/>
      <c r="S1391" s="536"/>
      <c r="T1391" s="536"/>
      <c r="U1391" s="437"/>
      <c r="V1391" s="437"/>
      <c r="W1391" s="437"/>
      <c r="X1391" s="436"/>
    </row>
    <row r="1392">
      <c r="B1392" s="535"/>
      <c r="J1392" s="436"/>
      <c r="K1392" s="537"/>
      <c r="L1392" s="437"/>
      <c r="M1392" s="437"/>
      <c r="N1392" s="437"/>
      <c r="O1392" s="437"/>
      <c r="P1392" s="437"/>
      <c r="Q1392" s="538"/>
      <c r="R1392" s="536"/>
      <c r="S1392" s="536"/>
      <c r="T1392" s="536"/>
      <c r="U1392" s="437"/>
      <c r="V1392" s="437"/>
      <c r="W1392" s="437"/>
      <c r="X1392" s="436"/>
    </row>
    <row r="1393">
      <c r="B1393" s="535"/>
      <c r="J1393" s="436"/>
      <c r="K1393" s="537"/>
      <c r="L1393" s="437"/>
      <c r="M1393" s="437"/>
      <c r="N1393" s="437"/>
      <c r="O1393" s="437"/>
      <c r="P1393" s="437"/>
      <c r="Q1393" s="538"/>
      <c r="R1393" s="536"/>
      <c r="S1393" s="536"/>
      <c r="T1393" s="536"/>
      <c r="U1393" s="437"/>
      <c r="V1393" s="437"/>
      <c r="W1393" s="437"/>
      <c r="X1393" s="436"/>
    </row>
    <row r="1394">
      <c r="B1394" s="535"/>
      <c r="J1394" s="436"/>
      <c r="K1394" s="537"/>
      <c r="L1394" s="437"/>
      <c r="M1394" s="437"/>
      <c r="N1394" s="437"/>
      <c r="O1394" s="437"/>
      <c r="P1394" s="437"/>
      <c r="Q1394" s="538"/>
      <c r="R1394" s="536"/>
      <c r="S1394" s="536"/>
      <c r="T1394" s="536"/>
      <c r="U1394" s="437"/>
      <c r="V1394" s="437"/>
      <c r="W1394" s="437"/>
      <c r="X1394" s="436"/>
    </row>
    <row r="1395">
      <c r="B1395" s="535"/>
      <c r="J1395" s="436"/>
      <c r="K1395" s="537"/>
      <c r="L1395" s="437"/>
      <c r="M1395" s="437"/>
      <c r="N1395" s="437"/>
      <c r="O1395" s="437"/>
      <c r="P1395" s="437"/>
      <c r="Q1395" s="538"/>
      <c r="R1395" s="536"/>
      <c r="S1395" s="536"/>
      <c r="T1395" s="536"/>
      <c r="U1395" s="437"/>
      <c r="V1395" s="437"/>
      <c r="W1395" s="437"/>
      <c r="X1395" s="436"/>
    </row>
    <row r="1396">
      <c r="B1396" s="535"/>
      <c r="J1396" s="436"/>
      <c r="K1396" s="537"/>
      <c r="L1396" s="437"/>
      <c r="M1396" s="437"/>
      <c r="N1396" s="437"/>
      <c r="O1396" s="437"/>
      <c r="P1396" s="437"/>
      <c r="Q1396" s="538"/>
      <c r="R1396" s="536"/>
      <c r="S1396" s="536"/>
      <c r="T1396" s="536"/>
      <c r="U1396" s="437"/>
      <c r="V1396" s="437"/>
      <c r="W1396" s="437"/>
      <c r="X1396" s="436"/>
    </row>
    <row r="1397">
      <c r="B1397" s="535"/>
      <c r="J1397" s="436"/>
      <c r="K1397" s="537"/>
      <c r="L1397" s="437"/>
      <c r="M1397" s="437"/>
      <c r="N1397" s="437"/>
      <c r="O1397" s="437"/>
      <c r="P1397" s="437"/>
      <c r="Q1397" s="538"/>
      <c r="R1397" s="536"/>
      <c r="S1397" s="536"/>
      <c r="T1397" s="536"/>
      <c r="U1397" s="437"/>
      <c r="V1397" s="437"/>
      <c r="W1397" s="437"/>
      <c r="X1397" s="436"/>
    </row>
    <row r="1398">
      <c r="B1398" s="535"/>
      <c r="J1398" s="436"/>
      <c r="K1398" s="537"/>
      <c r="L1398" s="437"/>
      <c r="M1398" s="437"/>
      <c r="N1398" s="437"/>
      <c r="O1398" s="437"/>
      <c r="P1398" s="437"/>
      <c r="Q1398" s="538"/>
      <c r="R1398" s="536"/>
      <c r="S1398" s="536"/>
      <c r="T1398" s="536"/>
      <c r="U1398" s="437"/>
      <c r="V1398" s="437"/>
      <c r="W1398" s="437"/>
      <c r="X1398" s="436"/>
    </row>
    <row r="1399">
      <c r="B1399" s="535"/>
      <c r="J1399" s="436"/>
      <c r="K1399" s="537"/>
      <c r="L1399" s="437"/>
      <c r="M1399" s="437"/>
      <c r="N1399" s="437"/>
      <c r="O1399" s="437"/>
      <c r="P1399" s="437"/>
      <c r="Q1399" s="538"/>
      <c r="R1399" s="536"/>
      <c r="S1399" s="536"/>
      <c r="T1399" s="536"/>
      <c r="U1399" s="437"/>
      <c r="V1399" s="437"/>
      <c r="W1399" s="437"/>
      <c r="X1399" s="436"/>
    </row>
    <row r="1400">
      <c r="B1400" s="535"/>
      <c r="J1400" s="436"/>
      <c r="K1400" s="537"/>
      <c r="L1400" s="437"/>
      <c r="M1400" s="437"/>
      <c r="N1400" s="437"/>
      <c r="O1400" s="437"/>
      <c r="P1400" s="437"/>
      <c r="Q1400" s="538"/>
      <c r="R1400" s="536"/>
      <c r="S1400" s="536"/>
      <c r="T1400" s="536"/>
      <c r="U1400" s="437"/>
      <c r="V1400" s="437"/>
      <c r="W1400" s="437"/>
      <c r="X1400" s="436"/>
    </row>
    <row r="1401">
      <c r="B1401" s="535"/>
      <c r="J1401" s="436"/>
      <c r="K1401" s="537"/>
      <c r="L1401" s="437"/>
      <c r="M1401" s="437"/>
      <c r="N1401" s="437"/>
      <c r="O1401" s="437"/>
      <c r="P1401" s="437"/>
      <c r="Q1401" s="538"/>
      <c r="R1401" s="536"/>
      <c r="S1401" s="536"/>
      <c r="T1401" s="536"/>
      <c r="U1401" s="437"/>
      <c r="V1401" s="437"/>
      <c r="W1401" s="437"/>
      <c r="X1401" s="436"/>
    </row>
    <row r="1402">
      <c r="B1402" s="535"/>
      <c r="J1402" s="436"/>
      <c r="K1402" s="537"/>
      <c r="L1402" s="437"/>
      <c r="M1402" s="437"/>
      <c r="N1402" s="437"/>
      <c r="O1402" s="437"/>
      <c r="P1402" s="437"/>
      <c r="Q1402" s="538"/>
      <c r="R1402" s="536"/>
      <c r="S1402" s="536"/>
      <c r="T1402" s="536"/>
      <c r="U1402" s="437"/>
      <c r="V1402" s="437"/>
      <c r="W1402" s="437"/>
      <c r="X1402" s="436"/>
    </row>
    <row r="1403">
      <c r="B1403" s="535"/>
      <c r="J1403" s="436"/>
      <c r="K1403" s="537"/>
      <c r="L1403" s="437"/>
      <c r="M1403" s="437"/>
      <c r="N1403" s="437"/>
      <c r="O1403" s="437"/>
      <c r="P1403" s="437"/>
      <c r="Q1403" s="538"/>
      <c r="R1403" s="536"/>
      <c r="S1403" s="536"/>
      <c r="T1403" s="536"/>
      <c r="U1403" s="437"/>
      <c r="V1403" s="437"/>
      <c r="W1403" s="437"/>
      <c r="X1403" s="436"/>
    </row>
    <row r="1404">
      <c r="B1404" s="535"/>
      <c r="J1404" s="436"/>
      <c r="K1404" s="537"/>
      <c r="L1404" s="437"/>
      <c r="M1404" s="437"/>
      <c r="N1404" s="437"/>
      <c r="O1404" s="437"/>
      <c r="P1404" s="437"/>
      <c r="Q1404" s="538"/>
      <c r="R1404" s="536"/>
      <c r="S1404" s="536"/>
      <c r="T1404" s="536"/>
      <c r="U1404" s="437"/>
      <c r="V1404" s="437"/>
      <c r="W1404" s="437"/>
      <c r="X1404" s="436"/>
    </row>
    <row r="1405">
      <c r="B1405" s="535"/>
      <c r="J1405" s="436"/>
      <c r="K1405" s="537"/>
      <c r="L1405" s="437"/>
      <c r="M1405" s="437"/>
      <c r="N1405" s="437"/>
      <c r="O1405" s="437"/>
      <c r="P1405" s="437"/>
      <c r="Q1405" s="538"/>
      <c r="R1405" s="536"/>
      <c r="S1405" s="536"/>
      <c r="T1405" s="536"/>
      <c r="U1405" s="437"/>
      <c r="V1405" s="437"/>
      <c r="W1405" s="437"/>
      <c r="X1405" s="436"/>
    </row>
    <row r="1406">
      <c r="B1406" s="535"/>
      <c r="J1406" s="436"/>
      <c r="K1406" s="537"/>
      <c r="L1406" s="437"/>
      <c r="M1406" s="437"/>
      <c r="N1406" s="437"/>
      <c r="O1406" s="437"/>
      <c r="P1406" s="437"/>
      <c r="Q1406" s="538"/>
      <c r="R1406" s="536"/>
      <c r="S1406" s="536"/>
      <c r="T1406" s="536"/>
      <c r="U1406" s="437"/>
      <c r="V1406" s="437"/>
      <c r="W1406" s="437"/>
      <c r="X1406" s="436"/>
    </row>
    <row r="1407">
      <c r="B1407" s="535"/>
      <c r="J1407" s="436"/>
      <c r="K1407" s="537"/>
      <c r="L1407" s="437"/>
      <c r="M1407" s="437"/>
      <c r="N1407" s="437"/>
      <c r="O1407" s="437"/>
      <c r="P1407" s="437"/>
      <c r="Q1407" s="538"/>
      <c r="R1407" s="536"/>
      <c r="S1407" s="536"/>
      <c r="T1407" s="536"/>
      <c r="U1407" s="437"/>
      <c r="V1407" s="437"/>
      <c r="W1407" s="437"/>
      <c r="X1407" s="436"/>
    </row>
    <row r="1408">
      <c r="B1408" s="535"/>
      <c r="J1408" s="436"/>
      <c r="K1408" s="537"/>
      <c r="L1408" s="437"/>
      <c r="M1408" s="437"/>
      <c r="N1408" s="437"/>
      <c r="O1408" s="437"/>
      <c r="P1408" s="437"/>
      <c r="Q1408" s="538"/>
      <c r="R1408" s="536"/>
      <c r="S1408" s="536"/>
      <c r="T1408" s="536"/>
      <c r="U1408" s="437"/>
      <c r="V1408" s="437"/>
      <c r="W1408" s="437"/>
      <c r="X1408" s="436"/>
    </row>
    <row r="1409">
      <c r="B1409" s="535"/>
      <c r="J1409" s="436"/>
      <c r="K1409" s="537"/>
      <c r="L1409" s="437"/>
      <c r="M1409" s="437"/>
      <c r="N1409" s="437"/>
      <c r="O1409" s="437"/>
      <c r="P1409" s="437"/>
      <c r="Q1409" s="538"/>
      <c r="R1409" s="536"/>
      <c r="S1409" s="536"/>
      <c r="T1409" s="536"/>
      <c r="U1409" s="437"/>
      <c r="V1409" s="437"/>
      <c r="W1409" s="437"/>
      <c r="X1409" s="436"/>
    </row>
    <row r="1410">
      <c r="B1410" s="535"/>
      <c r="J1410" s="436"/>
      <c r="K1410" s="537"/>
      <c r="L1410" s="437"/>
      <c r="M1410" s="437"/>
      <c r="N1410" s="437"/>
      <c r="O1410" s="437"/>
      <c r="P1410" s="437"/>
      <c r="Q1410" s="538"/>
      <c r="R1410" s="536"/>
      <c r="S1410" s="536"/>
      <c r="T1410" s="536"/>
      <c r="U1410" s="437"/>
      <c r="V1410" s="437"/>
      <c r="W1410" s="437"/>
      <c r="X1410" s="436"/>
    </row>
    <row r="1411">
      <c r="B1411" s="535"/>
      <c r="J1411" s="436"/>
      <c r="K1411" s="537"/>
      <c r="L1411" s="437"/>
      <c r="M1411" s="437"/>
      <c r="N1411" s="437"/>
      <c r="O1411" s="437"/>
      <c r="P1411" s="437"/>
      <c r="Q1411" s="538"/>
      <c r="R1411" s="536"/>
      <c r="S1411" s="536"/>
      <c r="T1411" s="536"/>
      <c r="U1411" s="437"/>
      <c r="V1411" s="437"/>
      <c r="W1411" s="437"/>
      <c r="X1411" s="436"/>
    </row>
    <row r="1412">
      <c r="B1412" s="535"/>
      <c r="J1412" s="436"/>
      <c r="K1412" s="537"/>
      <c r="L1412" s="437"/>
      <c r="M1412" s="437"/>
      <c r="N1412" s="437"/>
      <c r="O1412" s="437"/>
      <c r="P1412" s="437"/>
      <c r="Q1412" s="538"/>
      <c r="R1412" s="536"/>
      <c r="S1412" s="536"/>
      <c r="T1412" s="536"/>
      <c r="U1412" s="437"/>
      <c r="V1412" s="437"/>
      <c r="W1412" s="437"/>
      <c r="X1412" s="436"/>
    </row>
    <row r="1413">
      <c r="B1413" s="535"/>
      <c r="J1413" s="436"/>
      <c r="K1413" s="537"/>
      <c r="L1413" s="437"/>
      <c r="M1413" s="437"/>
      <c r="N1413" s="437"/>
      <c r="O1413" s="437"/>
      <c r="P1413" s="437"/>
      <c r="Q1413" s="538"/>
      <c r="R1413" s="536"/>
      <c r="S1413" s="536"/>
      <c r="T1413" s="536"/>
      <c r="U1413" s="437"/>
      <c r="V1413" s="437"/>
      <c r="W1413" s="437"/>
      <c r="X1413" s="436"/>
    </row>
    <row r="1414">
      <c r="B1414" s="535"/>
      <c r="J1414" s="436"/>
      <c r="K1414" s="537"/>
      <c r="L1414" s="437"/>
      <c r="M1414" s="437"/>
      <c r="N1414" s="437"/>
      <c r="O1414" s="437"/>
      <c r="P1414" s="437"/>
      <c r="Q1414" s="538"/>
      <c r="R1414" s="536"/>
      <c r="S1414" s="536"/>
      <c r="T1414" s="536"/>
      <c r="U1414" s="437"/>
      <c r="V1414" s="437"/>
      <c r="W1414" s="437"/>
      <c r="X1414" s="436"/>
    </row>
    <row r="1415">
      <c r="B1415" s="535"/>
      <c r="J1415" s="436"/>
      <c r="K1415" s="537"/>
      <c r="L1415" s="437"/>
      <c r="M1415" s="437"/>
      <c r="N1415" s="437"/>
      <c r="O1415" s="437"/>
      <c r="P1415" s="437"/>
      <c r="Q1415" s="538"/>
      <c r="R1415" s="536"/>
      <c r="S1415" s="536"/>
      <c r="T1415" s="536"/>
      <c r="U1415" s="437"/>
      <c r="V1415" s="437"/>
      <c r="W1415" s="437"/>
      <c r="X1415" s="436"/>
    </row>
    <row r="1416">
      <c r="B1416" s="535"/>
      <c r="J1416" s="436"/>
      <c r="K1416" s="537"/>
      <c r="L1416" s="437"/>
      <c r="M1416" s="437"/>
      <c r="N1416" s="437"/>
      <c r="O1416" s="437"/>
      <c r="P1416" s="437"/>
      <c r="Q1416" s="538"/>
      <c r="R1416" s="536"/>
      <c r="S1416" s="536"/>
      <c r="T1416" s="536"/>
      <c r="U1416" s="437"/>
      <c r="V1416" s="437"/>
      <c r="W1416" s="437"/>
      <c r="X1416" s="436"/>
    </row>
    <row r="1417">
      <c r="B1417" s="535"/>
      <c r="J1417" s="436"/>
      <c r="K1417" s="537"/>
      <c r="L1417" s="437"/>
      <c r="M1417" s="437"/>
      <c r="N1417" s="437"/>
      <c r="O1417" s="437"/>
      <c r="P1417" s="437"/>
      <c r="Q1417" s="538"/>
      <c r="R1417" s="536"/>
      <c r="S1417" s="536"/>
      <c r="T1417" s="536"/>
      <c r="U1417" s="437"/>
      <c r="V1417" s="437"/>
      <c r="W1417" s="437"/>
      <c r="X1417" s="436"/>
    </row>
    <row r="1418">
      <c r="B1418" s="535"/>
      <c r="J1418" s="436"/>
      <c r="K1418" s="537"/>
      <c r="L1418" s="437"/>
      <c r="M1418" s="437"/>
      <c r="N1418" s="437"/>
      <c r="O1418" s="437"/>
      <c r="P1418" s="437"/>
      <c r="Q1418" s="538"/>
      <c r="R1418" s="536"/>
      <c r="S1418" s="536"/>
      <c r="T1418" s="536"/>
      <c r="U1418" s="437"/>
      <c r="V1418" s="437"/>
      <c r="W1418" s="437"/>
      <c r="X1418" s="436"/>
    </row>
    <row r="1419">
      <c r="B1419" s="535"/>
      <c r="J1419" s="436"/>
      <c r="K1419" s="537"/>
      <c r="L1419" s="437"/>
      <c r="M1419" s="437"/>
      <c r="N1419" s="437"/>
      <c r="O1419" s="437"/>
      <c r="P1419" s="437"/>
      <c r="Q1419" s="538"/>
      <c r="R1419" s="536"/>
      <c r="S1419" s="536"/>
      <c r="T1419" s="536"/>
      <c r="U1419" s="437"/>
      <c r="V1419" s="437"/>
      <c r="W1419" s="437"/>
      <c r="X1419" s="436"/>
    </row>
    <row r="1420">
      <c r="B1420" s="535"/>
      <c r="J1420" s="436"/>
      <c r="K1420" s="537"/>
      <c r="L1420" s="437"/>
      <c r="M1420" s="437"/>
      <c r="N1420" s="437"/>
      <c r="O1420" s="437"/>
      <c r="P1420" s="437"/>
      <c r="Q1420" s="538"/>
      <c r="R1420" s="536"/>
      <c r="S1420" s="536"/>
      <c r="T1420" s="536"/>
      <c r="U1420" s="437"/>
      <c r="V1420" s="437"/>
      <c r="W1420" s="437"/>
      <c r="X1420" s="436"/>
    </row>
    <row r="1421">
      <c r="B1421" s="535"/>
      <c r="J1421" s="436"/>
      <c r="K1421" s="537"/>
      <c r="L1421" s="437"/>
      <c r="M1421" s="437"/>
      <c r="N1421" s="437"/>
      <c r="O1421" s="437"/>
      <c r="P1421" s="437"/>
      <c r="Q1421" s="538"/>
      <c r="R1421" s="536"/>
      <c r="S1421" s="536"/>
      <c r="T1421" s="536"/>
      <c r="U1421" s="437"/>
      <c r="V1421" s="437"/>
      <c r="W1421" s="437"/>
      <c r="X1421" s="436"/>
    </row>
    <row r="1422">
      <c r="B1422" s="535"/>
      <c r="J1422" s="436"/>
      <c r="K1422" s="537"/>
      <c r="L1422" s="437"/>
      <c r="M1422" s="437"/>
      <c r="N1422" s="437"/>
      <c r="O1422" s="437"/>
      <c r="P1422" s="437"/>
      <c r="Q1422" s="538"/>
      <c r="R1422" s="536"/>
      <c r="S1422" s="536"/>
      <c r="T1422" s="536"/>
      <c r="U1422" s="437"/>
      <c r="V1422" s="437"/>
      <c r="W1422" s="437"/>
      <c r="X1422" s="436"/>
    </row>
    <row r="1423">
      <c r="B1423" s="535"/>
      <c r="J1423" s="436"/>
      <c r="K1423" s="537"/>
      <c r="L1423" s="437"/>
      <c r="M1423" s="437"/>
      <c r="N1423" s="437"/>
      <c r="O1423" s="437"/>
      <c r="P1423" s="437"/>
      <c r="Q1423" s="538"/>
      <c r="R1423" s="536"/>
      <c r="S1423" s="536"/>
      <c r="T1423" s="536"/>
      <c r="U1423" s="437"/>
      <c r="V1423" s="437"/>
      <c r="W1423" s="437"/>
      <c r="X1423" s="436"/>
    </row>
    <row r="1424">
      <c r="B1424" s="535"/>
      <c r="J1424" s="436"/>
      <c r="K1424" s="537"/>
      <c r="L1424" s="437"/>
      <c r="M1424" s="437"/>
      <c r="N1424" s="437"/>
      <c r="O1424" s="437"/>
      <c r="P1424" s="437"/>
      <c r="Q1424" s="538"/>
      <c r="R1424" s="536"/>
      <c r="S1424" s="536"/>
      <c r="T1424" s="536"/>
      <c r="U1424" s="437"/>
      <c r="V1424" s="437"/>
      <c r="W1424" s="437"/>
      <c r="X1424" s="436"/>
    </row>
    <row r="1425">
      <c r="B1425" s="535"/>
      <c r="J1425" s="436"/>
      <c r="K1425" s="537"/>
      <c r="L1425" s="437"/>
      <c r="M1425" s="437"/>
      <c r="N1425" s="437"/>
      <c r="O1425" s="437"/>
      <c r="P1425" s="437"/>
      <c r="Q1425" s="538"/>
      <c r="R1425" s="536"/>
      <c r="S1425" s="536"/>
      <c r="T1425" s="536"/>
      <c r="U1425" s="437"/>
      <c r="V1425" s="437"/>
      <c r="W1425" s="437"/>
      <c r="X1425" s="436"/>
    </row>
    <row r="1426">
      <c r="B1426" s="535"/>
      <c r="J1426" s="436"/>
      <c r="K1426" s="537"/>
      <c r="L1426" s="437"/>
      <c r="M1426" s="437"/>
      <c r="N1426" s="437"/>
      <c r="O1426" s="437"/>
      <c r="P1426" s="437"/>
      <c r="Q1426" s="538"/>
      <c r="R1426" s="536"/>
      <c r="S1426" s="536"/>
      <c r="T1426" s="536"/>
      <c r="U1426" s="437"/>
      <c r="V1426" s="437"/>
      <c r="W1426" s="437"/>
      <c r="X1426" s="436"/>
    </row>
    <row r="1427">
      <c r="B1427" s="535"/>
      <c r="J1427" s="436"/>
      <c r="K1427" s="537"/>
      <c r="L1427" s="437"/>
      <c r="M1427" s="437"/>
      <c r="N1427" s="437"/>
      <c r="O1427" s="437"/>
      <c r="P1427" s="437"/>
      <c r="Q1427" s="538"/>
      <c r="R1427" s="536"/>
      <c r="S1427" s="536"/>
      <c r="T1427" s="536"/>
      <c r="U1427" s="437"/>
      <c r="V1427" s="437"/>
      <c r="W1427" s="437"/>
      <c r="X1427" s="436"/>
    </row>
    <row r="1428">
      <c r="B1428" s="535"/>
      <c r="J1428" s="436"/>
      <c r="K1428" s="537"/>
      <c r="L1428" s="437"/>
      <c r="M1428" s="437"/>
      <c r="N1428" s="437"/>
      <c r="O1428" s="437"/>
      <c r="P1428" s="437"/>
      <c r="Q1428" s="538"/>
      <c r="R1428" s="536"/>
      <c r="S1428" s="536"/>
      <c r="T1428" s="536"/>
      <c r="U1428" s="437"/>
      <c r="V1428" s="437"/>
      <c r="W1428" s="437"/>
      <c r="X1428" s="436"/>
    </row>
    <row r="1429">
      <c r="B1429" s="535"/>
      <c r="J1429" s="436"/>
      <c r="K1429" s="537"/>
      <c r="L1429" s="437"/>
      <c r="M1429" s="437"/>
      <c r="N1429" s="437"/>
      <c r="O1429" s="437"/>
      <c r="P1429" s="437"/>
      <c r="Q1429" s="538"/>
      <c r="R1429" s="536"/>
      <c r="S1429" s="536"/>
      <c r="T1429" s="536"/>
      <c r="U1429" s="437"/>
      <c r="V1429" s="437"/>
      <c r="W1429" s="437"/>
      <c r="X1429" s="436"/>
    </row>
    <row r="1430">
      <c r="B1430" s="535"/>
      <c r="J1430" s="436"/>
      <c r="K1430" s="537"/>
      <c r="L1430" s="437"/>
      <c r="M1430" s="437"/>
      <c r="N1430" s="437"/>
      <c r="O1430" s="437"/>
      <c r="P1430" s="437"/>
      <c r="Q1430" s="538"/>
      <c r="R1430" s="536"/>
      <c r="S1430" s="536"/>
      <c r="T1430" s="536"/>
      <c r="U1430" s="437"/>
      <c r="V1430" s="437"/>
      <c r="W1430" s="437"/>
      <c r="X1430" s="436"/>
    </row>
    <row r="1431">
      <c r="B1431" s="535"/>
      <c r="J1431" s="436"/>
      <c r="K1431" s="537"/>
      <c r="L1431" s="437"/>
      <c r="M1431" s="437"/>
      <c r="N1431" s="437"/>
      <c r="O1431" s="437"/>
      <c r="P1431" s="437"/>
      <c r="Q1431" s="538"/>
      <c r="R1431" s="536"/>
      <c r="S1431" s="536"/>
      <c r="T1431" s="536"/>
      <c r="U1431" s="437"/>
      <c r="V1431" s="437"/>
      <c r="W1431" s="437"/>
      <c r="X1431" s="436"/>
    </row>
    <row r="1432">
      <c r="B1432" s="535"/>
      <c r="J1432" s="436"/>
      <c r="K1432" s="537"/>
      <c r="L1432" s="437"/>
      <c r="M1432" s="437"/>
      <c r="N1432" s="437"/>
      <c r="O1432" s="437"/>
      <c r="P1432" s="437"/>
      <c r="Q1432" s="538"/>
      <c r="R1432" s="536"/>
      <c r="S1432" s="536"/>
      <c r="T1432" s="536"/>
      <c r="U1432" s="437"/>
      <c r="V1432" s="437"/>
      <c r="W1432" s="437"/>
      <c r="X1432" s="436"/>
    </row>
    <row r="1433">
      <c r="B1433" s="535"/>
      <c r="J1433" s="436"/>
      <c r="K1433" s="537"/>
      <c r="L1433" s="437"/>
      <c r="M1433" s="437"/>
      <c r="N1433" s="437"/>
      <c r="O1433" s="437"/>
      <c r="P1433" s="437"/>
      <c r="Q1433" s="538"/>
      <c r="R1433" s="536"/>
      <c r="S1433" s="536"/>
      <c r="T1433" s="536"/>
      <c r="U1433" s="437"/>
      <c r="V1433" s="437"/>
      <c r="W1433" s="437"/>
      <c r="X1433" s="436"/>
    </row>
    <row r="1434">
      <c r="B1434" s="535"/>
      <c r="J1434" s="436"/>
      <c r="K1434" s="537"/>
      <c r="L1434" s="437"/>
      <c r="M1434" s="437"/>
      <c r="N1434" s="437"/>
      <c r="O1434" s="437"/>
      <c r="P1434" s="437"/>
      <c r="Q1434" s="538"/>
      <c r="R1434" s="536"/>
      <c r="S1434" s="536"/>
      <c r="T1434" s="536"/>
      <c r="U1434" s="437"/>
      <c r="V1434" s="437"/>
      <c r="W1434" s="437"/>
      <c r="X1434" s="436"/>
    </row>
    <row r="1435">
      <c r="B1435" s="535"/>
      <c r="J1435" s="436"/>
      <c r="K1435" s="537"/>
      <c r="L1435" s="437"/>
      <c r="M1435" s="437"/>
      <c r="N1435" s="437"/>
      <c r="O1435" s="437"/>
      <c r="P1435" s="437"/>
      <c r="Q1435" s="538"/>
      <c r="R1435" s="536"/>
      <c r="S1435" s="536"/>
      <c r="T1435" s="536"/>
      <c r="U1435" s="437"/>
      <c r="V1435" s="437"/>
      <c r="W1435" s="437"/>
      <c r="X1435" s="436"/>
    </row>
    <row r="1436">
      <c r="B1436" s="535"/>
      <c r="J1436" s="436"/>
      <c r="K1436" s="537"/>
      <c r="L1436" s="437"/>
      <c r="M1436" s="437"/>
      <c r="N1436" s="437"/>
      <c r="O1436" s="437"/>
      <c r="P1436" s="437"/>
      <c r="Q1436" s="538"/>
      <c r="R1436" s="536"/>
      <c r="S1436" s="536"/>
      <c r="T1436" s="536"/>
      <c r="U1436" s="437"/>
      <c r="V1436" s="437"/>
      <c r="W1436" s="437"/>
      <c r="X1436" s="436"/>
    </row>
    <row r="1437">
      <c r="B1437" s="535"/>
      <c r="J1437" s="436"/>
      <c r="K1437" s="537"/>
      <c r="L1437" s="437"/>
      <c r="M1437" s="437"/>
      <c r="N1437" s="437"/>
      <c r="O1437" s="437"/>
      <c r="P1437" s="437"/>
      <c r="Q1437" s="538"/>
      <c r="R1437" s="536"/>
      <c r="S1437" s="536"/>
      <c r="T1437" s="536"/>
      <c r="U1437" s="437"/>
      <c r="V1437" s="437"/>
      <c r="W1437" s="437"/>
      <c r="X1437" s="436"/>
    </row>
    <row r="1438">
      <c r="B1438" s="535"/>
      <c r="J1438" s="436"/>
      <c r="K1438" s="537"/>
      <c r="L1438" s="437"/>
      <c r="M1438" s="437"/>
      <c r="N1438" s="437"/>
      <c r="O1438" s="437"/>
      <c r="P1438" s="437"/>
      <c r="Q1438" s="538"/>
      <c r="R1438" s="536"/>
      <c r="S1438" s="536"/>
      <c r="T1438" s="536"/>
      <c r="U1438" s="437"/>
      <c r="V1438" s="437"/>
      <c r="W1438" s="437"/>
      <c r="X1438" s="436"/>
    </row>
    <row r="1439">
      <c r="B1439" s="535"/>
      <c r="J1439" s="436"/>
      <c r="K1439" s="537"/>
      <c r="L1439" s="437"/>
      <c r="M1439" s="437"/>
      <c r="N1439" s="437"/>
      <c r="O1439" s="437"/>
      <c r="P1439" s="437"/>
      <c r="Q1439" s="538"/>
      <c r="R1439" s="536"/>
      <c r="S1439" s="536"/>
      <c r="T1439" s="536"/>
      <c r="U1439" s="437"/>
      <c r="V1439" s="437"/>
      <c r="W1439" s="437"/>
      <c r="X1439" s="436"/>
    </row>
    <row r="1440">
      <c r="B1440" s="535"/>
      <c r="J1440" s="436"/>
      <c r="K1440" s="537"/>
      <c r="L1440" s="437"/>
      <c r="M1440" s="437"/>
      <c r="N1440" s="437"/>
      <c r="O1440" s="437"/>
      <c r="P1440" s="437"/>
      <c r="Q1440" s="538"/>
      <c r="R1440" s="536"/>
      <c r="S1440" s="536"/>
      <c r="T1440" s="536"/>
      <c r="U1440" s="437"/>
      <c r="V1440" s="437"/>
      <c r="W1440" s="437"/>
      <c r="X1440" s="436"/>
    </row>
    <row r="1441">
      <c r="B1441" s="535"/>
      <c r="J1441" s="436"/>
      <c r="K1441" s="537"/>
      <c r="L1441" s="437"/>
      <c r="M1441" s="437"/>
      <c r="N1441" s="437"/>
      <c r="O1441" s="437"/>
      <c r="P1441" s="437"/>
      <c r="Q1441" s="538"/>
      <c r="R1441" s="536"/>
      <c r="S1441" s="536"/>
      <c r="T1441" s="536"/>
      <c r="U1441" s="437"/>
      <c r="V1441" s="437"/>
      <c r="W1441" s="437"/>
      <c r="X1441" s="436"/>
    </row>
    <row r="1442">
      <c r="B1442" s="535"/>
      <c r="J1442" s="436"/>
      <c r="K1442" s="537"/>
      <c r="L1442" s="437"/>
      <c r="M1442" s="437"/>
      <c r="N1442" s="437"/>
      <c r="O1442" s="437"/>
      <c r="P1442" s="437"/>
      <c r="Q1442" s="538"/>
      <c r="R1442" s="536"/>
      <c r="S1442" s="536"/>
      <c r="T1442" s="536"/>
      <c r="U1442" s="437"/>
      <c r="V1442" s="437"/>
      <c r="W1442" s="437"/>
      <c r="X1442" s="436"/>
    </row>
    <row r="1443">
      <c r="B1443" s="535"/>
      <c r="J1443" s="436"/>
      <c r="K1443" s="537"/>
      <c r="L1443" s="437"/>
      <c r="M1443" s="437"/>
      <c r="N1443" s="437"/>
      <c r="O1443" s="437"/>
      <c r="P1443" s="437"/>
      <c r="Q1443" s="538"/>
      <c r="R1443" s="536"/>
      <c r="S1443" s="536"/>
      <c r="T1443" s="536"/>
      <c r="U1443" s="437"/>
      <c r="V1443" s="437"/>
      <c r="W1443" s="437"/>
      <c r="X1443" s="436"/>
    </row>
    <row r="1444">
      <c r="B1444" s="535"/>
      <c r="J1444" s="436"/>
      <c r="K1444" s="537"/>
      <c r="L1444" s="437"/>
      <c r="M1444" s="437"/>
      <c r="N1444" s="437"/>
      <c r="O1444" s="437"/>
      <c r="P1444" s="437"/>
      <c r="Q1444" s="538"/>
      <c r="R1444" s="536"/>
      <c r="S1444" s="536"/>
      <c r="T1444" s="536"/>
      <c r="U1444" s="437"/>
      <c r="V1444" s="437"/>
      <c r="W1444" s="437"/>
      <c r="X1444" s="436"/>
    </row>
    <row r="1445">
      <c r="B1445" s="535"/>
      <c r="J1445" s="436"/>
      <c r="K1445" s="537"/>
      <c r="L1445" s="437"/>
      <c r="M1445" s="437"/>
      <c r="N1445" s="437"/>
      <c r="O1445" s="437"/>
      <c r="P1445" s="437"/>
      <c r="Q1445" s="538"/>
      <c r="R1445" s="536"/>
      <c r="S1445" s="536"/>
      <c r="T1445" s="536"/>
      <c r="U1445" s="437"/>
      <c r="V1445" s="437"/>
      <c r="W1445" s="437"/>
      <c r="X1445" s="436"/>
    </row>
    <row r="1446">
      <c r="B1446" s="535"/>
      <c r="J1446" s="436"/>
      <c r="K1446" s="537"/>
      <c r="L1446" s="437"/>
      <c r="M1446" s="437"/>
      <c r="N1446" s="437"/>
      <c r="O1446" s="437"/>
      <c r="P1446" s="437"/>
      <c r="Q1446" s="538"/>
      <c r="R1446" s="536"/>
      <c r="S1446" s="536"/>
      <c r="T1446" s="536"/>
      <c r="U1446" s="437"/>
      <c r="V1446" s="437"/>
      <c r="W1446" s="437"/>
      <c r="X1446" s="436"/>
    </row>
    <row r="1447">
      <c r="B1447" s="535"/>
      <c r="J1447" s="436"/>
      <c r="K1447" s="537"/>
      <c r="L1447" s="437"/>
      <c r="M1447" s="437"/>
      <c r="N1447" s="437"/>
      <c r="O1447" s="437"/>
      <c r="P1447" s="437"/>
      <c r="Q1447" s="538"/>
      <c r="R1447" s="536"/>
      <c r="S1447" s="536"/>
      <c r="T1447" s="536"/>
      <c r="U1447" s="437"/>
      <c r="V1447" s="437"/>
      <c r="W1447" s="437"/>
      <c r="X1447" s="436"/>
    </row>
    <row r="1448">
      <c r="B1448" s="535"/>
      <c r="J1448" s="436"/>
      <c r="K1448" s="537"/>
      <c r="L1448" s="437"/>
      <c r="M1448" s="437"/>
      <c r="N1448" s="437"/>
      <c r="O1448" s="437"/>
      <c r="P1448" s="437"/>
      <c r="Q1448" s="538"/>
      <c r="R1448" s="536"/>
      <c r="S1448" s="536"/>
      <c r="T1448" s="536"/>
      <c r="U1448" s="437"/>
      <c r="V1448" s="437"/>
      <c r="W1448" s="437"/>
      <c r="X1448" s="436"/>
    </row>
    <row r="1449">
      <c r="B1449" s="535"/>
      <c r="J1449" s="436"/>
      <c r="K1449" s="537"/>
      <c r="L1449" s="437"/>
      <c r="M1449" s="437"/>
      <c r="N1449" s="437"/>
      <c r="O1449" s="437"/>
      <c r="P1449" s="437"/>
      <c r="Q1449" s="538"/>
      <c r="R1449" s="536"/>
      <c r="S1449" s="536"/>
      <c r="T1449" s="536"/>
      <c r="U1449" s="437"/>
      <c r="V1449" s="437"/>
      <c r="W1449" s="437"/>
      <c r="X1449" s="436"/>
    </row>
    <row r="1450">
      <c r="B1450" s="535"/>
      <c r="J1450" s="436"/>
      <c r="K1450" s="537"/>
      <c r="L1450" s="437"/>
      <c r="M1450" s="437"/>
      <c r="N1450" s="437"/>
      <c r="O1450" s="437"/>
      <c r="P1450" s="437"/>
      <c r="Q1450" s="538"/>
      <c r="R1450" s="536"/>
      <c r="S1450" s="536"/>
      <c r="T1450" s="536"/>
      <c r="U1450" s="437"/>
      <c r="V1450" s="437"/>
      <c r="W1450" s="437"/>
      <c r="X1450" s="436"/>
    </row>
    <row r="1451">
      <c r="B1451" s="535"/>
      <c r="J1451" s="436"/>
      <c r="K1451" s="537"/>
      <c r="L1451" s="437"/>
      <c r="M1451" s="437"/>
      <c r="N1451" s="437"/>
      <c r="O1451" s="437"/>
      <c r="P1451" s="437"/>
      <c r="Q1451" s="538"/>
      <c r="R1451" s="536"/>
      <c r="S1451" s="536"/>
      <c r="T1451" s="536"/>
      <c r="U1451" s="437"/>
      <c r="V1451" s="437"/>
      <c r="W1451" s="437"/>
      <c r="X1451" s="436"/>
    </row>
    <row r="1452">
      <c r="B1452" s="535"/>
      <c r="J1452" s="436"/>
      <c r="K1452" s="537"/>
      <c r="L1452" s="437"/>
      <c r="M1452" s="437"/>
      <c r="N1452" s="437"/>
      <c r="O1452" s="437"/>
      <c r="P1452" s="437"/>
      <c r="Q1452" s="538"/>
      <c r="R1452" s="536"/>
      <c r="S1452" s="536"/>
      <c r="T1452" s="536"/>
      <c r="U1452" s="437"/>
      <c r="V1452" s="437"/>
      <c r="W1452" s="437"/>
      <c r="X1452" s="436"/>
    </row>
    <row r="1453">
      <c r="B1453" s="535"/>
      <c r="J1453" s="436"/>
      <c r="K1453" s="537"/>
      <c r="L1453" s="437"/>
      <c r="M1453" s="437"/>
      <c r="N1453" s="437"/>
      <c r="O1453" s="437"/>
      <c r="P1453" s="437"/>
      <c r="Q1453" s="538"/>
      <c r="R1453" s="536"/>
      <c r="S1453" s="536"/>
      <c r="T1453" s="536"/>
      <c r="U1453" s="437"/>
      <c r="V1453" s="437"/>
      <c r="W1453" s="437"/>
      <c r="X1453" s="436"/>
    </row>
    <row r="1454">
      <c r="B1454" s="535"/>
      <c r="J1454" s="436"/>
      <c r="K1454" s="537"/>
      <c r="L1454" s="437"/>
      <c r="M1454" s="437"/>
      <c r="N1454" s="437"/>
      <c r="O1454" s="437"/>
      <c r="P1454" s="437"/>
      <c r="Q1454" s="538"/>
      <c r="R1454" s="536"/>
      <c r="S1454" s="536"/>
      <c r="T1454" s="536"/>
      <c r="U1454" s="437"/>
      <c r="V1454" s="437"/>
      <c r="W1454" s="437"/>
      <c r="X1454" s="436"/>
    </row>
    <row r="1455">
      <c r="B1455" s="535"/>
      <c r="J1455" s="436"/>
      <c r="K1455" s="537"/>
      <c r="L1455" s="437"/>
      <c r="M1455" s="437"/>
      <c r="N1455" s="437"/>
      <c r="O1455" s="437"/>
      <c r="P1455" s="437"/>
      <c r="Q1455" s="538"/>
      <c r="R1455" s="536"/>
      <c r="S1455" s="536"/>
      <c r="T1455" s="536"/>
      <c r="U1455" s="437"/>
      <c r="V1455" s="437"/>
      <c r="W1455" s="437"/>
      <c r="X1455" s="436"/>
    </row>
    <row r="1456">
      <c r="B1456" s="535"/>
      <c r="J1456" s="436"/>
      <c r="K1456" s="537"/>
      <c r="L1456" s="437"/>
      <c r="M1456" s="437"/>
      <c r="N1456" s="437"/>
      <c r="O1456" s="437"/>
      <c r="P1456" s="437"/>
      <c r="Q1456" s="538"/>
      <c r="R1456" s="536"/>
      <c r="S1456" s="536"/>
      <c r="T1456" s="536"/>
      <c r="U1456" s="437"/>
      <c r="V1456" s="437"/>
      <c r="W1456" s="437"/>
      <c r="X1456" s="436"/>
    </row>
    <row r="1457">
      <c r="B1457" s="535"/>
      <c r="J1457" s="436"/>
      <c r="K1457" s="537"/>
      <c r="L1457" s="437"/>
      <c r="M1457" s="437"/>
      <c r="N1457" s="437"/>
      <c r="O1457" s="437"/>
      <c r="P1457" s="437"/>
      <c r="Q1457" s="538"/>
      <c r="R1457" s="536"/>
      <c r="S1457" s="536"/>
      <c r="T1457" s="536"/>
      <c r="U1457" s="437"/>
      <c r="V1457" s="437"/>
      <c r="W1457" s="437"/>
      <c r="X1457" s="436"/>
    </row>
    <row r="1458">
      <c r="B1458" s="535"/>
      <c r="J1458" s="436"/>
      <c r="K1458" s="537"/>
      <c r="L1458" s="437"/>
      <c r="M1458" s="437"/>
      <c r="N1458" s="437"/>
      <c r="O1458" s="437"/>
      <c r="P1458" s="437"/>
      <c r="Q1458" s="538"/>
      <c r="R1458" s="536"/>
      <c r="S1458" s="536"/>
      <c r="T1458" s="536"/>
      <c r="U1458" s="437"/>
      <c r="V1458" s="437"/>
      <c r="W1458" s="437"/>
      <c r="X1458" s="436"/>
    </row>
    <row r="1459">
      <c r="B1459" s="535"/>
      <c r="J1459" s="436"/>
      <c r="K1459" s="537"/>
      <c r="L1459" s="437"/>
      <c r="M1459" s="437"/>
      <c r="N1459" s="437"/>
      <c r="O1459" s="437"/>
      <c r="P1459" s="437"/>
      <c r="Q1459" s="538"/>
      <c r="R1459" s="536"/>
      <c r="S1459" s="536"/>
      <c r="T1459" s="536"/>
      <c r="U1459" s="437"/>
      <c r="V1459" s="437"/>
      <c r="W1459" s="437"/>
      <c r="X1459" s="436"/>
    </row>
    <row r="1460">
      <c r="B1460" s="535"/>
      <c r="J1460" s="436"/>
      <c r="K1460" s="537"/>
      <c r="L1460" s="437"/>
      <c r="M1460" s="437"/>
      <c r="N1460" s="437"/>
      <c r="O1460" s="437"/>
      <c r="P1460" s="437"/>
      <c r="Q1460" s="538"/>
      <c r="R1460" s="536"/>
      <c r="S1460" s="536"/>
      <c r="T1460" s="536"/>
      <c r="U1460" s="437"/>
      <c r="V1460" s="437"/>
      <c r="W1460" s="437"/>
      <c r="X1460" s="436"/>
    </row>
    <row r="1461">
      <c r="B1461" s="535"/>
      <c r="J1461" s="436"/>
      <c r="K1461" s="537"/>
      <c r="L1461" s="437"/>
      <c r="M1461" s="437"/>
      <c r="N1461" s="437"/>
      <c r="O1461" s="437"/>
      <c r="P1461" s="437"/>
      <c r="Q1461" s="538"/>
      <c r="R1461" s="536"/>
      <c r="S1461" s="536"/>
      <c r="T1461" s="536"/>
      <c r="U1461" s="437"/>
      <c r="V1461" s="437"/>
      <c r="W1461" s="437"/>
      <c r="X1461" s="436"/>
    </row>
    <row r="1462">
      <c r="B1462" s="535"/>
      <c r="J1462" s="436"/>
      <c r="K1462" s="537"/>
      <c r="L1462" s="437"/>
      <c r="M1462" s="437"/>
      <c r="N1462" s="437"/>
      <c r="O1462" s="437"/>
      <c r="P1462" s="437"/>
      <c r="Q1462" s="538"/>
      <c r="R1462" s="536"/>
      <c r="S1462" s="536"/>
      <c r="T1462" s="536"/>
      <c r="U1462" s="437"/>
      <c r="V1462" s="437"/>
      <c r="W1462" s="437"/>
      <c r="X1462" s="436"/>
    </row>
    <row r="1463">
      <c r="B1463" s="535"/>
      <c r="J1463" s="436"/>
      <c r="K1463" s="537"/>
      <c r="L1463" s="437"/>
      <c r="M1463" s="437"/>
      <c r="N1463" s="437"/>
      <c r="O1463" s="437"/>
      <c r="P1463" s="437"/>
      <c r="Q1463" s="538"/>
      <c r="R1463" s="536"/>
      <c r="S1463" s="536"/>
      <c r="T1463" s="536"/>
      <c r="U1463" s="437"/>
      <c r="V1463" s="437"/>
      <c r="W1463" s="437"/>
      <c r="X1463" s="436"/>
    </row>
    <row r="1464">
      <c r="B1464" s="535"/>
      <c r="J1464" s="436"/>
      <c r="K1464" s="537"/>
      <c r="L1464" s="437"/>
      <c r="M1464" s="437"/>
      <c r="N1464" s="437"/>
      <c r="O1464" s="437"/>
      <c r="P1464" s="437"/>
      <c r="Q1464" s="538"/>
      <c r="R1464" s="536"/>
      <c r="S1464" s="536"/>
      <c r="T1464" s="536"/>
      <c r="U1464" s="437"/>
      <c r="V1464" s="437"/>
      <c r="W1464" s="437"/>
      <c r="X1464" s="436"/>
    </row>
    <row r="1465">
      <c r="B1465" s="535"/>
      <c r="J1465" s="436"/>
      <c r="K1465" s="537"/>
      <c r="L1465" s="437"/>
      <c r="M1465" s="437"/>
      <c r="N1465" s="437"/>
      <c r="O1465" s="437"/>
      <c r="P1465" s="437"/>
      <c r="Q1465" s="538"/>
      <c r="R1465" s="536"/>
      <c r="S1465" s="536"/>
      <c r="T1465" s="536"/>
      <c r="U1465" s="437"/>
      <c r="V1465" s="437"/>
      <c r="W1465" s="437"/>
      <c r="X1465" s="436"/>
    </row>
    <row r="1466">
      <c r="B1466" s="535"/>
      <c r="J1466" s="436"/>
      <c r="K1466" s="537"/>
      <c r="L1466" s="437"/>
      <c r="M1466" s="437"/>
      <c r="N1466" s="437"/>
      <c r="O1466" s="437"/>
      <c r="P1466" s="437"/>
      <c r="Q1466" s="538"/>
      <c r="R1466" s="536"/>
      <c r="S1466" s="536"/>
      <c r="T1466" s="536"/>
      <c r="U1466" s="437"/>
      <c r="V1466" s="437"/>
      <c r="W1466" s="437"/>
      <c r="X1466" s="436"/>
    </row>
    <row r="1467">
      <c r="B1467" s="535"/>
      <c r="J1467" s="436"/>
      <c r="K1467" s="537"/>
      <c r="L1467" s="437"/>
      <c r="M1467" s="437"/>
      <c r="N1467" s="437"/>
      <c r="O1467" s="437"/>
      <c r="P1467" s="437"/>
      <c r="Q1467" s="538"/>
      <c r="R1467" s="536"/>
      <c r="S1467" s="536"/>
      <c r="T1467" s="536"/>
      <c r="U1467" s="437"/>
      <c r="V1467" s="437"/>
      <c r="W1467" s="437"/>
      <c r="X1467" s="436"/>
    </row>
    <row r="1468">
      <c r="B1468" s="535"/>
      <c r="J1468" s="436"/>
      <c r="K1468" s="537"/>
      <c r="L1468" s="437"/>
      <c r="M1468" s="437"/>
      <c r="N1468" s="437"/>
      <c r="O1468" s="437"/>
      <c r="P1468" s="437"/>
      <c r="Q1468" s="538"/>
      <c r="R1468" s="536"/>
      <c r="S1468" s="536"/>
      <c r="T1468" s="536"/>
      <c r="U1468" s="437"/>
      <c r="V1468" s="437"/>
      <c r="W1468" s="437"/>
      <c r="X1468" s="436"/>
    </row>
    <row r="1469">
      <c r="B1469" s="535"/>
      <c r="J1469" s="436"/>
      <c r="K1469" s="537"/>
      <c r="L1469" s="437"/>
      <c r="M1469" s="437"/>
      <c r="N1469" s="437"/>
      <c r="O1469" s="437"/>
      <c r="P1469" s="437"/>
      <c r="Q1469" s="538"/>
      <c r="R1469" s="536"/>
      <c r="S1469" s="536"/>
      <c r="T1469" s="536"/>
      <c r="U1469" s="437"/>
      <c r="V1469" s="437"/>
      <c r="W1469" s="437"/>
      <c r="X1469" s="436"/>
    </row>
    <row r="1470">
      <c r="B1470" s="535"/>
      <c r="J1470" s="436"/>
      <c r="K1470" s="537"/>
      <c r="L1470" s="437"/>
      <c r="M1470" s="437"/>
      <c r="N1470" s="437"/>
      <c r="O1470" s="437"/>
      <c r="P1470" s="437"/>
      <c r="Q1470" s="538"/>
      <c r="R1470" s="536"/>
      <c r="S1470" s="536"/>
      <c r="T1470" s="536"/>
      <c r="U1470" s="437"/>
      <c r="V1470" s="437"/>
      <c r="W1470" s="437"/>
      <c r="X1470" s="436"/>
    </row>
    <row r="1471">
      <c r="B1471" s="535"/>
      <c r="J1471" s="436"/>
      <c r="K1471" s="537"/>
      <c r="L1471" s="437"/>
      <c r="M1471" s="437"/>
      <c r="N1471" s="437"/>
      <c r="O1471" s="437"/>
      <c r="P1471" s="437"/>
      <c r="Q1471" s="538"/>
      <c r="R1471" s="536"/>
      <c r="S1471" s="536"/>
      <c r="T1471" s="536"/>
      <c r="U1471" s="437"/>
      <c r="V1471" s="437"/>
      <c r="W1471" s="437"/>
      <c r="X1471" s="436"/>
    </row>
    <row r="1472">
      <c r="B1472" s="535"/>
      <c r="J1472" s="436"/>
      <c r="K1472" s="537"/>
      <c r="L1472" s="437"/>
      <c r="M1472" s="437"/>
      <c r="N1472" s="437"/>
      <c r="O1472" s="437"/>
      <c r="P1472" s="437"/>
      <c r="Q1472" s="538"/>
      <c r="R1472" s="536"/>
      <c r="S1472" s="536"/>
      <c r="T1472" s="536"/>
      <c r="U1472" s="437"/>
      <c r="V1472" s="437"/>
      <c r="W1472" s="437"/>
      <c r="X1472" s="436"/>
    </row>
    <row r="1473">
      <c r="B1473" s="535"/>
      <c r="J1473" s="436"/>
      <c r="K1473" s="537"/>
      <c r="L1473" s="437"/>
      <c r="M1473" s="437"/>
      <c r="N1473" s="437"/>
      <c r="O1473" s="437"/>
      <c r="P1473" s="437"/>
      <c r="Q1473" s="538"/>
      <c r="R1473" s="536"/>
      <c r="S1473" s="536"/>
      <c r="T1473" s="536"/>
      <c r="U1473" s="437"/>
      <c r="V1473" s="437"/>
      <c r="W1473" s="437"/>
      <c r="X1473" s="436"/>
    </row>
    <row r="1474">
      <c r="B1474" s="535"/>
      <c r="J1474" s="436"/>
      <c r="K1474" s="537"/>
      <c r="L1474" s="437"/>
      <c r="M1474" s="437"/>
      <c r="N1474" s="437"/>
      <c r="O1474" s="437"/>
      <c r="P1474" s="437"/>
      <c r="Q1474" s="538"/>
      <c r="R1474" s="536"/>
      <c r="S1474" s="536"/>
      <c r="T1474" s="536"/>
      <c r="U1474" s="437"/>
      <c r="V1474" s="437"/>
      <c r="W1474" s="437"/>
      <c r="X1474" s="436"/>
    </row>
    <row r="1475">
      <c r="B1475" s="535"/>
      <c r="J1475" s="436"/>
      <c r="K1475" s="537"/>
      <c r="L1475" s="437"/>
      <c r="M1475" s="437"/>
      <c r="N1475" s="437"/>
      <c r="O1475" s="437"/>
      <c r="P1475" s="437"/>
      <c r="Q1475" s="538"/>
      <c r="R1475" s="536"/>
      <c r="S1475" s="536"/>
      <c r="T1475" s="536"/>
      <c r="U1475" s="437"/>
      <c r="V1475" s="437"/>
      <c r="W1475" s="437"/>
      <c r="X1475" s="436"/>
    </row>
    <row r="1476">
      <c r="B1476" s="535"/>
      <c r="J1476" s="436"/>
      <c r="K1476" s="537"/>
      <c r="L1476" s="437"/>
      <c r="M1476" s="437"/>
      <c r="N1476" s="437"/>
      <c r="O1476" s="437"/>
      <c r="P1476" s="437"/>
      <c r="Q1476" s="538"/>
      <c r="R1476" s="536"/>
      <c r="S1476" s="536"/>
      <c r="T1476" s="536"/>
      <c r="U1476" s="437"/>
      <c r="V1476" s="437"/>
      <c r="W1476" s="437"/>
      <c r="X1476" s="436"/>
    </row>
    <row r="1477">
      <c r="B1477" s="535"/>
      <c r="J1477" s="436"/>
      <c r="K1477" s="537"/>
      <c r="L1477" s="437"/>
      <c r="M1477" s="437"/>
      <c r="N1477" s="437"/>
      <c r="O1477" s="437"/>
      <c r="P1477" s="437"/>
      <c r="Q1477" s="538"/>
      <c r="R1477" s="536"/>
      <c r="S1477" s="536"/>
      <c r="T1477" s="536"/>
      <c r="U1477" s="437"/>
      <c r="V1477" s="437"/>
      <c r="W1477" s="437"/>
      <c r="X1477" s="436"/>
    </row>
    <row r="1478">
      <c r="B1478" s="535"/>
      <c r="J1478" s="436"/>
      <c r="K1478" s="537"/>
      <c r="L1478" s="437"/>
      <c r="M1478" s="437"/>
      <c r="N1478" s="437"/>
      <c r="O1478" s="437"/>
      <c r="P1478" s="437"/>
      <c r="Q1478" s="538"/>
      <c r="R1478" s="536"/>
      <c r="S1478" s="536"/>
      <c r="T1478" s="536"/>
      <c r="U1478" s="437"/>
      <c r="V1478" s="437"/>
      <c r="W1478" s="437"/>
      <c r="X1478" s="436"/>
    </row>
    <row r="1479">
      <c r="B1479" s="535"/>
      <c r="J1479" s="436"/>
      <c r="K1479" s="537"/>
      <c r="L1479" s="437"/>
      <c r="M1479" s="437"/>
      <c r="N1479" s="437"/>
      <c r="O1479" s="437"/>
      <c r="P1479" s="437"/>
      <c r="Q1479" s="538"/>
      <c r="R1479" s="536"/>
      <c r="S1479" s="536"/>
      <c r="T1479" s="536"/>
      <c r="U1479" s="437"/>
      <c r="V1479" s="437"/>
      <c r="W1479" s="437"/>
      <c r="X1479" s="436"/>
    </row>
    <row r="1480">
      <c r="B1480" s="535"/>
      <c r="J1480" s="436"/>
      <c r="K1480" s="537"/>
      <c r="L1480" s="437"/>
      <c r="M1480" s="437"/>
      <c r="N1480" s="437"/>
      <c r="O1480" s="437"/>
      <c r="P1480" s="437"/>
      <c r="Q1480" s="538"/>
      <c r="R1480" s="536"/>
      <c r="S1480" s="536"/>
      <c r="T1480" s="536"/>
      <c r="U1480" s="437"/>
      <c r="V1480" s="437"/>
      <c r="W1480" s="437"/>
      <c r="X1480" s="436"/>
    </row>
    <row r="1481">
      <c r="B1481" s="535"/>
      <c r="J1481" s="436"/>
      <c r="K1481" s="537"/>
      <c r="L1481" s="437"/>
      <c r="M1481" s="437"/>
      <c r="N1481" s="437"/>
      <c r="O1481" s="437"/>
      <c r="P1481" s="437"/>
      <c r="Q1481" s="538"/>
      <c r="R1481" s="536"/>
      <c r="S1481" s="536"/>
      <c r="T1481" s="536"/>
      <c r="U1481" s="437"/>
      <c r="V1481" s="437"/>
      <c r="W1481" s="437"/>
      <c r="X1481" s="436"/>
    </row>
    <row r="1482">
      <c r="B1482" s="535"/>
      <c r="J1482" s="436"/>
      <c r="K1482" s="537"/>
      <c r="L1482" s="437"/>
      <c r="M1482" s="437"/>
      <c r="N1482" s="437"/>
      <c r="O1482" s="437"/>
      <c r="P1482" s="437"/>
      <c r="Q1482" s="538"/>
      <c r="R1482" s="536"/>
      <c r="S1482" s="536"/>
      <c r="T1482" s="536"/>
      <c r="U1482" s="437"/>
      <c r="V1482" s="437"/>
      <c r="W1482" s="437"/>
      <c r="X1482" s="436"/>
    </row>
    <row r="1483">
      <c r="B1483" s="535"/>
      <c r="J1483" s="436"/>
      <c r="K1483" s="537"/>
      <c r="L1483" s="437"/>
      <c r="M1483" s="437"/>
      <c r="N1483" s="437"/>
      <c r="O1483" s="437"/>
      <c r="P1483" s="437"/>
      <c r="Q1483" s="538"/>
      <c r="R1483" s="536"/>
      <c r="S1483" s="536"/>
      <c r="T1483" s="536"/>
      <c r="U1483" s="437"/>
      <c r="V1483" s="437"/>
      <c r="W1483" s="437"/>
      <c r="X1483" s="436"/>
    </row>
    <row r="1484">
      <c r="B1484" s="535"/>
      <c r="J1484" s="436"/>
      <c r="K1484" s="537"/>
      <c r="L1484" s="437"/>
      <c r="M1484" s="437"/>
      <c r="N1484" s="437"/>
      <c r="O1484" s="437"/>
      <c r="P1484" s="437"/>
      <c r="Q1484" s="538"/>
      <c r="R1484" s="536"/>
      <c r="S1484" s="536"/>
      <c r="T1484" s="536"/>
      <c r="U1484" s="437"/>
      <c r="V1484" s="437"/>
      <c r="W1484" s="437"/>
      <c r="X1484" s="436"/>
    </row>
    <row r="1485">
      <c r="B1485" s="535"/>
      <c r="J1485" s="436"/>
      <c r="K1485" s="537"/>
      <c r="L1485" s="437"/>
      <c r="M1485" s="437"/>
      <c r="N1485" s="437"/>
      <c r="O1485" s="437"/>
      <c r="P1485" s="437"/>
      <c r="Q1485" s="538"/>
      <c r="R1485" s="536"/>
      <c r="S1485" s="536"/>
      <c r="T1485" s="536"/>
      <c r="U1485" s="437"/>
      <c r="V1485" s="437"/>
      <c r="W1485" s="437"/>
      <c r="X1485" s="436"/>
    </row>
    <row r="1486">
      <c r="B1486" s="535"/>
      <c r="J1486" s="436"/>
      <c r="K1486" s="537"/>
      <c r="L1486" s="437"/>
      <c r="M1486" s="437"/>
      <c r="N1486" s="437"/>
      <c r="O1486" s="437"/>
      <c r="P1486" s="437"/>
      <c r="Q1486" s="538"/>
      <c r="R1486" s="536"/>
      <c r="S1486" s="536"/>
      <c r="T1486" s="536"/>
      <c r="U1486" s="437"/>
      <c r="V1486" s="437"/>
      <c r="W1486" s="437"/>
      <c r="X1486" s="436"/>
    </row>
    <row r="1487">
      <c r="B1487" s="535"/>
      <c r="J1487" s="436"/>
      <c r="K1487" s="537"/>
      <c r="L1487" s="437"/>
      <c r="M1487" s="437"/>
      <c r="N1487" s="437"/>
      <c r="O1487" s="437"/>
      <c r="P1487" s="437"/>
      <c r="Q1487" s="538"/>
      <c r="R1487" s="536"/>
      <c r="S1487" s="536"/>
      <c r="T1487" s="536"/>
      <c r="U1487" s="437"/>
      <c r="V1487" s="437"/>
      <c r="W1487" s="437"/>
      <c r="X1487" s="436"/>
    </row>
    <row r="1488">
      <c r="B1488" s="535"/>
      <c r="J1488" s="436"/>
      <c r="K1488" s="537"/>
      <c r="L1488" s="437"/>
      <c r="M1488" s="437"/>
      <c r="N1488" s="437"/>
      <c r="O1488" s="437"/>
      <c r="P1488" s="437"/>
      <c r="Q1488" s="538"/>
      <c r="R1488" s="536"/>
      <c r="S1488" s="536"/>
      <c r="T1488" s="536"/>
      <c r="U1488" s="437"/>
      <c r="V1488" s="437"/>
      <c r="W1488" s="437"/>
      <c r="X1488" s="436"/>
    </row>
    <row r="1489">
      <c r="B1489" s="535"/>
      <c r="J1489" s="436"/>
      <c r="K1489" s="537"/>
      <c r="L1489" s="437"/>
      <c r="M1489" s="437"/>
      <c r="N1489" s="437"/>
      <c r="O1489" s="437"/>
      <c r="P1489" s="437"/>
      <c r="Q1489" s="538"/>
      <c r="R1489" s="536"/>
      <c r="S1489" s="536"/>
      <c r="T1489" s="536"/>
      <c r="U1489" s="437"/>
      <c r="V1489" s="437"/>
      <c r="W1489" s="437"/>
      <c r="X1489" s="436"/>
    </row>
    <row r="1490">
      <c r="B1490" s="535"/>
      <c r="J1490" s="436"/>
      <c r="K1490" s="537"/>
      <c r="L1490" s="437"/>
      <c r="M1490" s="437"/>
      <c r="N1490" s="437"/>
      <c r="O1490" s="437"/>
      <c r="P1490" s="437"/>
      <c r="Q1490" s="538"/>
      <c r="R1490" s="536"/>
      <c r="S1490" s="536"/>
      <c r="T1490" s="536"/>
      <c r="U1490" s="437"/>
      <c r="V1490" s="437"/>
      <c r="W1490" s="437"/>
      <c r="X1490" s="436"/>
    </row>
    <row r="1491">
      <c r="B1491" s="535"/>
      <c r="J1491" s="436"/>
      <c r="K1491" s="537"/>
      <c r="L1491" s="437"/>
      <c r="M1491" s="437"/>
      <c r="N1491" s="437"/>
      <c r="O1491" s="437"/>
      <c r="P1491" s="437"/>
      <c r="Q1491" s="538"/>
      <c r="R1491" s="536"/>
      <c r="S1491" s="536"/>
      <c r="T1491" s="536"/>
      <c r="U1491" s="437"/>
      <c r="V1491" s="437"/>
      <c r="W1491" s="437"/>
      <c r="X1491" s="436"/>
    </row>
    <row r="1492">
      <c r="B1492" s="535"/>
      <c r="J1492" s="436"/>
      <c r="K1492" s="537"/>
      <c r="L1492" s="437"/>
      <c r="M1492" s="437"/>
      <c r="N1492" s="437"/>
      <c r="O1492" s="437"/>
      <c r="P1492" s="437"/>
      <c r="Q1492" s="538"/>
      <c r="R1492" s="536"/>
      <c r="S1492" s="536"/>
      <c r="T1492" s="536"/>
      <c r="U1492" s="437"/>
      <c r="V1492" s="437"/>
      <c r="W1492" s="437"/>
      <c r="X1492" s="436"/>
    </row>
    <row r="1493">
      <c r="B1493" s="535"/>
      <c r="J1493" s="436"/>
      <c r="K1493" s="537"/>
      <c r="L1493" s="437"/>
      <c r="M1493" s="437"/>
      <c r="N1493" s="437"/>
      <c r="O1493" s="437"/>
      <c r="P1493" s="437"/>
      <c r="Q1493" s="538"/>
      <c r="R1493" s="536"/>
      <c r="S1493" s="536"/>
      <c r="T1493" s="536"/>
      <c r="U1493" s="437"/>
      <c r="V1493" s="437"/>
      <c r="W1493" s="437"/>
      <c r="X1493" s="436"/>
    </row>
    <row r="1494">
      <c r="B1494" s="535"/>
      <c r="J1494" s="436"/>
      <c r="K1494" s="537"/>
      <c r="L1494" s="437"/>
      <c r="M1494" s="437"/>
      <c r="N1494" s="437"/>
      <c r="O1494" s="437"/>
      <c r="P1494" s="437"/>
      <c r="Q1494" s="538"/>
      <c r="R1494" s="536"/>
      <c r="S1494" s="536"/>
      <c r="T1494" s="536"/>
      <c r="U1494" s="437"/>
      <c r="V1494" s="437"/>
      <c r="W1494" s="437"/>
      <c r="X1494" s="436"/>
    </row>
    <row r="1495">
      <c r="B1495" s="535"/>
      <c r="J1495" s="436"/>
      <c r="K1495" s="537"/>
      <c r="L1495" s="437"/>
      <c r="M1495" s="437"/>
      <c r="N1495" s="437"/>
      <c r="O1495" s="437"/>
      <c r="P1495" s="437"/>
      <c r="Q1495" s="538"/>
      <c r="R1495" s="536"/>
      <c r="S1495" s="536"/>
      <c r="T1495" s="536"/>
      <c r="U1495" s="437"/>
      <c r="V1495" s="437"/>
      <c r="W1495" s="437"/>
      <c r="X1495" s="436"/>
    </row>
    <row r="1496">
      <c r="B1496" s="535"/>
      <c r="J1496" s="436"/>
      <c r="K1496" s="537"/>
      <c r="L1496" s="437"/>
      <c r="M1496" s="437"/>
      <c r="N1496" s="437"/>
      <c r="O1496" s="437"/>
      <c r="P1496" s="437"/>
      <c r="Q1496" s="538"/>
      <c r="R1496" s="536"/>
      <c r="S1496" s="536"/>
      <c r="T1496" s="536"/>
      <c r="U1496" s="437"/>
      <c r="V1496" s="437"/>
      <c r="W1496" s="437"/>
      <c r="X1496" s="436"/>
    </row>
    <row r="1497">
      <c r="B1497" s="535"/>
      <c r="J1497" s="436"/>
      <c r="K1497" s="537"/>
      <c r="L1497" s="437"/>
      <c r="M1497" s="437"/>
      <c r="N1497" s="437"/>
      <c r="O1497" s="437"/>
      <c r="P1497" s="437"/>
      <c r="Q1497" s="538"/>
      <c r="R1497" s="536"/>
      <c r="S1497" s="536"/>
      <c r="T1497" s="536"/>
      <c r="U1497" s="437"/>
      <c r="V1497" s="437"/>
      <c r="W1497" s="437"/>
      <c r="X1497" s="436"/>
    </row>
    <row r="1498">
      <c r="B1498" s="535"/>
      <c r="J1498" s="436"/>
      <c r="K1498" s="537"/>
      <c r="L1498" s="437"/>
      <c r="M1498" s="437"/>
      <c r="N1498" s="437"/>
      <c r="O1498" s="437"/>
      <c r="P1498" s="437"/>
      <c r="Q1498" s="538"/>
      <c r="R1498" s="536"/>
      <c r="S1498" s="536"/>
      <c r="T1498" s="536"/>
      <c r="U1498" s="437"/>
      <c r="V1498" s="437"/>
      <c r="W1498" s="437"/>
      <c r="X1498" s="436"/>
    </row>
    <row r="1499">
      <c r="B1499" s="535"/>
      <c r="J1499" s="436"/>
      <c r="K1499" s="537"/>
      <c r="L1499" s="437"/>
      <c r="M1499" s="437"/>
      <c r="N1499" s="437"/>
      <c r="O1499" s="437"/>
      <c r="P1499" s="437"/>
      <c r="Q1499" s="538"/>
      <c r="R1499" s="536"/>
      <c r="S1499" s="536"/>
      <c r="T1499" s="536"/>
      <c r="U1499" s="437"/>
      <c r="V1499" s="437"/>
      <c r="W1499" s="437"/>
      <c r="X1499" s="436"/>
    </row>
    <row r="1500">
      <c r="B1500" s="535"/>
      <c r="J1500" s="436"/>
      <c r="K1500" s="537"/>
      <c r="L1500" s="437"/>
      <c r="M1500" s="437"/>
      <c r="N1500" s="437"/>
      <c r="O1500" s="437"/>
      <c r="P1500" s="437"/>
      <c r="Q1500" s="538"/>
      <c r="R1500" s="536"/>
      <c r="S1500" s="536"/>
      <c r="T1500" s="536"/>
      <c r="U1500" s="437"/>
      <c r="V1500" s="437"/>
      <c r="W1500" s="437"/>
      <c r="X1500" s="436"/>
    </row>
    <row r="1501">
      <c r="B1501" s="535"/>
      <c r="J1501" s="436"/>
      <c r="K1501" s="537"/>
      <c r="L1501" s="437"/>
      <c r="M1501" s="437"/>
      <c r="N1501" s="437"/>
      <c r="O1501" s="437"/>
      <c r="P1501" s="437"/>
      <c r="Q1501" s="538"/>
      <c r="R1501" s="536"/>
      <c r="S1501" s="536"/>
      <c r="T1501" s="536"/>
      <c r="U1501" s="437"/>
      <c r="V1501" s="437"/>
      <c r="W1501" s="437"/>
      <c r="X1501" s="436"/>
    </row>
    <row r="1502">
      <c r="B1502" s="535"/>
      <c r="J1502" s="436"/>
      <c r="K1502" s="537"/>
      <c r="L1502" s="437"/>
      <c r="M1502" s="437"/>
      <c r="N1502" s="437"/>
      <c r="O1502" s="437"/>
      <c r="P1502" s="437"/>
      <c r="Q1502" s="538"/>
      <c r="R1502" s="536"/>
      <c r="S1502" s="536"/>
      <c r="T1502" s="536"/>
      <c r="U1502" s="437"/>
      <c r="V1502" s="437"/>
      <c r="W1502" s="437"/>
      <c r="X1502" s="436"/>
    </row>
    <row r="1503">
      <c r="B1503" s="535"/>
      <c r="J1503" s="436"/>
      <c r="K1503" s="537"/>
      <c r="L1503" s="437"/>
      <c r="M1503" s="437"/>
      <c r="N1503" s="437"/>
      <c r="O1503" s="437"/>
      <c r="P1503" s="437"/>
      <c r="Q1503" s="538"/>
      <c r="R1503" s="536"/>
      <c r="S1503" s="536"/>
      <c r="T1503" s="536"/>
      <c r="U1503" s="437"/>
      <c r="V1503" s="437"/>
      <c r="W1503" s="437"/>
      <c r="X1503" s="436"/>
    </row>
    <row r="1504">
      <c r="B1504" s="535"/>
      <c r="J1504" s="436"/>
      <c r="K1504" s="537"/>
      <c r="L1504" s="437"/>
      <c r="M1504" s="437"/>
      <c r="N1504" s="437"/>
      <c r="O1504" s="437"/>
      <c r="P1504" s="437"/>
      <c r="Q1504" s="538"/>
      <c r="R1504" s="536"/>
      <c r="S1504" s="536"/>
      <c r="T1504" s="536"/>
      <c r="U1504" s="437"/>
      <c r="V1504" s="437"/>
      <c r="W1504" s="437"/>
      <c r="X1504" s="436"/>
    </row>
    <row r="1505">
      <c r="B1505" s="535"/>
      <c r="J1505" s="436"/>
      <c r="K1505" s="537"/>
      <c r="L1505" s="437"/>
      <c r="M1505" s="437"/>
      <c r="N1505" s="437"/>
      <c r="O1505" s="437"/>
      <c r="P1505" s="437"/>
      <c r="Q1505" s="538"/>
      <c r="R1505" s="536"/>
      <c r="S1505" s="536"/>
      <c r="T1505" s="536"/>
      <c r="U1505" s="437"/>
      <c r="V1505" s="437"/>
      <c r="W1505" s="437"/>
      <c r="X1505" s="436"/>
    </row>
    <row r="1506">
      <c r="B1506" s="535"/>
      <c r="J1506" s="436"/>
      <c r="K1506" s="537"/>
      <c r="L1506" s="437"/>
      <c r="M1506" s="437"/>
      <c r="N1506" s="437"/>
      <c r="O1506" s="437"/>
      <c r="P1506" s="437"/>
      <c r="Q1506" s="538"/>
      <c r="R1506" s="536"/>
      <c r="S1506" s="536"/>
      <c r="T1506" s="536"/>
      <c r="U1506" s="437"/>
      <c r="V1506" s="437"/>
      <c r="W1506" s="437"/>
      <c r="X1506" s="436"/>
    </row>
    <row r="1507">
      <c r="B1507" s="535"/>
      <c r="J1507" s="436"/>
      <c r="K1507" s="537"/>
      <c r="L1507" s="437"/>
      <c r="M1507" s="437"/>
      <c r="N1507" s="437"/>
      <c r="O1507" s="437"/>
      <c r="P1507" s="437"/>
      <c r="Q1507" s="538"/>
      <c r="R1507" s="536"/>
      <c r="S1507" s="536"/>
      <c r="T1507" s="536"/>
      <c r="U1507" s="437"/>
      <c r="V1507" s="437"/>
      <c r="W1507" s="437"/>
      <c r="X1507" s="436"/>
    </row>
    <row r="1508">
      <c r="B1508" s="535"/>
      <c r="J1508" s="436"/>
      <c r="K1508" s="537"/>
      <c r="L1508" s="437"/>
      <c r="M1508" s="437"/>
      <c r="N1508" s="437"/>
      <c r="O1508" s="437"/>
      <c r="P1508" s="437"/>
      <c r="Q1508" s="538"/>
      <c r="R1508" s="536"/>
      <c r="S1508" s="536"/>
      <c r="T1508" s="536"/>
      <c r="U1508" s="437"/>
      <c r="V1508" s="437"/>
      <c r="W1508" s="437"/>
      <c r="X1508" s="436"/>
    </row>
    <row r="1509">
      <c r="B1509" s="535"/>
      <c r="J1509" s="436"/>
      <c r="K1509" s="537"/>
      <c r="L1509" s="437"/>
      <c r="M1509" s="437"/>
      <c r="N1509" s="437"/>
      <c r="O1509" s="437"/>
      <c r="P1509" s="437"/>
      <c r="Q1509" s="538"/>
      <c r="R1509" s="536"/>
      <c r="S1509" s="536"/>
      <c r="T1509" s="536"/>
      <c r="U1509" s="437"/>
      <c r="V1509" s="437"/>
      <c r="W1509" s="437"/>
      <c r="X1509" s="436"/>
    </row>
    <row r="1510">
      <c r="B1510" s="535"/>
      <c r="J1510" s="436"/>
      <c r="K1510" s="537"/>
      <c r="L1510" s="437"/>
      <c r="M1510" s="437"/>
      <c r="N1510" s="437"/>
      <c r="O1510" s="437"/>
      <c r="P1510" s="437"/>
      <c r="Q1510" s="538"/>
      <c r="R1510" s="536"/>
      <c r="S1510" s="536"/>
      <c r="T1510" s="536"/>
      <c r="U1510" s="437"/>
      <c r="V1510" s="437"/>
      <c r="W1510" s="437"/>
      <c r="X1510" s="436"/>
    </row>
    <row r="1511">
      <c r="B1511" s="535"/>
      <c r="J1511" s="436"/>
      <c r="K1511" s="537"/>
      <c r="L1511" s="437"/>
      <c r="M1511" s="437"/>
      <c r="N1511" s="437"/>
      <c r="O1511" s="437"/>
      <c r="P1511" s="437"/>
      <c r="Q1511" s="538"/>
      <c r="R1511" s="536"/>
      <c r="S1511" s="536"/>
      <c r="T1511" s="536"/>
      <c r="U1511" s="437"/>
      <c r="V1511" s="437"/>
      <c r="W1511" s="437"/>
      <c r="X1511" s="436"/>
    </row>
    <row r="1512">
      <c r="B1512" s="535"/>
      <c r="J1512" s="436"/>
      <c r="K1512" s="537"/>
      <c r="L1512" s="437"/>
      <c r="M1512" s="437"/>
      <c r="N1512" s="437"/>
      <c r="O1512" s="437"/>
      <c r="P1512" s="437"/>
      <c r="Q1512" s="538"/>
      <c r="R1512" s="536"/>
      <c r="S1512" s="536"/>
      <c r="T1512" s="536"/>
      <c r="U1512" s="437"/>
      <c r="V1512" s="437"/>
      <c r="W1512" s="437"/>
      <c r="X1512" s="436"/>
    </row>
    <row r="1513">
      <c r="B1513" s="535"/>
      <c r="J1513" s="436"/>
      <c r="K1513" s="537"/>
      <c r="L1513" s="437"/>
      <c r="M1513" s="437"/>
      <c r="N1513" s="437"/>
      <c r="O1513" s="437"/>
      <c r="P1513" s="437"/>
      <c r="Q1513" s="538"/>
      <c r="R1513" s="536"/>
      <c r="S1513" s="536"/>
      <c r="T1513" s="536"/>
      <c r="U1513" s="437"/>
      <c r="V1513" s="437"/>
      <c r="W1513" s="437"/>
      <c r="X1513" s="436"/>
    </row>
    <row r="1514">
      <c r="B1514" s="535"/>
      <c r="J1514" s="436"/>
      <c r="K1514" s="537"/>
      <c r="L1514" s="437"/>
      <c r="M1514" s="437"/>
      <c r="N1514" s="437"/>
      <c r="O1514" s="437"/>
      <c r="P1514" s="437"/>
      <c r="Q1514" s="538"/>
      <c r="R1514" s="536"/>
      <c r="S1514" s="536"/>
      <c r="T1514" s="536"/>
      <c r="U1514" s="437"/>
      <c r="V1514" s="437"/>
      <c r="W1514" s="437"/>
      <c r="X1514" s="436"/>
    </row>
    <row r="1515">
      <c r="B1515" s="535"/>
      <c r="J1515" s="436"/>
      <c r="K1515" s="537"/>
      <c r="L1515" s="437"/>
      <c r="M1515" s="437"/>
      <c r="N1515" s="437"/>
      <c r="O1515" s="437"/>
      <c r="P1515" s="437"/>
      <c r="Q1515" s="538"/>
      <c r="R1515" s="536"/>
      <c r="S1515" s="536"/>
      <c r="T1515" s="536"/>
      <c r="U1515" s="437"/>
      <c r="V1515" s="437"/>
      <c r="W1515" s="437"/>
      <c r="X1515" s="436"/>
    </row>
    <row r="1516">
      <c r="B1516" s="535"/>
      <c r="J1516" s="436"/>
      <c r="K1516" s="537"/>
      <c r="L1516" s="437"/>
      <c r="M1516" s="437"/>
      <c r="N1516" s="437"/>
      <c r="O1516" s="437"/>
      <c r="P1516" s="437"/>
      <c r="Q1516" s="538"/>
      <c r="R1516" s="536"/>
      <c r="S1516" s="536"/>
      <c r="T1516" s="536"/>
      <c r="U1516" s="437"/>
      <c r="V1516" s="437"/>
      <c r="W1516" s="437"/>
      <c r="X1516" s="436"/>
    </row>
    <row r="1517">
      <c r="B1517" s="535"/>
      <c r="J1517" s="436"/>
      <c r="K1517" s="537"/>
      <c r="L1517" s="437"/>
      <c r="M1517" s="437"/>
      <c r="N1517" s="437"/>
      <c r="O1517" s="437"/>
      <c r="P1517" s="437"/>
      <c r="Q1517" s="538"/>
      <c r="R1517" s="536"/>
      <c r="S1517" s="536"/>
      <c r="T1517" s="536"/>
      <c r="U1517" s="437"/>
      <c r="V1517" s="437"/>
      <c r="W1517" s="437"/>
      <c r="X1517" s="436"/>
    </row>
    <row r="1518">
      <c r="B1518" s="535"/>
      <c r="J1518" s="436"/>
      <c r="K1518" s="537"/>
      <c r="L1518" s="437"/>
      <c r="M1518" s="437"/>
      <c r="N1518" s="437"/>
      <c r="O1518" s="437"/>
      <c r="P1518" s="437"/>
      <c r="Q1518" s="538"/>
      <c r="R1518" s="536"/>
      <c r="S1518" s="536"/>
      <c r="T1518" s="536"/>
      <c r="U1518" s="437"/>
      <c r="V1518" s="437"/>
      <c r="W1518" s="437"/>
      <c r="X1518" s="436"/>
    </row>
    <row r="1519">
      <c r="B1519" s="535"/>
      <c r="J1519" s="436"/>
      <c r="K1519" s="537"/>
      <c r="L1519" s="437"/>
      <c r="M1519" s="437"/>
      <c r="N1519" s="437"/>
      <c r="O1519" s="437"/>
      <c r="P1519" s="437"/>
      <c r="Q1519" s="538"/>
      <c r="R1519" s="536"/>
      <c r="S1519" s="536"/>
      <c r="T1519" s="536"/>
      <c r="U1519" s="437"/>
      <c r="V1519" s="437"/>
      <c r="W1519" s="437"/>
      <c r="X1519" s="436"/>
    </row>
    <row r="1520">
      <c r="B1520" s="535"/>
      <c r="J1520" s="436"/>
      <c r="K1520" s="537"/>
      <c r="L1520" s="437"/>
      <c r="M1520" s="437"/>
      <c r="N1520" s="437"/>
      <c r="O1520" s="437"/>
      <c r="P1520" s="437"/>
      <c r="Q1520" s="538"/>
      <c r="R1520" s="536"/>
      <c r="S1520" s="536"/>
      <c r="T1520" s="536"/>
      <c r="U1520" s="437"/>
      <c r="V1520" s="437"/>
      <c r="W1520" s="437"/>
      <c r="X1520" s="436"/>
    </row>
    <row r="1521">
      <c r="B1521" s="535"/>
      <c r="J1521" s="436"/>
      <c r="K1521" s="537"/>
      <c r="L1521" s="437"/>
      <c r="M1521" s="437"/>
      <c r="N1521" s="437"/>
      <c r="O1521" s="437"/>
      <c r="P1521" s="437"/>
      <c r="Q1521" s="538"/>
      <c r="R1521" s="536"/>
      <c r="S1521" s="536"/>
      <c r="T1521" s="536"/>
      <c r="U1521" s="437"/>
      <c r="V1521" s="437"/>
      <c r="W1521" s="437"/>
      <c r="X1521" s="436"/>
    </row>
    <row r="1522">
      <c r="B1522" s="535"/>
      <c r="J1522" s="436"/>
      <c r="K1522" s="537"/>
      <c r="L1522" s="437"/>
      <c r="M1522" s="437"/>
      <c r="N1522" s="437"/>
      <c r="O1522" s="437"/>
      <c r="P1522" s="437"/>
      <c r="Q1522" s="538"/>
      <c r="R1522" s="536"/>
      <c r="S1522" s="536"/>
      <c r="T1522" s="536"/>
      <c r="U1522" s="437"/>
      <c r="V1522" s="437"/>
      <c r="W1522" s="437"/>
      <c r="X1522" s="436"/>
    </row>
    <row r="1523">
      <c r="B1523" s="535"/>
      <c r="J1523" s="436"/>
      <c r="K1523" s="537"/>
      <c r="L1523" s="437"/>
      <c r="M1523" s="437"/>
      <c r="N1523" s="437"/>
      <c r="O1523" s="437"/>
      <c r="P1523" s="437"/>
      <c r="Q1523" s="538"/>
      <c r="R1523" s="536"/>
      <c r="S1523" s="536"/>
      <c r="T1523" s="536"/>
      <c r="U1523" s="437"/>
      <c r="V1523" s="437"/>
      <c r="W1523" s="437"/>
      <c r="X1523" s="436"/>
    </row>
    <row r="1524">
      <c r="B1524" s="535"/>
      <c r="J1524" s="436"/>
      <c r="K1524" s="537"/>
      <c r="L1524" s="437"/>
      <c r="M1524" s="437"/>
      <c r="N1524" s="437"/>
      <c r="O1524" s="437"/>
      <c r="P1524" s="437"/>
      <c r="Q1524" s="538"/>
      <c r="R1524" s="536"/>
      <c r="S1524" s="536"/>
      <c r="T1524" s="536"/>
      <c r="U1524" s="437"/>
      <c r="V1524" s="437"/>
      <c r="W1524" s="437"/>
      <c r="X1524" s="436"/>
    </row>
    <row r="1525">
      <c r="B1525" s="535"/>
      <c r="J1525" s="436"/>
      <c r="K1525" s="537"/>
      <c r="L1525" s="437"/>
      <c r="M1525" s="437"/>
      <c r="N1525" s="437"/>
      <c r="O1525" s="437"/>
      <c r="P1525" s="437"/>
      <c r="Q1525" s="538"/>
      <c r="R1525" s="536"/>
      <c r="S1525" s="536"/>
      <c r="T1525" s="536"/>
      <c r="U1525" s="437"/>
      <c r="V1525" s="437"/>
      <c r="W1525" s="437"/>
      <c r="X1525" s="436"/>
    </row>
    <row r="1526">
      <c r="B1526" s="535"/>
      <c r="J1526" s="436"/>
      <c r="K1526" s="537"/>
      <c r="L1526" s="437"/>
      <c r="M1526" s="437"/>
      <c r="N1526" s="437"/>
      <c r="O1526" s="437"/>
      <c r="P1526" s="437"/>
      <c r="Q1526" s="538"/>
      <c r="R1526" s="536"/>
      <c r="S1526" s="536"/>
      <c r="T1526" s="536"/>
      <c r="U1526" s="437"/>
      <c r="V1526" s="437"/>
      <c r="W1526" s="437"/>
      <c r="X1526" s="436"/>
    </row>
    <row r="1527">
      <c r="B1527" s="535"/>
      <c r="J1527" s="436"/>
      <c r="K1527" s="537"/>
      <c r="L1527" s="437"/>
      <c r="M1527" s="437"/>
      <c r="N1527" s="437"/>
      <c r="O1527" s="437"/>
      <c r="P1527" s="437"/>
      <c r="Q1527" s="538"/>
      <c r="R1527" s="536"/>
      <c r="S1527" s="536"/>
      <c r="T1527" s="536"/>
      <c r="U1527" s="437"/>
      <c r="V1527" s="437"/>
      <c r="W1527" s="437"/>
      <c r="X1527" s="436"/>
    </row>
    <row r="1528">
      <c r="B1528" s="535"/>
      <c r="J1528" s="436"/>
      <c r="K1528" s="537"/>
      <c r="L1528" s="437"/>
      <c r="M1528" s="437"/>
      <c r="N1528" s="437"/>
      <c r="O1528" s="437"/>
      <c r="P1528" s="437"/>
      <c r="Q1528" s="538"/>
      <c r="R1528" s="536"/>
      <c r="S1528" s="536"/>
      <c r="T1528" s="536"/>
      <c r="U1528" s="437"/>
      <c r="V1528" s="437"/>
      <c r="W1528" s="437"/>
      <c r="X1528" s="436"/>
    </row>
    <row r="1529">
      <c r="B1529" s="535"/>
      <c r="J1529" s="436"/>
      <c r="K1529" s="537"/>
      <c r="L1529" s="437"/>
      <c r="M1529" s="437"/>
      <c r="N1529" s="437"/>
      <c r="O1529" s="437"/>
      <c r="P1529" s="437"/>
      <c r="Q1529" s="538"/>
      <c r="R1529" s="536"/>
      <c r="S1529" s="536"/>
      <c r="T1529" s="536"/>
      <c r="U1529" s="437"/>
      <c r="V1529" s="437"/>
      <c r="W1529" s="437"/>
      <c r="X1529" s="436"/>
    </row>
    <row r="1530">
      <c r="B1530" s="535"/>
      <c r="J1530" s="436"/>
      <c r="K1530" s="537"/>
      <c r="L1530" s="437"/>
      <c r="M1530" s="437"/>
      <c r="N1530" s="437"/>
      <c r="O1530" s="437"/>
      <c r="P1530" s="437"/>
      <c r="Q1530" s="538"/>
      <c r="R1530" s="536"/>
      <c r="S1530" s="536"/>
      <c r="T1530" s="536"/>
      <c r="U1530" s="437"/>
      <c r="V1530" s="437"/>
      <c r="W1530" s="437"/>
      <c r="X1530" s="436"/>
    </row>
    <row r="1531">
      <c r="B1531" s="535"/>
      <c r="J1531" s="436"/>
      <c r="K1531" s="537"/>
      <c r="L1531" s="437"/>
      <c r="M1531" s="437"/>
      <c r="N1531" s="437"/>
      <c r="O1531" s="437"/>
      <c r="P1531" s="437"/>
      <c r="Q1531" s="538"/>
      <c r="R1531" s="536"/>
      <c r="S1531" s="536"/>
      <c r="T1531" s="536"/>
      <c r="U1531" s="437"/>
      <c r="V1531" s="437"/>
      <c r="W1531" s="437"/>
      <c r="X1531" s="436"/>
    </row>
    <row r="1532">
      <c r="B1532" s="535"/>
      <c r="J1532" s="436"/>
      <c r="K1532" s="537"/>
      <c r="L1532" s="437"/>
      <c r="M1532" s="437"/>
      <c r="N1532" s="437"/>
      <c r="O1532" s="437"/>
      <c r="P1532" s="437"/>
      <c r="Q1532" s="538"/>
      <c r="R1532" s="536"/>
      <c r="S1532" s="536"/>
      <c r="T1532" s="536"/>
      <c r="U1532" s="437"/>
      <c r="V1532" s="437"/>
      <c r="W1532" s="437"/>
      <c r="X1532" s="436"/>
    </row>
    <row r="1533">
      <c r="B1533" s="535"/>
      <c r="J1533" s="436"/>
      <c r="K1533" s="537"/>
      <c r="L1533" s="437"/>
      <c r="M1533" s="437"/>
      <c r="N1533" s="437"/>
      <c r="O1533" s="437"/>
      <c r="P1533" s="437"/>
      <c r="Q1533" s="538"/>
      <c r="R1533" s="536"/>
      <c r="S1533" s="536"/>
      <c r="T1533" s="536"/>
      <c r="U1533" s="437"/>
      <c r="V1533" s="437"/>
      <c r="W1533" s="437"/>
      <c r="X1533" s="436"/>
    </row>
    <row r="1534">
      <c r="B1534" s="535"/>
      <c r="J1534" s="436"/>
      <c r="K1534" s="537"/>
      <c r="L1534" s="437"/>
      <c r="M1534" s="437"/>
      <c r="N1534" s="437"/>
      <c r="O1534" s="437"/>
      <c r="P1534" s="437"/>
      <c r="Q1534" s="538"/>
      <c r="R1534" s="536"/>
      <c r="S1534" s="536"/>
      <c r="T1534" s="536"/>
      <c r="U1534" s="437"/>
      <c r="V1534" s="437"/>
      <c r="W1534" s="437"/>
      <c r="X1534" s="436"/>
    </row>
    <row r="1535">
      <c r="B1535" s="535"/>
      <c r="J1535" s="436"/>
      <c r="K1535" s="537"/>
      <c r="L1535" s="437"/>
      <c r="M1535" s="437"/>
      <c r="N1535" s="437"/>
      <c r="O1535" s="437"/>
      <c r="P1535" s="437"/>
      <c r="Q1535" s="538"/>
      <c r="R1535" s="536"/>
      <c r="S1535" s="536"/>
      <c r="T1535" s="536"/>
      <c r="U1535" s="437"/>
      <c r="V1535" s="437"/>
      <c r="W1535" s="437"/>
      <c r="X1535" s="436"/>
    </row>
    <row r="1536">
      <c r="B1536" s="535"/>
      <c r="J1536" s="436"/>
      <c r="K1536" s="537"/>
      <c r="L1536" s="437"/>
      <c r="M1536" s="437"/>
      <c r="N1536" s="437"/>
      <c r="O1536" s="437"/>
      <c r="P1536" s="437"/>
      <c r="Q1536" s="538"/>
      <c r="R1536" s="536"/>
      <c r="S1536" s="536"/>
      <c r="T1536" s="536"/>
      <c r="U1536" s="437"/>
      <c r="V1536" s="437"/>
      <c r="W1536" s="437"/>
      <c r="X1536" s="436"/>
    </row>
    <row r="1537">
      <c r="B1537" s="535"/>
      <c r="J1537" s="436"/>
      <c r="K1537" s="537"/>
      <c r="L1537" s="437"/>
      <c r="M1537" s="437"/>
      <c r="N1537" s="437"/>
      <c r="O1537" s="437"/>
      <c r="P1537" s="437"/>
      <c r="Q1537" s="538"/>
      <c r="R1537" s="536"/>
      <c r="S1537" s="536"/>
      <c r="T1537" s="536"/>
      <c r="U1537" s="437"/>
      <c r="V1537" s="437"/>
      <c r="W1537" s="437"/>
      <c r="X1537" s="436"/>
    </row>
    <row r="1538">
      <c r="B1538" s="535"/>
      <c r="J1538" s="436"/>
      <c r="K1538" s="537"/>
      <c r="L1538" s="437"/>
      <c r="M1538" s="437"/>
      <c r="N1538" s="437"/>
      <c r="O1538" s="437"/>
      <c r="P1538" s="437"/>
      <c r="Q1538" s="538"/>
      <c r="R1538" s="536"/>
      <c r="S1538" s="536"/>
      <c r="T1538" s="536"/>
      <c r="U1538" s="437"/>
      <c r="V1538" s="437"/>
      <c r="W1538" s="437"/>
      <c r="X1538" s="436"/>
    </row>
    <row r="1539">
      <c r="B1539" s="535"/>
      <c r="J1539" s="436"/>
      <c r="K1539" s="537"/>
      <c r="L1539" s="437"/>
      <c r="M1539" s="437"/>
      <c r="N1539" s="437"/>
      <c r="O1539" s="437"/>
      <c r="P1539" s="437"/>
      <c r="Q1539" s="538"/>
      <c r="R1539" s="536"/>
      <c r="S1539" s="536"/>
      <c r="T1539" s="536"/>
      <c r="U1539" s="437"/>
      <c r="V1539" s="437"/>
      <c r="W1539" s="437"/>
      <c r="X1539" s="436"/>
    </row>
    <row r="1540">
      <c r="B1540" s="535"/>
      <c r="J1540" s="436"/>
      <c r="K1540" s="537"/>
      <c r="L1540" s="437"/>
      <c r="M1540" s="437"/>
      <c r="N1540" s="437"/>
      <c r="O1540" s="437"/>
      <c r="P1540" s="437"/>
      <c r="Q1540" s="538"/>
      <c r="R1540" s="536"/>
      <c r="S1540" s="536"/>
      <c r="T1540" s="536"/>
      <c r="U1540" s="437"/>
      <c r="V1540" s="437"/>
      <c r="W1540" s="437"/>
      <c r="X1540" s="436"/>
    </row>
    <row r="1541">
      <c r="B1541" s="535"/>
      <c r="J1541" s="436"/>
      <c r="K1541" s="537"/>
      <c r="L1541" s="437"/>
      <c r="M1541" s="437"/>
      <c r="N1541" s="437"/>
      <c r="O1541" s="437"/>
      <c r="P1541" s="437"/>
      <c r="Q1541" s="538"/>
      <c r="R1541" s="536"/>
      <c r="S1541" s="536"/>
      <c r="T1541" s="536"/>
      <c r="U1541" s="437"/>
      <c r="V1541" s="437"/>
      <c r="W1541" s="437"/>
      <c r="X1541" s="436"/>
    </row>
    <row r="1542">
      <c r="B1542" s="535"/>
      <c r="J1542" s="436"/>
      <c r="K1542" s="537"/>
      <c r="L1542" s="437"/>
      <c r="M1542" s="437"/>
      <c r="N1542" s="437"/>
      <c r="O1542" s="437"/>
      <c r="P1542" s="437"/>
      <c r="Q1542" s="538"/>
      <c r="R1542" s="536"/>
      <c r="S1542" s="536"/>
      <c r="T1542" s="536"/>
      <c r="U1542" s="437"/>
      <c r="V1542" s="437"/>
      <c r="W1542" s="437"/>
      <c r="X1542" s="436"/>
    </row>
    <row r="1543">
      <c r="B1543" s="535"/>
      <c r="J1543" s="436"/>
      <c r="K1543" s="537"/>
      <c r="L1543" s="437"/>
      <c r="M1543" s="437"/>
      <c r="N1543" s="437"/>
      <c r="O1543" s="437"/>
      <c r="P1543" s="437"/>
      <c r="Q1543" s="538"/>
      <c r="R1543" s="536"/>
      <c r="S1543" s="536"/>
      <c r="T1543" s="536"/>
      <c r="U1543" s="437"/>
      <c r="V1543" s="437"/>
      <c r="W1543" s="437"/>
      <c r="X1543" s="436"/>
    </row>
    <row r="1544">
      <c r="B1544" s="535"/>
      <c r="J1544" s="436"/>
      <c r="K1544" s="537"/>
      <c r="L1544" s="437"/>
      <c r="M1544" s="437"/>
      <c r="N1544" s="437"/>
      <c r="O1544" s="437"/>
      <c r="P1544" s="437"/>
      <c r="Q1544" s="538"/>
      <c r="R1544" s="536"/>
      <c r="S1544" s="536"/>
      <c r="T1544" s="536"/>
      <c r="U1544" s="437"/>
      <c r="V1544" s="437"/>
      <c r="W1544" s="437"/>
      <c r="X1544" s="436"/>
    </row>
    <row r="1545">
      <c r="B1545" s="535"/>
      <c r="J1545" s="436"/>
      <c r="K1545" s="537"/>
      <c r="L1545" s="437"/>
      <c r="M1545" s="437"/>
      <c r="N1545" s="437"/>
      <c r="O1545" s="437"/>
      <c r="P1545" s="437"/>
      <c r="Q1545" s="538"/>
      <c r="R1545" s="536"/>
      <c r="S1545" s="536"/>
      <c r="T1545" s="536"/>
      <c r="U1545" s="437"/>
      <c r="V1545" s="437"/>
      <c r="W1545" s="437"/>
      <c r="X1545" s="436"/>
    </row>
    <row r="1546">
      <c r="B1546" s="535"/>
      <c r="J1546" s="436"/>
      <c r="K1546" s="537"/>
      <c r="L1546" s="437"/>
      <c r="M1546" s="437"/>
      <c r="N1546" s="437"/>
      <c r="O1546" s="437"/>
      <c r="P1546" s="437"/>
      <c r="Q1546" s="538"/>
      <c r="R1546" s="536"/>
      <c r="S1546" s="536"/>
      <c r="T1546" s="536"/>
      <c r="U1546" s="437"/>
      <c r="V1546" s="437"/>
      <c r="W1546" s="437"/>
      <c r="X1546" s="436"/>
    </row>
    <row r="1547">
      <c r="B1547" s="535"/>
      <c r="J1547" s="436"/>
      <c r="K1547" s="537"/>
      <c r="L1547" s="437"/>
      <c r="M1547" s="437"/>
      <c r="N1547" s="437"/>
      <c r="O1547" s="437"/>
      <c r="P1547" s="437"/>
      <c r="Q1547" s="538"/>
      <c r="R1547" s="536"/>
      <c r="S1547" s="536"/>
      <c r="T1547" s="536"/>
      <c r="U1547" s="437"/>
      <c r="V1547" s="437"/>
      <c r="W1547" s="437"/>
      <c r="X1547" s="436"/>
    </row>
    <row r="1548">
      <c r="B1548" s="535"/>
      <c r="J1548" s="436"/>
      <c r="K1548" s="537"/>
      <c r="L1548" s="437"/>
      <c r="M1548" s="437"/>
      <c r="N1548" s="437"/>
      <c r="O1548" s="437"/>
      <c r="P1548" s="437"/>
      <c r="Q1548" s="538"/>
      <c r="R1548" s="536"/>
      <c r="S1548" s="536"/>
      <c r="T1548" s="536"/>
      <c r="U1548" s="437"/>
      <c r="V1548" s="437"/>
      <c r="W1548" s="437"/>
      <c r="X1548" s="436"/>
    </row>
    <row r="1549">
      <c r="B1549" s="535"/>
      <c r="J1549" s="436"/>
      <c r="K1549" s="537"/>
      <c r="L1549" s="437"/>
      <c r="M1549" s="437"/>
      <c r="N1549" s="437"/>
      <c r="O1549" s="437"/>
      <c r="P1549" s="437"/>
      <c r="Q1549" s="538"/>
      <c r="R1549" s="536"/>
      <c r="S1549" s="536"/>
      <c r="T1549" s="536"/>
      <c r="U1549" s="437"/>
      <c r="V1549" s="437"/>
      <c r="W1549" s="437"/>
      <c r="X1549" s="436"/>
    </row>
    <row r="1550">
      <c r="B1550" s="535"/>
      <c r="J1550" s="436"/>
      <c r="K1550" s="537"/>
      <c r="L1550" s="437"/>
      <c r="M1550" s="437"/>
      <c r="N1550" s="437"/>
      <c r="O1550" s="437"/>
      <c r="P1550" s="437"/>
      <c r="Q1550" s="538"/>
      <c r="R1550" s="536"/>
      <c r="S1550" s="536"/>
      <c r="T1550" s="536"/>
      <c r="U1550" s="437"/>
      <c r="V1550" s="437"/>
      <c r="W1550" s="437"/>
      <c r="X1550" s="436"/>
    </row>
    <row r="1551">
      <c r="B1551" s="535"/>
      <c r="J1551" s="436"/>
      <c r="K1551" s="537"/>
      <c r="L1551" s="437"/>
      <c r="M1551" s="437"/>
      <c r="N1551" s="437"/>
      <c r="O1551" s="437"/>
      <c r="P1551" s="437"/>
      <c r="Q1551" s="538"/>
      <c r="R1551" s="536"/>
      <c r="S1551" s="536"/>
      <c r="T1551" s="536"/>
      <c r="U1551" s="437"/>
      <c r="V1551" s="437"/>
      <c r="W1551" s="437"/>
      <c r="X1551" s="436"/>
    </row>
    <row r="1552">
      <c r="B1552" s="535"/>
      <c r="J1552" s="436"/>
      <c r="K1552" s="537"/>
      <c r="L1552" s="437"/>
      <c r="M1552" s="437"/>
      <c r="N1552" s="437"/>
      <c r="O1552" s="437"/>
      <c r="P1552" s="437"/>
      <c r="Q1552" s="538"/>
      <c r="R1552" s="536"/>
      <c r="S1552" s="536"/>
      <c r="T1552" s="536"/>
      <c r="U1552" s="437"/>
      <c r="V1552" s="437"/>
      <c r="W1552" s="437"/>
      <c r="X1552" s="436"/>
    </row>
    <row r="1553">
      <c r="B1553" s="535"/>
      <c r="J1553" s="436"/>
      <c r="K1553" s="537"/>
      <c r="L1553" s="437"/>
      <c r="M1553" s="437"/>
      <c r="N1553" s="437"/>
      <c r="O1553" s="437"/>
      <c r="P1553" s="437"/>
      <c r="Q1553" s="538"/>
      <c r="R1553" s="536"/>
      <c r="S1553" s="536"/>
      <c r="T1553" s="536"/>
      <c r="U1553" s="437"/>
      <c r="V1553" s="437"/>
      <c r="W1553" s="437"/>
      <c r="X1553" s="436"/>
    </row>
    <row r="1554">
      <c r="B1554" s="535"/>
      <c r="J1554" s="436"/>
      <c r="K1554" s="537"/>
      <c r="L1554" s="437"/>
      <c r="M1554" s="437"/>
      <c r="N1554" s="437"/>
      <c r="O1554" s="437"/>
      <c r="P1554" s="437"/>
      <c r="Q1554" s="538"/>
      <c r="R1554" s="536"/>
      <c r="S1554" s="536"/>
      <c r="T1554" s="536"/>
      <c r="U1554" s="437"/>
      <c r="V1554" s="437"/>
      <c r="W1554" s="437"/>
      <c r="X1554" s="436"/>
    </row>
    <row r="1555">
      <c r="B1555" s="535"/>
      <c r="J1555" s="436"/>
      <c r="K1555" s="537"/>
      <c r="L1555" s="437"/>
      <c r="M1555" s="437"/>
      <c r="N1555" s="437"/>
      <c r="O1555" s="437"/>
      <c r="P1555" s="437"/>
      <c r="Q1555" s="538"/>
      <c r="R1555" s="536"/>
      <c r="S1555" s="536"/>
      <c r="T1555" s="536"/>
      <c r="U1555" s="437"/>
      <c r="V1555" s="437"/>
      <c r="W1555" s="437"/>
      <c r="X1555" s="436"/>
    </row>
    <row r="1556">
      <c r="B1556" s="535"/>
      <c r="J1556" s="436"/>
      <c r="K1556" s="537"/>
      <c r="L1556" s="437"/>
      <c r="M1556" s="437"/>
      <c r="N1556" s="437"/>
      <c r="O1556" s="437"/>
      <c r="P1556" s="437"/>
      <c r="Q1556" s="538"/>
      <c r="R1556" s="536"/>
      <c r="S1556" s="536"/>
      <c r="T1556" s="536"/>
      <c r="U1556" s="437"/>
      <c r="V1556" s="437"/>
      <c r="W1556" s="437"/>
      <c r="X1556" s="436"/>
    </row>
    <row r="1557">
      <c r="B1557" s="535"/>
      <c r="J1557" s="436"/>
      <c r="K1557" s="537"/>
      <c r="L1557" s="437"/>
      <c r="M1557" s="437"/>
      <c r="N1557" s="437"/>
      <c r="O1557" s="437"/>
      <c r="P1557" s="437"/>
      <c r="Q1557" s="538"/>
      <c r="R1557" s="536"/>
      <c r="S1557" s="536"/>
      <c r="T1557" s="536"/>
      <c r="U1557" s="437"/>
      <c r="V1557" s="437"/>
      <c r="W1557" s="437"/>
      <c r="X1557" s="436"/>
    </row>
    <row r="1558">
      <c r="B1558" s="535"/>
      <c r="J1558" s="436"/>
      <c r="K1558" s="537"/>
      <c r="L1558" s="437"/>
      <c r="M1558" s="437"/>
      <c r="N1558" s="437"/>
      <c r="O1558" s="437"/>
      <c r="P1558" s="437"/>
      <c r="Q1558" s="538"/>
      <c r="R1558" s="536"/>
      <c r="S1558" s="536"/>
      <c r="T1558" s="536"/>
      <c r="U1558" s="437"/>
      <c r="V1558" s="437"/>
      <c r="W1558" s="437"/>
      <c r="X1558" s="436"/>
    </row>
    <row r="1559">
      <c r="B1559" s="535"/>
      <c r="J1559" s="436"/>
      <c r="K1559" s="537"/>
      <c r="L1559" s="437"/>
      <c r="M1559" s="437"/>
      <c r="N1559" s="437"/>
      <c r="O1559" s="437"/>
      <c r="P1559" s="437"/>
      <c r="Q1559" s="538"/>
      <c r="R1559" s="536"/>
      <c r="S1559" s="536"/>
      <c r="T1559" s="536"/>
      <c r="U1559" s="437"/>
      <c r="V1559" s="437"/>
      <c r="W1559" s="437"/>
      <c r="X1559" s="436"/>
    </row>
    <row r="1560">
      <c r="B1560" s="535"/>
      <c r="J1560" s="436"/>
      <c r="K1560" s="537"/>
      <c r="L1560" s="437"/>
      <c r="M1560" s="437"/>
      <c r="N1560" s="437"/>
      <c r="O1560" s="437"/>
      <c r="P1560" s="437"/>
      <c r="Q1560" s="538"/>
      <c r="R1560" s="536"/>
      <c r="S1560" s="536"/>
      <c r="T1560" s="536"/>
      <c r="U1560" s="437"/>
      <c r="V1560" s="437"/>
      <c r="W1560" s="437"/>
      <c r="X1560" s="436"/>
    </row>
    <row r="1561">
      <c r="B1561" s="535"/>
      <c r="J1561" s="436"/>
      <c r="K1561" s="537"/>
      <c r="L1561" s="437"/>
      <c r="M1561" s="437"/>
      <c r="N1561" s="437"/>
      <c r="O1561" s="437"/>
      <c r="P1561" s="437"/>
      <c r="Q1561" s="538"/>
      <c r="R1561" s="536"/>
      <c r="S1561" s="536"/>
      <c r="T1561" s="536"/>
      <c r="U1561" s="437"/>
      <c r="V1561" s="437"/>
      <c r="W1561" s="437"/>
      <c r="X1561" s="436"/>
    </row>
    <row r="1562">
      <c r="B1562" s="535"/>
      <c r="J1562" s="436"/>
      <c r="K1562" s="537"/>
      <c r="L1562" s="437"/>
      <c r="M1562" s="437"/>
      <c r="N1562" s="437"/>
      <c r="O1562" s="437"/>
      <c r="P1562" s="437"/>
      <c r="Q1562" s="538"/>
      <c r="R1562" s="536"/>
      <c r="S1562" s="536"/>
      <c r="T1562" s="536"/>
      <c r="U1562" s="437"/>
      <c r="V1562" s="437"/>
      <c r="W1562" s="437"/>
      <c r="X1562" s="436"/>
    </row>
    <row r="1563">
      <c r="B1563" s="535"/>
      <c r="J1563" s="436"/>
      <c r="K1563" s="537"/>
      <c r="L1563" s="437"/>
      <c r="M1563" s="437"/>
      <c r="N1563" s="437"/>
      <c r="O1563" s="437"/>
      <c r="P1563" s="437"/>
      <c r="Q1563" s="538"/>
      <c r="R1563" s="536"/>
      <c r="S1563" s="536"/>
      <c r="T1563" s="536"/>
      <c r="U1563" s="437"/>
      <c r="V1563" s="437"/>
      <c r="W1563" s="437"/>
      <c r="X1563" s="436"/>
    </row>
    <row r="1564">
      <c r="B1564" s="535"/>
      <c r="J1564" s="436"/>
      <c r="K1564" s="537"/>
      <c r="L1564" s="437"/>
      <c r="M1564" s="437"/>
      <c r="N1564" s="437"/>
      <c r="O1564" s="437"/>
      <c r="P1564" s="437"/>
      <c r="Q1564" s="538"/>
      <c r="R1564" s="536"/>
      <c r="S1564" s="536"/>
      <c r="T1564" s="536"/>
      <c r="U1564" s="437"/>
      <c r="V1564" s="437"/>
      <c r="W1564" s="437"/>
      <c r="X1564" s="436"/>
    </row>
    <row r="1565">
      <c r="B1565" s="535"/>
      <c r="J1565" s="436"/>
      <c r="K1565" s="537"/>
      <c r="L1565" s="437"/>
      <c r="M1565" s="437"/>
      <c r="N1565" s="437"/>
      <c r="O1565" s="437"/>
      <c r="P1565" s="437"/>
      <c r="Q1565" s="538"/>
      <c r="R1565" s="536"/>
      <c r="S1565" s="536"/>
      <c r="T1565" s="536"/>
      <c r="U1565" s="437"/>
      <c r="V1565" s="437"/>
      <c r="W1565" s="437"/>
      <c r="X1565" s="436"/>
    </row>
    <row r="1566">
      <c r="B1566" s="535"/>
      <c r="J1566" s="436"/>
      <c r="K1566" s="537"/>
      <c r="L1566" s="437"/>
      <c r="M1566" s="437"/>
      <c r="N1566" s="437"/>
      <c r="O1566" s="437"/>
      <c r="P1566" s="437"/>
      <c r="Q1566" s="538"/>
      <c r="R1566" s="536"/>
      <c r="S1566" s="536"/>
      <c r="T1566" s="536"/>
      <c r="U1566" s="437"/>
      <c r="V1566" s="437"/>
      <c r="W1566" s="437"/>
      <c r="X1566" s="436"/>
    </row>
    <row r="1567">
      <c r="B1567" s="535"/>
      <c r="J1567" s="436"/>
      <c r="K1567" s="537"/>
      <c r="L1567" s="437"/>
      <c r="M1567" s="437"/>
      <c r="N1567" s="437"/>
      <c r="O1567" s="437"/>
      <c r="P1567" s="437"/>
      <c r="Q1567" s="538"/>
      <c r="R1567" s="536"/>
      <c r="S1567" s="536"/>
      <c r="T1567" s="536"/>
      <c r="U1567" s="437"/>
      <c r="V1567" s="437"/>
      <c r="W1567" s="437"/>
      <c r="X1567" s="436"/>
    </row>
    <row r="1568">
      <c r="B1568" s="535"/>
      <c r="J1568" s="436"/>
      <c r="K1568" s="537"/>
      <c r="L1568" s="437"/>
      <c r="M1568" s="437"/>
      <c r="N1568" s="437"/>
      <c r="O1568" s="437"/>
      <c r="P1568" s="437"/>
      <c r="Q1568" s="538"/>
      <c r="R1568" s="536"/>
      <c r="S1568" s="536"/>
      <c r="T1568" s="536"/>
      <c r="U1568" s="437"/>
      <c r="V1568" s="437"/>
      <c r="W1568" s="437"/>
      <c r="X1568" s="436"/>
    </row>
    <row r="1569">
      <c r="B1569" s="535"/>
      <c r="J1569" s="436"/>
      <c r="K1569" s="537"/>
      <c r="L1569" s="437"/>
      <c r="M1569" s="437"/>
      <c r="N1569" s="437"/>
      <c r="O1569" s="437"/>
      <c r="P1569" s="437"/>
      <c r="Q1569" s="538"/>
      <c r="R1569" s="536"/>
      <c r="S1569" s="536"/>
      <c r="T1569" s="536"/>
      <c r="U1569" s="437"/>
      <c r="V1569" s="437"/>
      <c r="W1569" s="437"/>
      <c r="X1569" s="436"/>
    </row>
    <row r="1570">
      <c r="B1570" s="535"/>
      <c r="J1570" s="436"/>
      <c r="K1570" s="537"/>
      <c r="L1570" s="437"/>
      <c r="M1570" s="437"/>
      <c r="N1570" s="437"/>
      <c r="O1570" s="437"/>
      <c r="P1570" s="437"/>
      <c r="Q1570" s="538"/>
      <c r="R1570" s="536"/>
      <c r="S1570" s="536"/>
      <c r="T1570" s="536"/>
      <c r="U1570" s="437"/>
      <c r="V1570" s="437"/>
      <c r="W1570" s="437"/>
      <c r="X1570" s="436"/>
    </row>
    <row r="1571">
      <c r="B1571" s="535"/>
      <c r="J1571" s="436"/>
      <c r="K1571" s="537"/>
      <c r="L1571" s="437"/>
      <c r="M1571" s="437"/>
      <c r="N1571" s="437"/>
      <c r="O1571" s="437"/>
      <c r="P1571" s="437"/>
      <c r="Q1571" s="538"/>
      <c r="R1571" s="536"/>
      <c r="S1571" s="536"/>
      <c r="T1571" s="536"/>
      <c r="U1571" s="437"/>
      <c r="V1571" s="437"/>
      <c r="W1571" s="437"/>
      <c r="X1571" s="436"/>
    </row>
    <row r="1572">
      <c r="B1572" s="535"/>
      <c r="J1572" s="436"/>
      <c r="K1572" s="537"/>
      <c r="L1572" s="437"/>
      <c r="M1572" s="437"/>
      <c r="N1572" s="437"/>
      <c r="O1572" s="437"/>
      <c r="P1572" s="437"/>
      <c r="Q1572" s="538"/>
      <c r="R1572" s="536"/>
      <c r="S1572" s="536"/>
      <c r="T1572" s="536"/>
      <c r="U1572" s="437"/>
      <c r="V1572" s="437"/>
      <c r="W1572" s="437"/>
      <c r="X1572" s="436"/>
    </row>
    <row r="1573">
      <c r="B1573" s="535"/>
      <c r="J1573" s="436"/>
      <c r="K1573" s="537"/>
      <c r="L1573" s="437"/>
      <c r="M1573" s="437"/>
      <c r="N1573" s="437"/>
      <c r="O1573" s="437"/>
      <c r="P1573" s="437"/>
      <c r="Q1573" s="538"/>
      <c r="R1573" s="536"/>
      <c r="S1573" s="536"/>
      <c r="T1573" s="536"/>
      <c r="U1573" s="437"/>
      <c r="V1573" s="437"/>
      <c r="W1573" s="437"/>
      <c r="X1573" s="436"/>
    </row>
    <row r="1574">
      <c r="B1574" s="535"/>
      <c r="J1574" s="436"/>
      <c r="K1574" s="537"/>
      <c r="L1574" s="437"/>
      <c r="M1574" s="437"/>
      <c r="N1574" s="437"/>
      <c r="O1574" s="437"/>
      <c r="P1574" s="437"/>
      <c r="Q1574" s="538"/>
      <c r="R1574" s="536"/>
      <c r="S1574" s="536"/>
      <c r="T1574" s="536"/>
      <c r="U1574" s="437"/>
      <c r="V1574" s="437"/>
      <c r="W1574" s="437"/>
      <c r="X1574" s="436"/>
    </row>
    <row r="1575">
      <c r="B1575" s="535"/>
      <c r="J1575" s="436"/>
      <c r="K1575" s="537"/>
      <c r="L1575" s="437"/>
      <c r="M1575" s="437"/>
      <c r="N1575" s="437"/>
      <c r="O1575" s="437"/>
      <c r="P1575" s="437"/>
      <c r="Q1575" s="538"/>
      <c r="R1575" s="536"/>
      <c r="S1575" s="536"/>
      <c r="T1575" s="536"/>
      <c r="U1575" s="437"/>
      <c r="V1575" s="437"/>
      <c r="W1575" s="437"/>
      <c r="X1575" s="436"/>
    </row>
    <row r="1576">
      <c r="B1576" s="535"/>
      <c r="J1576" s="436"/>
      <c r="K1576" s="537"/>
      <c r="L1576" s="437"/>
      <c r="M1576" s="437"/>
      <c r="N1576" s="437"/>
      <c r="O1576" s="437"/>
      <c r="P1576" s="437"/>
      <c r="Q1576" s="538"/>
      <c r="R1576" s="536"/>
      <c r="S1576" s="536"/>
      <c r="T1576" s="536"/>
      <c r="U1576" s="437"/>
      <c r="V1576" s="437"/>
      <c r="W1576" s="437"/>
      <c r="X1576" s="436"/>
    </row>
    <row r="1577">
      <c r="B1577" s="535"/>
      <c r="J1577" s="436"/>
      <c r="K1577" s="537"/>
      <c r="L1577" s="437"/>
      <c r="M1577" s="437"/>
      <c r="N1577" s="437"/>
      <c r="O1577" s="437"/>
      <c r="P1577" s="437"/>
      <c r="Q1577" s="538"/>
      <c r="R1577" s="536"/>
      <c r="S1577" s="536"/>
      <c r="T1577" s="536"/>
      <c r="U1577" s="437"/>
      <c r="V1577" s="437"/>
      <c r="W1577" s="437"/>
      <c r="X1577" s="436"/>
    </row>
    <row r="1578">
      <c r="B1578" s="535"/>
      <c r="J1578" s="436"/>
      <c r="K1578" s="537"/>
      <c r="L1578" s="437"/>
      <c r="M1578" s="437"/>
      <c r="N1578" s="437"/>
      <c r="O1578" s="437"/>
      <c r="P1578" s="437"/>
      <c r="Q1578" s="538"/>
      <c r="R1578" s="536"/>
      <c r="S1578" s="536"/>
      <c r="T1578" s="536"/>
      <c r="U1578" s="437"/>
      <c r="V1578" s="437"/>
      <c r="W1578" s="437"/>
      <c r="X1578" s="436"/>
    </row>
    <row r="1579">
      <c r="B1579" s="535"/>
      <c r="J1579" s="436"/>
      <c r="K1579" s="537"/>
      <c r="L1579" s="437"/>
      <c r="M1579" s="437"/>
      <c r="N1579" s="437"/>
      <c r="O1579" s="437"/>
      <c r="P1579" s="437"/>
      <c r="Q1579" s="538"/>
      <c r="R1579" s="536"/>
      <c r="S1579" s="536"/>
      <c r="T1579" s="536"/>
      <c r="U1579" s="437"/>
      <c r="V1579" s="437"/>
      <c r="W1579" s="437"/>
      <c r="X1579" s="436"/>
    </row>
    <row r="1580">
      <c r="B1580" s="535"/>
      <c r="J1580" s="436"/>
      <c r="K1580" s="537"/>
      <c r="L1580" s="437"/>
      <c r="M1580" s="437"/>
      <c r="N1580" s="437"/>
      <c r="O1580" s="437"/>
      <c r="P1580" s="437"/>
      <c r="Q1580" s="538"/>
      <c r="R1580" s="536"/>
      <c r="S1580" s="536"/>
      <c r="T1580" s="536"/>
      <c r="U1580" s="437"/>
      <c r="V1580" s="437"/>
      <c r="W1580" s="437"/>
      <c r="X1580" s="436"/>
    </row>
    <row r="1581">
      <c r="B1581" s="535"/>
      <c r="J1581" s="436"/>
      <c r="K1581" s="537"/>
      <c r="L1581" s="437"/>
      <c r="M1581" s="437"/>
      <c r="N1581" s="437"/>
      <c r="O1581" s="437"/>
      <c r="P1581" s="437"/>
      <c r="Q1581" s="538"/>
      <c r="R1581" s="536"/>
      <c r="S1581" s="536"/>
      <c r="T1581" s="536"/>
      <c r="U1581" s="437"/>
      <c r="V1581" s="437"/>
      <c r="W1581" s="437"/>
      <c r="X1581" s="436"/>
    </row>
    <row r="1582">
      <c r="B1582" s="535"/>
      <c r="J1582" s="436"/>
      <c r="K1582" s="537"/>
      <c r="L1582" s="437"/>
      <c r="M1582" s="437"/>
      <c r="N1582" s="437"/>
      <c r="O1582" s="437"/>
      <c r="P1582" s="437"/>
      <c r="Q1582" s="538"/>
      <c r="R1582" s="536"/>
      <c r="S1582" s="536"/>
      <c r="T1582" s="536"/>
      <c r="U1582" s="437"/>
      <c r="V1582" s="437"/>
      <c r="W1582" s="437"/>
      <c r="X1582" s="436"/>
    </row>
    <row r="1583">
      <c r="B1583" s="535"/>
      <c r="J1583" s="436"/>
      <c r="K1583" s="537"/>
      <c r="L1583" s="437"/>
      <c r="M1583" s="437"/>
      <c r="N1583" s="437"/>
      <c r="O1583" s="437"/>
      <c r="P1583" s="437"/>
      <c r="Q1583" s="538"/>
      <c r="R1583" s="536"/>
      <c r="S1583" s="536"/>
      <c r="T1583" s="536"/>
      <c r="U1583" s="437"/>
      <c r="V1583" s="437"/>
      <c r="W1583" s="437"/>
      <c r="X1583" s="436"/>
    </row>
    <row r="1584">
      <c r="B1584" s="535"/>
      <c r="J1584" s="436"/>
      <c r="K1584" s="537"/>
      <c r="L1584" s="437"/>
      <c r="M1584" s="437"/>
      <c r="N1584" s="437"/>
      <c r="O1584" s="437"/>
      <c r="P1584" s="437"/>
      <c r="Q1584" s="538"/>
      <c r="R1584" s="536"/>
      <c r="S1584" s="536"/>
      <c r="T1584" s="536"/>
      <c r="U1584" s="437"/>
      <c r="V1584" s="437"/>
      <c r="W1584" s="437"/>
      <c r="X1584" s="436"/>
    </row>
    <row r="1585">
      <c r="B1585" s="535"/>
      <c r="J1585" s="436"/>
      <c r="K1585" s="537"/>
      <c r="L1585" s="437"/>
      <c r="M1585" s="437"/>
      <c r="N1585" s="437"/>
      <c r="O1585" s="437"/>
      <c r="P1585" s="437"/>
      <c r="Q1585" s="538"/>
      <c r="R1585" s="536"/>
      <c r="S1585" s="536"/>
      <c r="T1585" s="536"/>
      <c r="U1585" s="437"/>
      <c r="V1585" s="437"/>
      <c r="W1585" s="437"/>
      <c r="X1585" s="436"/>
    </row>
    <row r="1586">
      <c r="B1586" s="535"/>
      <c r="J1586" s="436"/>
      <c r="K1586" s="537"/>
      <c r="L1586" s="437"/>
      <c r="M1586" s="437"/>
      <c r="N1586" s="437"/>
      <c r="O1586" s="437"/>
      <c r="P1586" s="437"/>
      <c r="Q1586" s="538"/>
      <c r="R1586" s="536"/>
      <c r="S1586" s="536"/>
      <c r="T1586" s="536"/>
      <c r="U1586" s="437"/>
      <c r="V1586" s="437"/>
      <c r="W1586" s="437"/>
      <c r="X1586" s="436"/>
    </row>
    <row r="1587">
      <c r="B1587" s="535"/>
      <c r="J1587" s="436"/>
      <c r="K1587" s="537"/>
      <c r="L1587" s="437"/>
      <c r="M1587" s="437"/>
      <c r="N1587" s="437"/>
      <c r="O1587" s="437"/>
      <c r="P1587" s="437"/>
      <c r="Q1587" s="538"/>
      <c r="R1587" s="536"/>
      <c r="S1587" s="536"/>
      <c r="T1587" s="536"/>
      <c r="U1587" s="437"/>
      <c r="V1587" s="437"/>
      <c r="W1587" s="437"/>
      <c r="X1587" s="436"/>
    </row>
    <row r="1588">
      <c r="B1588" s="535"/>
      <c r="J1588" s="436"/>
      <c r="K1588" s="537"/>
      <c r="L1588" s="437"/>
      <c r="M1588" s="437"/>
      <c r="N1588" s="437"/>
      <c r="O1588" s="437"/>
      <c r="P1588" s="437"/>
      <c r="Q1588" s="538"/>
      <c r="R1588" s="536"/>
      <c r="S1588" s="536"/>
      <c r="T1588" s="536"/>
      <c r="U1588" s="437"/>
      <c r="V1588" s="437"/>
      <c r="W1588" s="437"/>
      <c r="X1588" s="436"/>
    </row>
    <row r="1589">
      <c r="B1589" s="535"/>
      <c r="J1589" s="436"/>
      <c r="K1589" s="537"/>
      <c r="L1589" s="437"/>
      <c r="M1589" s="437"/>
      <c r="N1589" s="437"/>
      <c r="O1589" s="437"/>
      <c r="P1589" s="437"/>
      <c r="Q1589" s="538"/>
      <c r="R1589" s="536"/>
      <c r="S1589" s="536"/>
      <c r="T1589" s="536"/>
      <c r="U1589" s="437"/>
      <c r="V1589" s="437"/>
      <c r="W1589" s="437"/>
      <c r="X1589" s="436"/>
    </row>
    <row r="1590">
      <c r="B1590" s="535"/>
      <c r="J1590" s="436"/>
      <c r="K1590" s="537"/>
      <c r="L1590" s="437"/>
      <c r="M1590" s="437"/>
      <c r="N1590" s="437"/>
      <c r="O1590" s="437"/>
      <c r="P1590" s="437"/>
      <c r="Q1590" s="538"/>
      <c r="R1590" s="536"/>
      <c r="S1590" s="536"/>
      <c r="T1590" s="536"/>
      <c r="U1590" s="437"/>
      <c r="V1590" s="437"/>
      <c r="W1590" s="437"/>
      <c r="X1590" s="436"/>
    </row>
    <row r="1591">
      <c r="B1591" s="535"/>
      <c r="J1591" s="436"/>
      <c r="K1591" s="537"/>
      <c r="L1591" s="437"/>
      <c r="M1591" s="437"/>
      <c r="N1591" s="437"/>
      <c r="O1591" s="437"/>
      <c r="P1591" s="437"/>
      <c r="Q1591" s="538"/>
      <c r="R1591" s="536"/>
      <c r="S1591" s="536"/>
      <c r="T1591" s="536"/>
      <c r="U1591" s="437"/>
      <c r="V1591" s="437"/>
      <c r="W1591" s="437"/>
      <c r="X1591" s="436"/>
    </row>
    <row r="1592">
      <c r="B1592" s="535"/>
      <c r="J1592" s="436"/>
      <c r="K1592" s="537"/>
      <c r="L1592" s="437"/>
      <c r="M1592" s="437"/>
      <c r="N1592" s="437"/>
      <c r="O1592" s="437"/>
      <c r="P1592" s="437"/>
      <c r="Q1592" s="538"/>
      <c r="R1592" s="536"/>
      <c r="S1592" s="536"/>
      <c r="T1592" s="536"/>
      <c r="U1592" s="437"/>
      <c r="V1592" s="437"/>
      <c r="W1592" s="437"/>
      <c r="X1592" s="436"/>
    </row>
    <row r="1593">
      <c r="B1593" s="535"/>
      <c r="J1593" s="436"/>
      <c r="K1593" s="537"/>
      <c r="L1593" s="437"/>
      <c r="M1593" s="437"/>
      <c r="N1593" s="437"/>
      <c r="O1593" s="437"/>
      <c r="P1593" s="437"/>
      <c r="Q1593" s="538"/>
      <c r="R1593" s="536"/>
      <c r="S1593" s="536"/>
      <c r="T1593" s="536"/>
      <c r="U1593" s="437"/>
      <c r="V1593" s="437"/>
      <c r="W1593" s="437"/>
      <c r="X1593" s="436"/>
    </row>
    <row r="1594">
      <c r="B1594" s="535"/>
      <c r="J1594" s="436"/>
      <c r="K1594" s="537"/>
      <c r="L1594" s="437"/>
      <c r="M1594" s="437"/>
      <c r="N1594" s="437"/>
      <c r="O1594" s="437"/>
      <c r="P1594" s="437"/>
      <c r="Q1594" s="538"/>
      <c r="R1594" s="536"/>
      <c r="S1594" s="536"/>
      <c r="T1594" s="536"/>
      <c r="U1594" s="437"/>
      <c r="V1594" s="437"/>
      <c r="W1594" s="437"/>
      <c r="X1594" s="436"/>
    </row>
    <row r="1595">
      <c r="B1595" s="535"/>
      <c r="J1595" s="436"/>
      <c r="K1595" s="537"/>
      <c r="L1595" s="437"/>
      <c r="M1595" s="437"/>
      <c r="N1595" s="437"/>
      <c r="O1595" s="437"/>
      <c r="P1595" s="437"/>
      <c r="Q1595" s="538"/>
      <c r="R1595" s="536"/>
      <c r="S1595" s="536"/>
      <c r="T1595" s="536"/>
      <c r="U1595" s="437"/>
      <c r="V1595" s="437"/>
      <c r="W1595" s="437"/>
      <c r="X1595" s="436"/>
    </row>
    <row r="1596">
      <c r="B1596" s="535"/>
      <c r="J1596" s="436"/>
      <c r="K1596" s="537"/>
      <c r="L1596" s="437"/>
      <c r="M1596" s="437"/>
      <c r="N1596" s="437"/>
      <c r="O1596" s="437"/>
      <c r="P1596" s="437"/>
      <c r="Q1596" s="538"/>
      <c r="R1596" s="536"/>
      <c r="S1596" s="536"/>
      <c r="T1596" s="536"/>
      <c r="U1596" s="437"/>
      <c r="V1596" s="437"/>
      <c r="W1596" s="437"/>
      <c r="X1596" s="436"/>
    </row>
    <row r="1597">
      <c r="B1597" s="535"/>
      <c r="J1597" s="436"/>
      <c r="K1597" s="537"/>
      <c r="L1597" s="437"/>
      <c r="M1597" s="437"/>
      <c r="N1597" s="437"/>
      <c r="O1597" s="437"/>
      <c r="P1597" s="437"/>
      <c r="Q1597" s="538"/>
      <c r="R1597" s="536"/>
      <c r="S1597" s="536"/>
      <c r="T1597" s="536"/>
      <c r="U1597" s="437"/>
      <c r="V1597" s="437"/>
      <c r="W1597" s="437"/>
      <c r="X1597" s="436"/>
    </row>
    <row r="1598">
      <c r="B1598" s="535"/>
      <c r="J1598" s="436"/>
      <c r="K1598" s="537"/>
      <c r="L1598" s="437"/>
      <c r="M1598" s="437"/>
      <c r="N1598" s="437"/>
      <c r="O1598" s="437"/>
      <c r="P1598" s="437"/>
      <c r="Q1598" s="538"/>
      <c r="R1598" s="536"/>
      <c r="S1598" s="536"/>
      <c r="T1598" s="536"/>
      <c r="U1598" s="437"/>
      <c r="V1598" s="437"/>
      <c r="W1598" s="437"/>
      <c r="X1598" s="436"/>
    </row>
    <row r="1599">
      <c r="B1599" s="535"/>
      <c r="J1599" s="436"/>
      <c r="K1599" s="537"/>
      <c r="L1599" s="437"/>
      <c r="M1599" s="437"/>
      <c r="N1599" s="437"/>
      <c r="O1599" s="437"/>
      <c r="P1599" s="437"/>
      <c r="Q1599" s="538"/>
      <c r="R1599" s="536"/>
      <c r="S1599" s="536"/>
      <c r="T1599" s="536"/>
      <c r="U1599" s="437"/>
      <c r="V1599" s="437"/>
      <c r="W1599" s="437"/>
      <c r="X1599" s="436"/>
    </row>
    <row r="1600">
      <c r="B1600" s="535"/>
      <c r="J1600" s="436"/>
      <c r="K1600" s="537"/>
      <c r="L1600" s="437"/>
      <c r="M1600" s="437"/>
      <c r="N1600" s="437"/>
      <c r="O1600" s="437"/>
      <c r="P1600" s="437"/>
      <c r="Q1600" s="538"/>
      <c r="R1600" s="536"/>
      <c r="S1600" s="536"/>
      <c r="T1600" s="536"/>
      <c r="U1600" s="437"/>
      <c r="V1600" s="437"/>
      <c r="W1600" s="437"/>
      <c r="X1600" s="436"/>
    </row>
    <row r="1601">
      <c r="B1601" s="535"/>
      <c r="J1601" s="436"/>
      <c r="K1601" s="537"/>
      <c r="L1601" s="437"/>
      <c r="M1601" s="437"/>
      <c r="N1601" s="437"/>
      <c r="O1601" s="437"/>
      <c r="P1601" s="437"/>
      <c r="Q1601" s="538"/>
      <c r="R1601" s="536"/>
      <c r="S1601" s="536"/>
      <c r="T1601" s="536"/>
      <c r="U1601" s="437"/>
      <c r="V1601" s="437"/>
      <c r="W1601" s="437"/>
      <c r="X1601" s="436"/>
    </row>
    <row r="1602">
      <c r="B1602" s="535"/>
      <c r="J1602" s="436"/>
      <c r="K1602" s="537"/>
      <c r="L1602" s="437"/>
      <c r="M1602" s="437"/>
      <c r="N1602" s="437"/>
      <c r="O1602" s="437"/>
      <c r="P1602" s="437"/>
      <c r="Q1602" s="538"/>
      <c r="R1602" s="536"/>
      <c r="S1602" s="536"/>
      <c r="T1602" s="536"/>
      <c r="U1602" s="437"/>
      <c r="V1602" s="437"/>
      <c r="W1602" s="437"/>
      <c r="X1602" s="436"/>
    </row>
    <row r="1603">
      <c r="B1603" s="535"/>
      <c r="J1603" s="436"/>
      <c r="K1603" s="537"/>
      <c r="L1603" s="437"/>
      <c r="M1603" s="437"/>
      <c r="N1603" s="437"/>
      <c r="O1603" s="437"/>
      <c r="P1603" s="437"/>
      <c r="Q1603" s="538"/>
      <c r="R1603" s="536"/>
      <c r="S1603" s="536"/>
      <c r="T1603" s="536"/>
      <c r="U1603" s="437"/>
      <c r="V1603" s="437"/>
      <c r="W1603" s="437"/>
      <c r="X1603" s="436"/>
    </row>
    <row r="1604">
      <c r="B1604" s="535"/>
      <c r="J1604" s="436"/>
      <c r="K1604" s="537"/>
      <c r="L1604" s="437"/>
      <c r="M1604" s="437"/>
      <c r="N1604" s="437"/>
      <c r="O1604" s="437"/>
      <c r="P1604" s="437"/>
      <c r="Q1604" s="538"/>
      <c r="R1604" s="536"/>
      <c r="S1604" s="536"/>
      <c r="T1604" s="536"/>
      <c r="U1604" s="437"/>
      <c r="V1604" s="437"/>
      <c r="W1604" s="437"/>
      <c r="X1604" s="436"/>
    </row>
    <row r="1605">
      <c r="B1605" s="535"/>
      <c r="J1605" s="436"/>
      <c r="K1605" s="537"/>
      <c r="L1605" s="437"/>
      <c r="M1605" s="437"/>
      <c r="N1605" s="437"/>
      <c r="O1605" s="437"/>
      <c r="P1605" s="437"/>
      <c r="Q1605" s="538"/>
      <c r="R1605" s="536"/>
      <c r="S1605" s="536"/>
      <c r="T1605" s="536"/>
      <c r="U1605" s="437"/>
      <c r="V1605" s="437"/>
      <c r="W1605" s="437"/>
      <c r="X1605" s="436"/>
    </row>
    <row r="1606">
      <c r="B1606" s="535"/>
      <c r="J1606" s="436"/>
      <c r="K1606" s="537"/>
      <c r="L1606" s="437"/>
      <c r="M1606" s="437"/>
      <c r="N1606" s="437"/>
      <c r="O1606" s="437"/>
      <c r="P1606" s="437"/>
      <c r="Q1606" s="538"/>
      <c r="R1606" s="536"/>
      <c r="S1606" s="536"/>
      <c r="T1606" s="536"/>
      <c r="U1606" s="437"/>
      <c r="V1606" s="437"/>
      <c r="W1606" s="437"/>
      <c r="X1606" s="436"/>
    </row>
    <row r="1607">
      <c r="B1607" s="535"/>
      <c r="J1607" s="436"/>
      <c r="K1607" s="537"/>
      <c r="L1607" s="437"/>
      <c r="M1607" s="437"/>
      <c r="N1607" s="437"/>
      <c r="O1607" s="437"/>
      <c r="P1607" s="437"/>
      <c r="Q1607" s="538"/>
      <c r="R1607" s="536"/>
      <c r="S1607" s="536"/>
      <c r="T1607" s="536"/>
      <c r="U1607" s="437"/>
      <c r="V1607" s="437"/>
      <c r="W1607" s="437"/>
      <c r="X1607" s="436"/>
    </row>
    <row r="1608">
      <c r="B1608" s="535"/>
      <c r="J1608" s="436"/>
      <c r="K1608" s="537"/>
      <c r="L1608" s="437"/>
      <c r="M1608" s="437"/>
      <c r="N1608" s="437"/>
      <c r="O1608" s="437"/>
      <c r="P1608" s="437"/>
      <c r="Q1608" s="538"/>
      <c r="R1608" s="536"/>
      <c r="S1608" s="536"/>
      <c r="T1608" s="536"/>
      <c r="U1608" s="437"/>
      <c r="V1608" s="437"/>
      <c r="W1608" s="437"/>
      <c r="X1608" s="436"/>
    </row>
    <row r="1609">
      <c r="B1609" s="535"/>
      <c r="J1609" s="436"/>
      <c r="K1609" s="537"/>
      <c r="L1609" s="437"/>
      <c r="M1609" s="437"/>
      <c r="N1609" s="437"/>
      <c r="O1609" s="437"/>
      <c r="P1609" s="437"/>
      <c r="Q1609" s="538"/>
      <c r="R1609" s="536"/>
      <c r="S1609" s="536"/>
      <c r="T1609" s="536"/>
      <c r="U1609" s="437"/>
      <c r="V1609" s="437"/>
      <c r="W1609" s="437"/>
      <c r="X1609" s="436"/>
    </row>
    <row r="1610">
      <c r="B1610" s="535"/>
      <c r="J1610" s="436"/>
      <c r="K1610" s="537"/>
      <c r="L1610" s="437"/>
      <c r="M1610" s="437"/>
      <c r="N1610" s="437"/>
      <c r="O1610" s="437"/>
      <c r="P1610" s="437"/>
      <c r="Q1610" s="538"/>
      <c r="R1610" s="536"/>
      <c r="S1610" s="536"/>
      <c r="T1610" s="536"/>
      <c r="U1610" s="437"/>
      <c r="V1610" s="437"/>
      <c r="W1610" s="437"/>
      <c r="X1610" s="436"/>
    </row>
    <row r="1611">
      <c r="B1611" s="535"/>
      <c r="J1611" s="436"/>
      <c r="K1611" s="537"/>
      <c r="L1611" s="437"/>
      <c r="M1611" s="437"/>
      <c r="N1611" s="437"/>
      <c r="O1611" s="437"/>
      <c r="P1611" s="437"/>
      <c r="Q1611" s="538"/>
      <c r="R1611" s="536"/>
      <c r="S1611" s="536"/>
      <c r="T1611" s="536"/>
      <c r="U1611" s="437"/>
      <c r="V1611" s="437"/>
      <c r="W1611" s="437"/>
      <c r="X1611" s="436"/>
    </row>
    <row r="1612">
      <c r="B1612" s="535"/>
      <c r="J1612" s="436"/>
      <c r="K1612" s="537"/>
      <c r="L1612" s="437"/>
      <c r="M1612" s="437"/>
      <c r="N1612" s="437"/>
      <c r="O1612" s="437"/>
      <c r="P1612" s="437"/>
      <c r="Q1612" s="538"/>
      <c r="R1612" s="536"/>
      <c r="S1612" s="536"/>
      <c r="T1612" s="536"/>
      <c r="U1612" s="437"/>
      <c r="V1612" s="437"/>
      <c r="W1612" s="437"/>
      <c r="X1612" s="436"/>
    </row>
    <row r="1613">
      <c r="B1613" s="535"/>
      <c r="J1613" s="436"/>
      <c r="K1613" s="537"/>
      <c r="L1613" s="437"/>
      <c r="M1613" s="437"/>
      <c r="N1613" s="437"/>
      <c r="O1613" s="437"/>
      <c r="P1613" s="437"/>
      <c r="Q1613" s="538"/>
      <c r="R1613" s="536"/>
      <c r="S1613" s="536"/>
      <c r="T1613" s="536"/>
      <c r="U1613" s="437"/>
      <c r="V1613" s="437"/>
      <c r="W1613" s="437"/>
      <c r="X1613" s="436"/>
    </row>
    <row r="1614">
      <c r="B1614" s="535"/>
      <c r="J1614" s="436"/>
      <c r="K1614" s="537"/>
      <c r="L1614" s="437"/>
      <c r="M1614" s="437"/>
      <c r="N1614" s="437"/>
      <c r="O1614" s="437"/>
      <c r="P1614" s="437"/>
      <c r="Q1614" s="538"/>
      <c r="R1614" s="536"/>
      <c r="S1614" s="536"/>
      <c r="T1614" s="536"/>
      <c r="U1614" s="437"/>
      <c r="V1614" s="437"/>
      <c r="W1614" s="437"/>
      <c r="X1614" s="436"/>
    </row>
    <row r="1615">
      <c r="B1615" s="535"/>
      <c r="J1615" s="436"/>
      <c r="K1615" s="537"/>
      <c r="L1615" s="437"/>
      <c r="M1615" s="437"/>
      <c r="N1615" s="437"/>
      <c r="O1615" s="437"/>
      <c r="P1615" s="437"/>
      <c r="Q1615" s="538"/>
      <c r="R1615" s="536"/>
      <c r="S1615" s="536"/>
      <c r="T1615" s="536"/>
      <c r="U1615" s="437"/>
      <c r="V1615" s="437"/>
      <c r="W1615" s="437"/>
      <c r="X1615" s="436"/>
    </row>
    <row r="1616">
      <c r="B1616" s="535"/>
      <c r="J1616" s="436"/>
      <c r="K1616" s="537"/>
      <c r="L1616" s="437"/>
      <c r="M1616" s="437"/>
      <c r="N1616" s="437"/>
      <c r="O1616" s="437"/>
      <c r="P1616" s="437"/>
      <c r="Q1616" s="538"/>
      <c r="R1616" s="536"/>
      <c r="S1616" s="536"/>
      <c r="T1616" s="536"/>
      <c r="U1616" s="437"/>
      <c r="V1616" s="437"/>
      <c r="W1616" s="437"/>
      <c r="X1616" s="436"/>
    </row>
    <row r="1617">
      <c r="B1617" s="535"/>
      <c r="J1617" s="436"/>
      <c r="K1617" s="537"/>
      <c r="L1617" s="437"/>
      <c r="M1617" s="437"/>
      <c r="N1617" s="437"/>
      <c r="O1617" s="437"/>
      <c r="P1617" s="437"/>
      <c r="Q1617" s="538"/>
      <c r="R1617" s="536"/>
      <c r="S1617" s="536"/>
      <c r="T1617" s="536"/>
      <c r="U1617" s="437"/>
      <c r="V1617" s="437"/>
      <c r="W1617" s="437"/>
      <c r="X1617" s="436"/>
    </row>
    <row r="1618">
      <c r="B1618" s="535"/>
      <c r="J1618" s="436"/>
      <c r="K1618" s="537"/>
      <c r="L1618" s="437"/>
      <c r="M1618" s="437"/>
      <c r="N1618" s="437"/>
      <c r="O1618" s="437"/>
      <c r="P1618" s="437"/>
      <c r="Q1618" s="538"/>
      <c r="R1618" s="536"/>
      <c r="S1618" s="536"/>
      <c r="T1618" s="536"/>
      <c r="U1618" s="437"/>
      <c r="V1618" s="437"/>
      <c r="W1618" s="437"/>
      <c r="X1618" s="436"/>
    </row>
    <row r="1619">
      <c r="B1619" s="535"/>
      <c r="J1619" s="436"/>
      <c r="K1619" s="537"/>
      <c r="L1619" s="437"/>
      <c r="M1619" s="437"/>
      <c r="N1619" s="437"/>
      <c r="O1619" s="437"/>
      <c r="P1619" s="437"/>
      <c r="Q1619" s="538"/>
      <c r="R1619" s="536"/>
      <c r="S1619" s="536"/>
      <c r="T1619" s="536"/>
      <c r="U1619" s="437"/>
      <c r="V1619" s="437"/>
      <c r="W1619" s="437"/>
      <c r="X1619" s="436"/>
    </row>
    <row r="1620">
      <c r="B1620" s="535"/>
      <c r="J1620" s="436"/>
      <c r="K1620" s="537"/>
      <c r="L1620" s="437"/>
      <c r="M1620" s="437"/>
      <c r="N1620" s="437"/>
      <c r="O1620" s="437"/>
      <c r="P1620" s="437"/>
      <c r="Q1620" s="538"/>
      <c r="R1620" s="536"/>
      <c r="S1620" s="536"/>
      <c r="T1620" s="536"/>
      <c r="U1620" s="437"/>
      <c r="V1620" s="437"/>
      <c r="W1620" s="437"/>
      <c r="X1620" s="436"/>
    </row>
    <row r="1621">
      <c r="B1621" s="535"/>
      <c r="J1621" s="436"/>
      <c r="K1621" s="537"/>
      <c r="L1621" s="437"/>
      <c r="M1621" s="437"/>
      <c r="N1621" s="437"/>
      <c r="O1621" s="437"/>
      <c r="P1621" s="437"/>
      <c r="Q1621" s="538"/>
      <c r="R1621" s="536"/>
      <c r="S1621" s="536"/>
      <c r="T1621" s="536"/>
      <c r="U1621" s="437"/>
      <c r="V1621" s="437"/>
      <c r="W1621" s="437"/>
      <c r="X1621" s="436"/>
    </row>
    <row r="1622">
      <c r="B1622" s="535"/>
      <c r="J1622" s="436"/>
      <c r="K1622" s="537"/>
      <c r="L1622" s="437"/>
      <c r="M1622" s="437"/>
      <c r="N1622" s="437"/>
      <c r="O1622" s="437"/>
      <c r="P1622" s="437"/>
      <c r="Q1622" s="538"/>
      <c r="R1622" s="536"/>
      <c r="S1622" s="536"/>
      <c r="T1622" s="536"/>
      <c r="U1622" s="437"/>
      <c r="V1622" s="437"/>
      <c r="W1622" s="437"/>
      <c r="X1622" s="436"/>
    </row>
    <row r="1623">
      <c r="B1623" s="535"/>
      <c r="J1623" s="436"/>
      <c r="K1623" s="537"/>
      <c r="L1623" s="437"/>
      <c r="M1623" s="437"/>
      <c r="N1623" s="437"/>
      <c r="O1623" s="437"/>
      <c r="P1623" s="437"/>
      <c r="Q1623" s="538"/>
      <c r="R1623" s="536"/>
      <c r="S1623" s="536"/>
      <c r="T1623" s="536"/>
      <c r="U1623" s="437"/>
      <c r="V1623" s="437"/>
      <c r="W1623" s="437"/>
      <c r="X1623" s="436"/>
    </row>
    <row r="1624">
      <c r="B1624" s="535"/>
      <c r="J1624" s="436"/>
      <c r="K1624" s="537"/>
      <c r="L1624" s="437"/>
      <c r="M1624" s="437"/>
      <c r="N1624" s="437"/>
      <c r="O1624" s="437"/>
      <c r="P1624" s="437"/>
      <c r="Q1624" s="538"/>
      <c r="R1624" s="536"/>
      <c r="S1624" s="536"/>
      <c r="T1624" s="536"/>
      <c r="U1624" s="437"/>
      <c r="V1624" s="437"/>
      <c r="W1624" s="437"/>
      <c r="X1624" s="436"/>
    </row>
    <row r="1625">
      <c r="B1625" s="535"/>
      <c r="J1625" s="436"/>
      <c r="K1625" s="537"/>
      <c r="L1625" s="437"/>
      <c r="M1625" s="437"/>
      <c r="N1625" s="437"/>
      <c r="O1625" s="437"/>
      <c r="P1625" s="437"/>
      <c r="Q1625" s="538"/>
      <c r="R1625" s="536"/>
      <c r="S1625" s="536"/>
      <c r="T1625" s="536"/>
      <c r="U1625" s="437"/>
      <c r="V1625" s="437"/>
      <c r="W1625" s="437"/>
      <c r="X1625" s="436"/>
    </row>
    <row r="1626">
      <c r="B1626" s="535"/>
      <c r="J1626" s="436"/>
      <c r="K1626" s="537"/>
      <c r="L1626" s="437"/>
      <c r="M1626" s="437"/>
      <c r="N1626" s="437"/>
      <c r="O1626" s="437"/>
      <c r="P1626" s="437"/>
      <c r="Q1626" s="538"/>
      <c r="R1626" s="536"/>
      <c r="S1626" s="536"/>
      <c r="T1626" s="536"/>
      <c r="U1626" s="437"/>
      <c r="V1626" s="437"/>
      <c r="W1626" s="437"/>
      <c r="X1626" s="436"/>
    </row>
    <row r="1627">
      <c r="B1627" s="535"/>
      <c r="J1627" s="436"/>
      <c r="K1627" s="537"/>
      <c r="L1627" s="437"/>
      <c r="M1627" s="437"/>
      <c r="N1627" s="437"/>
      <c r="O1627" s="437"/>
      <c r="P1627" s="437"/>
      <c r="Q1627" s="538"/>
      <c r="R1627" s="536"/>
      <c r="S1627" s="536"/>
      <c r="T1627" s="536"/>
      <c r="U1627" s="437"/>
      <c r="V1627" s="437"/>
      <c r="W1627" s="437"/>
      <c r="X1627" s="436"/>
    </row>
    <row r="1628">
      <c r="B1628" s="535"/>
      <c r="J1628" s="436"/>
      <c r="K1628" s="537"/>
      <c r="L1628" s="437"/>
      <c r="M1628" s="437"/>
      <c r="N1628" s="437"/>
      <c r="O1628" s="437"/>
      <c r="P1628" s="437"/>
      <c r="Q1628" s="538"/>
      <c r="R1628" s="536"/>
      <c r="S1628" s="536"/>
      <c r="T1628" s="536"/>
      <c r="U1628" s="437"/>
      <c r="V1628" s="437"/>
      <c r="W1628" s="437"/>
      <c r="X1628" s="436"/>
    </row>
    <row r="1629">
      <c r="B1629" s="535"/>
      <c r="J1629" s="436"/>
      <c r="K1629" s="537"/>
      <c r="L1629" s="437"/>
      <c r="M1629" s="437"/>
      <c r="N1629" s="437"/>
      <c r="O1629" s="437"/>
      <c r="P1629" s="437"/>
      <c r="Q1629" s="538"/>
      <c r="R1629" s="536"/>
      <c r="S1629" s="536"/>
      <c r="T1629" s="536"/>
      <c r="U1629" s="437"/>
      <c r="V1629" s="437"/>
      <c r="W1629" s="437"/>
      <c r="X1629" s="436"/>
    </row>
    <row r="1630">
      <c r="B1630" s="535"/>
      <c r="J1630" s="436"/>
      <c r="K1630" s="537"/>
      <c r="L1630" s="437"/>
      <c r="M1630" s="437"/>
      <c r="N1630" s="437"/>
      <c r="O1630" s="437"/>
      <c r="P1630" s="437"/>
      <c r="Q1630" s="538"/>
      <c r="R1630" s="536"/>
      <c r="S1630" s="536"/>
      <c r="T1630" s="536"/>
      <c r="U1630" s="437"/>
      <c r="V1630" s="437"/>
      <c r="W1630" s="437"/>
      <c r="X1630" s="436"/>
    </row>
    <row r="1631">
      <c r="B1631" s="535"/>
      <c r="J1631" s="436"/>
      <c r="K1631" s="537"/>
      <c r="L1631" s="437"/>
      <c r="M1631" s="437"/>
      <c r="N1631" s="437"/>
      <c r="O1631" s="437"/>
      <c r="P1631" s="437"/>
      <c r="Q1631" s="538"/>
      <c r="R1631" s="536"/>
      <c r="S1631" s="536"/>
      <c r="T1631" s="536"/>
      <c r="U1631" s="437"/>
      <c r="V1631" s="437"/>
      <c r="W1631" s="437"/>
      <c r="X1631" s="436"/>
    </row>
    <row r="1632">
      <c r="B1632" s="535"/>
      <c r="J1632" s="436"/>
      <c r="K1632" s="537"/>
      <c r="L1632" s="437"/>
      <c r="M1632" s="437"/>
      <c r="N1632" s="437"/>
      <c r="O1632" s="437"/>
      <c r="P1632" s="437"/>
      <c r="Q1632" s="538"/>
      <c r="R1632" s="536"/>
      <c r="S1632" s="536"/>
      <c r="T1632" s="536"/>
      <c r="U1632" s="437"/>
      <c r="V1632" s="437"/>
      <c r="W1632" s="437"/>
      <c r="X1632" s="436"/>
    </row>
    <row r="1633">
      <c r="B1633" s="535"/>
      <c r="J1633" s="436"/>
      <c r="K1633" s="537"/>
      <c r="L1633" s="437"/>
      <c r="M1633" s="437"/>
      <c r="N1633" s="437"/>
      <c r="O1633" s="437"/>
      <c r="P1633" s="437"/>
      <c r="Q1633" s="538"/>
      <c r="R1633" s="536"/>
      <c r="S1633" s="536"/>
      <c r="T1633" s="536"/>
      <c r="U1633" s="437"/>
      <c r="V1633" s="437"/>
      <c r="W1633" s="437"/>
      <c r="X1633" s="436"/>
    </row>
    <row r="1634">
      <c r="B1634" s="535"/>
      <c r="J1634" s="436"/>
      <c r="K1634" s="537"/>
      <c r="L1634" s="437"/>
      <c r="M1634" s="437"/>
      <c r="N1634" s="437"/>
      <c r="O1634" s="437"/>
      <c r="P1634" s="437"/>
      <c r="Q1634" s="538"/>
      <c r="R1634" s="536"/>
      <c r="S1634" s="536"/>
      <c r="T1634" s="536"/>
      <c r="U1634" s="437"/>
      <c r="V1634" s="437"/>
      <c r="W1634" s="437"/>
      <c r="X1634" s="436"/>
    </row>
    <row r="1635">
      <c r="B1635" s="535"/>
      <c r="J1635" s="436"/>
      <c r="K1635" s="537"/>
      <c r="L1635" s="437"/>
      <c r="M1635" s="437"/>
      <c r="N1635" s="437"/>
      <c r="O1635" s="437"/>
      <c r="P1635" s="437"/>
      <c r="Q1635" s="538"/>
      <c r="R1635" s="536"/>
      <c r="S1635" s="536"/>
      <c r="T1635" s="536"/>
      <c r="U1635" s="437"/>
      <c r="V1635" s="437"/>
      <c r="W1635" s="437"/>
      <c r="X1635" s="436"/>
    </row>
    <row r="1636">
      <c r="B1636" s="535"/>
      <c r="J1636" s="436"/>
      <c r="K1636" s="537"/>
      <c r="L1636" s="437"/>
      <c r="M1636" s="437"/>
      <c r="N1636" s="437"/>
      <c r="O1636" s="437"/>
      <c r="P1636" s="437"/>
      <c r="Q1636" s="538"/>
      <c r="R1636" s="536"/>
      <c r="S1636" s="536"/>
      <c r="T1636" s="536"/>
      <c r="U1636" s="437"/>
      <c r="V1636" s="437"/>
      <c r="W1636" s="437"/>
      <c r="X1636" s="436"/>
    </row>
    <row r="1637">
      <c r="B1637" s="535"/>
      <c r="J1637" s="436"/>
      <c r="K1637" s="537"/>
      <c r="L1637" s="437"/>
      <c r="M1637" s="437"/>
      <c r="N1637" s="437"/>
      <c r="O1637" s="437"/>
      <c r="P1637" s="437"/>
      <c r="Q1637" s="538"/>
      <c r="R1637" s="536"/>
      <c r="S1637" s="536"/>
      <c r="T1637" s="536"/>
      <c r="U1637" s="437"/>
      <c r="V1637" s="437"/>
      <c r="W1637" s="437"/>
      <c r="X1637" s="436"/>
    </row>
    <row r="1638">
      <c r="B1638" s="535"/>
      <c r="J1638" s="436"/>
      <c r="K1638" s="537"/>
      <c r="L1638" s="437"/>
      <c r="M1638" s="437"/>
      <c r="N1638" s="437"/>
      <c r="O1638" s="437"/>
      <c r="P1638" s="437"/>
      <c r="Q1638" s="538"/>
      <c r="R1638" s="536"/>
      <c r="S1638" s="536"/>
      <c r="T1638" s="536"/>
      <c r="U1638" s="437"/>
      <c r="V1638" s="437"/>
      <c r="W1638" s="437"/>
      <c r="X1638" s="436"/>
    </row>
    <row r="1639">
      <c r="B1639" s="535"/>
      <c r="J1639" s="436"/>
      <c r="K1639" s="537"/>
      <c r="L1639" s="437"/>
      <c r="M1639" s="437"/>
      <c r="N1639" s="437"/>
      <c r="O1639" s="437"/>
      <c r="P1639" s="437"/>
      <c r="Q1639" s="538"/>
      <c r="R1639" s="536"/>
      <c r="S1639" s="536"/>
      <c r="T1639" s="536"/>
      <c r="U1639" s="437"/>
      <c r="V1639" s="437"/>
      <c r="W1639" s="437"/>
      <c r="X1639" s="436"/>
    </row>
    <row r="1640">
      <c r="B1640" s="535"/>
      <c r="J1640" s="436"/>
      <c r="K1640" s="537"/>
      <c r="L1640" s="437"/>
      <c r="M1640" s="437"/>
      <c r="N1640" s="437"/>
      <c r="O1640" s="437"/>
      <c r="P1640" s="437"/>
      <c r="Q1640" s="538"/>
      <c r="R1640" s="536"/>
      <c r="S1640" s="536"/>
      <c r="T1640" s="536"/>
      <c r="U1640" s="437"/>
      <c r="V1640" s="437"/>
      <c r="W1640" s="437"/>
      <c r="X1640" s="436"/>
    </row>
    <row r="1641">
      <c r="B1641" s="535"/>
      <c r="J1641" s="436"/>
      <c r="K1641" s="537"/>
      <c r="L1641" s="437"/>
      <c r="M1641" s="437"/>
      <c r="N1641" s="437"/>
      <c r="O1641" s="437"/>
      <c r="P1641" s="437"/>
      <c r="Q1641" s="538"/>
      <c r="R1641" s="536"/>
      <c r="S1641" s="536"/>
      <c r="T1641" s="536"/>
      <c r="U1641" s="437"/>
      <c r="V1641" s="437"/>
      <c r="W1641" s="437"/>
      <c r="X1641" s="436"/>
    </row>
    <row r="1642">
      <c r="B1642" s="535"/>
      <c r="J1642" s="436"/>
      <c r="K1642" s="537"/>
      <c r="L1642" s="437"/>
      <c r="M1642" s="437"/>
      <c r="N1642" s="437"/>
      <c r="O1642" s="437"/>
      <c r="P1642" s="437"/>
      <c r="Q1642" s="538"/>
      <c r="R1642" s="536"/>
      <c r="S1642" s="536"/>
      <c r="T1642" s="536"/>
      <c r="U1642" s="437"/>
      <c r="V1642" s="437"/>
      <c r="W1642" s="437"/>
      <c r="X1642" s="436"/>
    </row>
    <row r="1643">
      <c r="B1643" s="535"/>
      <c r="J1643" s="436"/>
      <c r="K1643" s="537"/>
      <c r="L1643" s="437"/>
      <c r="M1643" s="437"/>
      <c r="N1643" s="437"/>
      <c r="O1643" s="437"/>
      <c r="P1643" s="437"/>
      <c r="Q1643" s="538"/>
      <c r="R1643" s="536"/>
      <c r="S1643" s="536"/>
      <c r="T1643" s="536"/>
      <c r="U1643" s="437"/>
      <c r="V1643" s="437"/>
      <c r="W1643" s="437"/>
      <c r="X1643" s="436"/>
    </row>
    <row r="1644">
      <c r="B1644" s="535"/>
      <c r="J1644" s="436"/>
      <c r="K1644" s="537"/>
      <c r="L1644" s="437"/>
      <c r="M1644" s="437"/>
      <c r="N1644" s="437"/>
      <c r="O1644" s="437"/>
      <c r="P1644" s="437"/>
      <c r="Q1644" s="538"/>
      <c r="R1644" s="536"/>
      <c r="S1644" s="536"/>
      <c r="T1644" s="536"/>
      <c r="U1644" s="437"/>
      <c r="V1644" s="437"/>
      <c r="W1644" s="437"/>
      <c r="X1644" s="436"/>
    </row>
    <row r="1645">
      <c r="B1645" s="535"/>
      <c r="J1645" s="436"/>
      <c r="K1645" s="537"/>
      <c r="L1645" s="437"/>
      <c r="M1645" s="437"/>
      <c r="N1645" s="437"/>
      <c r="O1645" s="437"/>
      <c r="P1645" s="437"/>
      <c r="Q1645" s="538"/>
      <c r="R1645" s="536"/>
      <c r="S1645" s="536"/>
      <c r="T1645" s="536"/>
      <c r="U1645" s="437"/>
      <c r="V1645" s="437"/>
      <c r="W1645" s="437"/>
      <c r="X1645" s="436"/>
    </row>
    <row r="1646">
      <c r="B1646" s="535"/>
      <c r="J1646" s="436"/>
      <c r="K1646" s="537"/>
      <c r="L1646" s="437"/>
      <c r="M1646" s="437"/>
      <c r="N1646" s="437"/>
      <c r="O1646" s="437"/>
      <c r="P1646" s="437"/>
      <c r="Q1646" s="538"/>
      <c r="R1646" s="536"/>
      <c r="S1646" s="536"/>
      <c r="T1646" s="536"/>
      <c r="U1646" s="437"/>
      <c r="V1646" s="437"/>
      <c r="W1646" s="437"/>
      <c r="X1646" s="436"/>
    </row>
    <row r="1647">
      <c r="B1647" s="535"/>
      <c r="J1647" s="436"/>
      <c r="K1647" s="537"/>
      <c r="L1647" s="437"/>
      <c r="M1647" s="437"/>
      <c r="N1647" s="437"/>
      <c r="O1647" s="437"/>
      <c r="P1647" s="437"/>
      <c r="Q1647" s="538"/>
      <c r="R1647" s="536"/>
      <c r="S1647" s="536"/>
      <c r="T1647" s="536"/>
      <c r="U1647" s="437"/>
      <c r="V1647" s="437"/>
      <c r="W1647" s="437"/>
      <c r="X1647" s="436"/>
    </row>
    <row r="1648">
      <c r="B1648" s="535"/>
      <c r="J1648" s="436"/>
      <c r="K1648" s="537"/>
      <c r="L1648" s="437"/>
      <c r="M1648" s="437"/>
      <c r="N1648" s="437"/>
      <c r="O1648" s="437"/>
      <c r="P1648" s="437"/>
      <c r="Q1648" s="538"/>
      <c r="R1648" s="536"/>
      <c r="S1648" s="536"/>
      <c r="T1648" s="536"/>
      <c r="U1648" s="437"/>
      <c r="V1648" s="437"/>
      <c r="W1648" s="437"/>
      <c r="X1648" s="436"/>
    </row>
    <row r="1649">
      <c r="B1649" s="535"/>
      <c r="J1649" s="436"/>
      <c r="K1649" s="537"/>
      <c r="L1649" s="437"/>
      <c r="M1649" s="437"/>
      <c r="N1649" s="437"/>
      <c r="O1649" s="437"/>
      <c r="P1649" s="437"/>
      <c r="Q1649" s="538"/>
      <c r="R1649" s="536"/>
      <c r="S1649" s="536"/>
      <c r="T1649" s="536"/>
      <c r="U1649" s="437"/>
      <c r="V1649" s="437"/>
      <c r="W1649" s="437"/>
      <c r="X1649" s="436"/>
    </row>
    <row r="1650">
      <c r="B1650" s="535"/>
      <c r="J1650" s="436"/>
      <c r="K1650" s="537"/>
      <c r="L1650" s="437"/>
      <c r="M1650" s="437"/>
      <c r="N1650" s="437"/>
      <c r="O1650" s="437"/>
      <c r="P1650" s="437"/>
      <c r="Q1650" s="538"/>
      <c r="R1650" s="536"/>
      <c r="S1650" s="536"/>
      <c r="T1650" s="536"/>
      <c r="U1650" s="437"/>
      <c r="V1650" s="437"/>
      <c r="W1650" s="437"/>
      <c r="X1650" s="436"/>
    </row>
    <row r="1651">
      <c r="B1651" s="535"/>
      <c r="J1651" s="436"/>
      <c r="K1651" s="537"/>
      <c r="L1651" s="437"/>
      <c r="M1651" s="437"/>
      <c r="N1651" s="437"/>
      <c r="O1651" s="437"/>
      <c r="P1651" s="437"/>
      <c r="Q1651" s="538"/>
      <c r="R1651" s="536"/>
      <c r="S1651" s="536"/>
      <c r="T1651" s="536"/>
      <c r="U1651" s="437"/>
      <c r="V1651" s="437"/>
      <c r="W1651" s="437"/>
      <c r="X1651" s="436"/>
    </row>
    <row r="1652">
      <c r="B1652" s="535"/>
      <c r="J1652" s="436"/>
      <c r="K1652" s="537"/>
      <c r="L1652" s="437"/>
      <c r="M1652" s="437"/>
      <c r="N1652" s="437"/>
      <c r="O1652" s="437"/>
      <c r="P1652" s="437"/>
      <c r="Q1652" s="538"/>
      <c r="R1652" s="536"/>
      <c r="S1652" s="536"/>
      <c r="T1652" s="536"/>
      <c r="U1652" s="437"/>
      <c r="V1652" s="437"/>
      <c r="W1652" s="437"/>
      <c r="X1652" s="436"/>
    </row>
    <row r="1653">
      <c r="B1653" s="535"/>
      <c r="J1653" s="436"/>
      <c r="K1653" s="537"/>
      <c r="L1653" s="437"/>
      <c r="M1653" s="437"/>
      <c r="N1653" s="437"/>
      <c r="O1653" s="437"/>
      <c r="P1653" s="437"/>
      <c r="Q1653" s="538"/>
      <c r="R1653" s="536"/>
      <c r="S1653" s="536"/>
      <c r="T1653" s="536"/>
      <c r="U1653" s="437"/>
      <c r="V1653" s="437"/>
      <c r="W1653" s="437"/>
      <c r="X1653" s="436"/>
    </row>
    <row r="1654">
      <c r="B1654" s="535"/>
      <c r="J1654" s="436"/>
      <c r="K1654" s="537"/>
      <c r="L1654" s="437"/>
      <c r="M1654" s="437"/>
      <c r="N1654" s="437"/>
      <c r="O1654" s="437"/>
      <c r="P1654" s="437"/>
      <c r="Q1654" s="538"/>
      <c r="R1654" s="536"/>
      <c r="S1654" s="536"/>
      <c r="T1654" s="536"/>
      <c r="U1654" s="437"/>
      <c r="V1654" s="437"/>
      <c r="W1654" s="437"/>
      <c r="X1654" s="436"/>
    </row>
    <row r="1655">
      <c r="B1655" s="535"/>
      <c r="J1655" s="436"/>
      <c r="K1655" s="537"/>
      <c r="L1655" s="437"/>
      <c r="M1655" s="437"/>
      <c r="N1655" s="437"/>
      <c r="O1655" s="437"/>
      <c r="P1655" s="437"/>
      <c r="Q1655" s="538"/>
      <c r="R1655" s="536"/>
      <c r="S1655" s="536"/>
      <c r="T1655" s="536"/>
      <c r="U1655" s="437"/>
      <c r="V1655" s="437"/>
      <c r="W1655" s="437"/>
      <c r="X1655" s="436"/>
    </row>
    <row r="1656">
      <c r="B1656" s="535"/>
      <c r="J1656" s="436"/>
      <c r="K1656" s="537"/>
      <c r="L1656" s="437"/>
      <c r="M1656" s="437"/>
      <c r="N1656" s="437"/>
      <c r="O1656" s="437"/>
      <c r="P1656" s="437"/>
      <c r="Q1656" s="538"/>
      <c r="R1656" s="536"/>
      <c r="S1656" s="536"/>
      <c r="T1656" s="536"/>
      <c r="U1656" s="437"/>
      <c r="V1656" s="437"/>
      <c r="W1656" s="437"/>
      <c r="X1656" s="436"/>
    </row>
    <row r="1657">
      <c r="B1657" s="535"/>
      <c r="J1657" s="436"/>
      <c r="K1657" s="537"/>
      <c r="L1657" s="437"/>
      <c r="M1657" s="437"/>
      <c r="N1657" s="437"/>
      <c r="O1657" s="437"/>
      <c r="P1657" s="437"/>
      <c r="Q1657" s="538"/>
      <c r="R1657" s="536"/>
      <c r="S1657" s="536"/>
      <c r="T1657" s="536"/>
      <c r="U1657" s="437"/>
      <c r="V1657" s="437"/>
      <c r="W1657" s="437"/>
      <c r="X1657" s="436"/>
    </row>
    <row r="1658">
      <c r="B1658" s="535"/>
      <c r="J1658" s="436"/>
      <c r="K1658" s="537"/>
      <c r="L1658" s="437"/>
      <c r="M1658" s="437"/>
      <c r="N1658" s="437"/>
      <c r="O1658" s="437"/>
      <c r="P1658" s="437"/>
      <c r="Q1658" s="538"/>
      <c r="R1658" s="536"/>
      <c r="S1658" s="536"/>
      <c r="T1658" s="536"/>
      <c r="U1658" s="437"/>
      <c r="V1658" s="437"/>
      <c r="W1658" s="437"/>
      <c r="X1658" s="436"/>
    </row>
    <row r="1659">
      <c r="B1659" s="535"/>
      <c r="J1659" s="436"/>
      <c r="K1659" s="537"/>
      <c r="L1659" s="437"/>
      <c r="M1659" s="437"/>
      <c r="N1659" s="437"/>
      <c r="O1659" s="437"/>
      <c r="P1659" s="437"/>
      <c r="Q1659" s="538"/>
      <c r="R1659" s="536"/>
      <c r="S1659" s="536"/>
      <c r="T1659" s="536"/>
      <c r="U1659" s="437"/>
      <c r="V1659" s="437"/>
      <c r="W1659" s="437"/>
      <c r="X1659" s="436"/>
    </row>
    <row r="1660">
      <c r="B1660" s="535"/>
      <c r="J1660" s="436"/>
      <c r="K1660" s="537"/>
      <c r="L1660" s="437"/>
      <c r="M1660" s="437"/>
      <c r="N1660" s="437"/>
      <c r="O1660" s="437"/>
      <c r="P1660" s="437"/>
      <c r="Q1660" s="538"/>
      <c r="R1660" s="536"/>
      <c r="S1660" s="536"/>
      <c r="T1660" s="536"/>
      <c r="U1660" s="437"/>
      <c r="V1660" s="437"/>
      <c r="W1660" s="437"/>
      <c r="X1660" s="436"/>
    </row>
    <row r="1661">
      <c r="B1661" s="535"/>
      <c r="J1661" s="436"/>
      <c r="K1661" s="537"/>
      <c r="L1661" s="437"/>
      <c r="M1661" s="437"/>
      <c r="N1661" s="437"/>
      <c r="O1661" s="437"/>
      <c r="P1661" s="437"/>
      <c r="Q1661" s="538"/>
      <c r="R1661" s="536"/>
      <c r="S1661" s="536"/>
      <c r="T1661" s="536"/>
      <c r="U1661" s="437"/>
      <c r="V1661" s="437"/>
      <c r="W1661" s="437"/>
      <c r="X1661" s="436"/>
    </row>
    <row r="1662">
      <c r="B1662" s="535"/>
      <c r="J1662" s="436"/>
      <c r="K1662" s="537"/>
      <c r="L1662" s="437"/>
      <c r="M1662" s="437"/>
      <c r="N1662" s="437"/>
      <c r="O1662" s="437"/>
      <c r="P1662" s="437"/>
      <c r="Q1662" s="538"/>
      <c r="R1662" s="536"/>
      <c r="S1662" s="536"/>
      <c r="T1662" s="536"/>
      <c r="U1662" s="437"/>
      <c r="V1662" s="437"/>
      <c r="W1662" s="437"/>
      <c r="X1662" s="436"/>
    </row>
    <row r="1663">
      <c r="B1663" s="535"/>
      <c r="J1663" s="436"/>
      <c r="K1663" s="537"/>
      <c r="L1663" s="437"/>
      <c r="M1663" s="437"/>
      <c r="N1663" s="437"/>
      <c r="O1663" s="437"/>
      <c r="P1663" s="437"/>
      <c r="Q1663" s="538"/>
      <c r="R1663" s="536"/>
      <c r="S1663" s="536"/>
      <c r="T1663" s="536"/>
      <c r="U1663" s="437"/>
      <c r="V1663" s="437"/>
      <c r="W1663" s="437"/>
      <c r="X1663" s="436"/>
    </row>
    <row r="1664">
      <c r="B1664" s="535"/>
      <c r="J1664" s="436"/>
      <c r="K1664" s="537"/>
      <c r="L1664" s="437"/>
      <c r="M1664" s="437"/>
      <c r="N1664" s="437"/>
      <c r="O1664" s="437"/>
      <c r="P1664" s="437"/>
      <c r="Q1664" s="538"/>
      <c r="R1664" s="536"/>
      <c r="S1664" s="536"/>
      <c r="T1664" s="536"/>
      <c r="U1664" s="437"/>
      <c r="V1664" s="437"/>
      <c r="W1664" s="437"/>
      <c r="X1664" s="436"/>
    </row>
    <row r="1665">
      <c r="B1665" s="535"/>
      <c r="J1665" s="436"/>
      <c r="K1665" s="537"/>
      <c r="L1665" s="437"/>
      <c r="M1665" s="437"/>
      <c r="N1665" s="437"/>
      <c r="O1665" s="437"/>
      <c r="P1665" s="437"/>
      <c r="Q1665" s="538"/>
      <c r="R1665" s="536"/>
      <c r="S1665" s="536"/>
      <c r="T1665" s="536"/>
      <c r="U1665" s="437"/>
      <c r="V1665" s="437"/>
      <c r="W1665" s="437"/>
      <c r="X1665" s="436"/>
    </row>
    <row r="1666">
      <c r="B1666" s="535"/>
      <c r="J1666" s="436"/>
      <c r="K1666" s="537"/>
      <c r="L1666" s="437"/>
      <c r="M1666" s="437"/>
      <c r="N1666" s="437"/>
      <c r="O1666" s="437"/>
      <c r="P1666" s="437"/>
      <c r="Q1666" s="538"/>
      <c r="R1666" s="536"/>
      <c r="S1666" s="536"/>
      <c r="T1666" s="536"/>
      <c r="U1666" s="437"/>
      <c r="V1666" s="437"/>
      <c r="W1666" s="437"/>
      <c r="X1666" s="436"/>
    </row>
    <row r="1667">
      <c r="B1667" s="535"/>
      <c r="J1667" s="436"/>
      <c r="K1667" s="537"/>
      <c r="L1667" s="437"/>
      <c r="M1667" s="437"/>
      <c r="N1667" s="437"/>
      <c r="O1667" s="437"/>
      <c r="P1667" s="437"/>
      <c r="Q1667" s="538"/>
      <c r="R1667" s="536"/>
      <c r="S1667" s="536"/>
      <c r="T1667" s="536"/>
      <c r="U1667" s="437"/>
      <c r="V1667" s="437"/>
      <c r="W1667" s="437"/>
      <c r="X1667" s="436"/>
    </row>
    <row r="1668">
      <c r="B1668" s="535"/>
      <c r="J1668" s="436"/>
      <c r="K1668" s="537"/>
      <c r="L1668" s="437"/>
      <c r="M1668" s="437"/>
      <c r="N1668" s="437"/>
      <c r="O1668" s="437"/>
      <c r="P1668" s="437"/>
      <c r="Q1668" s="538"/>
      <c r="R1668" s="536"/>
      <c r="S1668" s="536"/>
      <c r="T1668" s="536"/>
      <c r="U1668" s="437"/>
      <c r="V1668" s="437"/>
      <c r="W1668" s="437"/>
      <c r="X1668" s="436"/>
    </row>
    <row r="1669">
      <c r="B1669" s="535"/>
      <c r="J1669" s="436"/>
      <c r="K1669" s="537"/>
      <c r="L1669" s="437"/>
      <c r="M1669" s="437"/>
      <c r="N1669" s="437"/>
      <c r="O1669" s="437"/>
      <c r="P1669" s="437"/>
      <c r="Q1669" s="538"/>
      <c r="R1669" s="536"/>
      <c r="S1669" s="536"/>
      <c r="T1669" s="536"/>
      <c r="U1669" s="437"/>
      <c r="V1669" s="437"/>
      <c r="W1669" s="437"/>
      <c r="X1669" s="436"/>
    </row>
    <row r="1670">
      <c r="B1670" s="535"/>
      <c r="J1670" s="436"/>
      <c r="K1670" s="537"/>
      <c r="L1670" s="437"/>
      <c r="M1670" s="437"/>
      <c r="N1670" s="437"/>
      <c r="O1670" s="437"/>
      <c r="P1670" s="437"/>
      <c r="Q1670" s="538"/>
      <c r="R1670" s="536"/>
      <c r="S1670" s="536"/>
      <c r="T1670" s="536"/>
      <c r="U1670" s="437"/>
      <c r="V1670" s="437"/>
      <c r="W1670" s="437"/>
      <c r="X1670" s="436"/>
    </row>
    <row r="1671">
      <c r="B1671" s="535"/>
      <c r="J1671" s="436"/>
      <c r="K1671" s="537"/>
      <c r="L1671" s="437"/>
      <c r="M1671" s="437"/>
      <c r="N1671" s="437"/>
      <c r="O1671" s="437"/>
      <c r="P1671" s="437"/>
      <c r="Q1671" s="538"/>
      <c r="R1671" s="536"/>
      <c r="S1671" s="536"/>
      <c r="T1671" s="536"/>
      <c r="U1671" s="437"/>
      <c r="V1671" s="437"/>
      <c r="W1671" s="437"/>
      <c r="X1671" s="436"/>
    </row>
    <row r="1672">
      <c r="B1672" s="535"/>
      <c r="J1672" s="436"/>
      <c r="K1672" s="537"/>
      <c r="L1672" s="437"/>
      <c r="M1672" s="437"/>
      <c r="N1672" s="437"/>
      <c r="O1672" s="437"/>
      <c r="P1672" s="437"/>
      <c r="Q1672" s="538"/>
      <c r="R1672" s="536"/>
      <c r="S1672" s="536"/>
      <c r="T1672" s="536"/>
      <c r="U1672" s="437"/>
      <c r="V1672" s="437"/>
      <c r="W1672" s="437"/>
      <c r="X1672" s="436"/>
    </row>
    <row r="1673">
      <c r="B1673" s="535"/>
      <c r="J1673" s="436"/>
      <c r="K1673" s="537"/>
      <c r="L1673" s="437"/>
      <c r="M1673" s="437"/>
      <c r="N1673" s="437"/>
      <c r="O1673" s="437"/>
      <c r="P1673" s="437"/>
      <c r="Q1673" s="538"/>
      <c r="R1673" s="536"/>
      <c r="S1673" s="536"/>
      <c r="T1673" s="536"/>
      <c r="U1673" s="437"/>
      <c r="V1673" s="437"/>
      <c r="W1673" s="437"/>
      <c r="X1673" s="436"/>
    </row>
    <row r="1674">
      <c r="B1674" s="535"/>
      <c r="J1674" s="436"/>
      <c r="K1674" s="537"/>
      <c r="L1674" s="437"/>
      <c r="M1674" s="437"/>
      <c r="N1674" s="437"/>
      <c r="O1674" s="437"/>
      <c r="P1674" s="437"/>
      <c r="Q1674" s="538"/>
      <c r="R1674" s="536"/>
      <c r="S1674" s="536"/>
      <c r="T1674" s="536"/>
      <c r="U1674" s="437"/>
      <c r="V1674" s="437"/>
      <c r="W1674" s="437"/>
      <c r="X1674" s="436"/>
    </row>
    <row r="1675">
      <c r="B1675" s="535"/>
      <c r="J1675" s="436"/>
      <c r="K1675" s="537"/>
      <c r="L1675" s="437"/>
      <c r="M1675" s="437"/>
      <c r="N1675" s="437"/>
      <c r="O1675" s="437"/>
      <c r="P1675" s="437"/>
      <c r="Q1675" s="538"/>
      <c r="R1675" s="536"/>
      <c r="S1675" s="536"/>
      <c r="T1675" s="536"/>
      <c r="U1675" s="437"/>
      <c r="V1675" s="437"/>
      <c r="W1675" s="437"/>
      <c r="X1675" s="436"/>
    </row>
    <row r="1676">
      <c r="B1676" s="535"/>
      <c r="J1676" s="436"/>
      <c r="K1676" s="537"/>
      <c r="L1676" s="437"/>
      <c r="M1676" s="437"/>
      <c r="N1676" s="437"/>
      <c r="O1676" s="437"/>
      <c r="P1676" s="437"/>
      <c r="Q1676" s="538"/>
      <c r="R1676" s="536"/>
      <c r="S1676" s="536"/>
      <c r="T1676" s="536"/>
      <c r="U1676" s="437"/>
      <c r="V1676" s="437"/>
      <c r="W1676" s="437"/>
      <c r="X1676" s="436"/>
    </row>
    <row r="1677">
      <c r="B1677" s="535"/>
      <c r="J1677" s="436"/>
      <c r="K1677" s="537"/>
      <c r="L1677" s="437"/>
      <c r="M1677" s="437"/>
      <c r="N1677" s="437"/>
      <c r="O1677" s="437"/>
      <c r="P1677" s="437"/>
      <c r="Q1677" s="538"/>
      <c r="R1677" s="536"/>
      <c r="S1677" s="536"/>
      <c r="T1677" s="536"/>
      <c r="U1677" s="437"/>
      <c r="V1677" s="437"/>
      <c r="W1677" s="437"/>
      <c r="X1677" s="436"/>
    </row>
    <row r="1678">
      <c r="B1678" s="535"/>
      <c r="J1678" s="436"/>
      <c r="K1678" s="537"/>
      <c r="L1678" s="437"/>
      <c r="M1678" s="437"/>
      <c r="N1678" s="437"/>
      <c r="O1678" s="437"/>
      <c r="P1678" s="437"/>
      <c r="Q1678" s="538"/>
      <c r="R1678" s="536"/>
      <c r="S1678" s="536"/>
      <c r="T1678" s="536"/>
      <c r="U1678" s="437"/>
      <c r="V1678" s="437"/>
      <c r="W1678" s="437"/>
      <c r="X1678" s="436"/>
    </row>
    <row r="1679">
      <c r="B1679" s="535"/>
      <c r="J1679" s="436"/>
      <c r="K1679" s="537"/>
      <c r="L1679" s="437"/>
      <c r="M1679" s="437"/>
      <c r="N1679" s="437"/>
      <c r="O1679" s="437"/>
      <c r="P1679" s="437"/>
      <c r="Q1679" s="538"/>
      <c r="R1679" s="536"/>
      <c r="S1679" s="536"/>
      <c r="T1679" s="536"/>
      <c r="U1679" s="437"/>
      <c r="V1679" s="437"/>
      <c r="W1679" s="437"/>
      <c r="X1679" s="436"/>
    </row>
    <row r="1680">
      <c r="B1680" s="535"/>
      <c r="J1680" s="436"/>
      <c r="K1680" s="537"/>
      <c r="L1680" s="437"/>
      <c r="M1680" s="437"/>
      <c r="N1680" s="437"/>
      <c r="O1680" s="437"/>
      <c r="P1680" s="437"/>
      <c r="Q1680" s="538"/>
      <c r="R1680" s="536"/>
      <c r="S1680" s="536"/>
      <c r="T1680" s="536"/>
      <c r="U1680" s="437"/>
      <c r="V1680" s="437"/>
      <c r="W1680" s="437"/>
      <c r="X1680" s="436"/>
    </row>
    <row r="1681">
      <c r="B1681" s="535"/>
      <c r="J1681" s="436"/>
      <c r="K1681" s="537"/>
      <c r="L1681" s="437"/>
      <c r="M1681" s="437"/>
      <c r="N1681" s="437"/>
      <c r="O1681" s="437"/>
      <c r="P1681" s="437"/>
      <c r="Q1681" s="538"/>
      <c r="R1681" s="536"/>
      <c r="S1681" s="536"/>
      <c r="T1681" s="536"/>
      <c r="U1681" s="437"/>
      <c r="V1681" s="437"/>
      <c r="W1681" s="437"/>
      <c r="X1681" s="436"/>
    </row>
    <row r="1682">
      <c r="B1682" s="535"/>
      <c r="J1682" s="436"/>
      <c r="K1682" s="537"/>
      <c r="L1682" s="437"/>
      <c r="M1682" s="437"/>
      <c r="N1682" s="437"/>
      <c r="O1682" s="437"/>
      <c r="P1682" s="437"/>
      <c r="Q1682" s="538"/>
      <c r="R1682" s="536"/>
      <c r="S1682" s="536"/>
      <c r="T1682" s="536"/>
      <c r="U1682" s="437"/>
      <c r="V1682" s="437"/>
      <c r="W1682" s="437"/>
      <c r="X1682" s="436"/>
    </row>
    <row r="1683">
      <c r="B1683" s="535"/>
      <c r="J1683" s="436"/>
      <c r="K1683" s="537"/>
      <c r="L1683" s="437"/>
      <c r="M1683" s="437"/>
      <c r="N1683" s="437"/>
      <c r="O1683" s="437"/>
      <c r="P1683" s="437"/>
      <c r="Q1683" s="538"/>
      <c r="R1683" s="536"/>
      <c r="S1683" s="536"/>
      <c r="T1683" s="536"/>
      <c r="U1683" s="437"/>
      <c r="V1683" s="437"/>
      <c r="W1683" s="437"/>
      <c r="X1683" s="436"/>
    </row>
    <row r="1684">
      <c r="B1684" s="535"/>
      <c r="J1684" s="436"/>
      <c r="K1684" s="537"/>
      <c r="L1684" s="437"/>
      <c r="M1684" s="437"/>
      <c r="N1684" s="437"/>
      <c r="O1684" s="437"/>
      <c r="P1684" s="437"/>
      <c r="Q1684" s="538"/>
      <c r="R1684" s="536"/>
      <c r="S1684" s="536"/>
      <c r="T1684" s="536"/>
      <c r="U1684" s="437"/>
      <c r="V1684" s="437"/>
      <c r="W1684" s="437"/>
      <c r="X1684" s="436"/>
    </row>
    <row r="1685">
      <c r="B1685" s="535"/>
      <c r="J1685" s="436"/>
      <c r="K1685" s="537"/>
      <c r="L1685" s="437"/>
      <c r="M1685" s="437"/>
      <c r="N1685" s="437"/>
      <c r="O1685" s="437"/>
      <c r="P1685" s="437"/>
      <c r="Q1685" s="538"/>
      <c r="R1685" s="536"/>
      <c r="S1685" s="536"/>
      <c r="T1685" s="536"/>
      <c r="U1685" s="437"/>
      <c r="V1685" s="437"/>
      <c r="W1685" s="437"/>
      <c r="X1685" s="436"/>
    </row>
    <row r="1686">
      <c r="B1686" s="535"/>
      <c r="J1686" s="436"/>
      <c r="K1686" s="537"/>
      <c r="L1686" s="437"/>
      <c r="M1686" s="437"/>
      <c r="N1686" s="437"/>
      <c r="O1686" s="437"/>
      <c r="P1686" s="437"/>
      <c r="Q1686" s="538"/>
      <c r="R1686" s="536"/>
      <c r="S1686" s="536"/>
      <c r="T1686" s="536"/>
      <c r="U1686" s="437"/>
      <c r="V1686" s="437"/>
      <c r="W1686" s="437"/>
      <c r="X1686" s="436"/>
    </row>
    <row r="1687">
      <c r="B1687" s="535"/>
      <c r="J1687" s="436"/>
      <c r="K1687" s="537"/>
      <c r="L1687" s="437"/>
      <c r="M1687" s="437"/>
      <c r="N1687" s="437"/>
      <c r="O1687" s="437"/>
      <c r="P1687" s="437"/>
      <c r="Q1687" s="538"/>
      <c r="R1687" s="536"/>
      <c r="S1687" s="536"/>
      <c r="T1687" s="536"/>
      <c r="U1687" s="437"/>
      <c r="V1687" s="437"/>
      <c r="W1687" s="437"/>
      <c r="X1687" s="436"/>
    </row>
    <row r="1688">
      <c r="B1688" s="535"/>
      <c r="J1688" s="436"/>
      <c r="K1688" s="537"/>
      <c r="L1688" s="437"/>
      <c r="M1688" s="437"/>
      <c r="N1688" s="437"/>
      <c r="O1688" s="437"/>
      <c r="P1688" s="437"/>
      <c r="Q1688" s="538"/>
      <c r="R1688" s="536"/>
      <c r="S1688" s="536"/>
      <c r="T1688" s="536"/>
      <c r="U1688" s="437"/>
      <c r="V1688" s="437"/>
      <c r="W1688" s="437"/>
      <c r="X1688" s="436"/>
    </row>
    <row r="1689">
      <c r="B1689" s="535"/>
      <c r="J1689" s="436"/>
      <c r="K1689" s="537"/>
      <c r="L1689" s="437"/>
      <c r="M1689" s="437"/>
      <c r="N1689" s="437"/>
      <c r="O1689" s="437"/>
      <c r="P1689" s="437"/>
      <c r="Q1689" s="538"/>
      <c r="R1689" s="536"/>
      <c r="S1689" s="536"/>
      <c r="T1689" s="536"/>
      <c r="U1689" s="437"/>
      <c r="V1689" s="437"/>
      <c r="W1689" s="437"/>
      <c r="X1689" s="436"/>
    </row>
    <row r="1690">
      <c r="B1690" s="535"/>
      <c r="J1690" s="436"/>
      <c r="K1690" s="537"/>
      <c r="L1690" s="437"/>
      <c r="M1690" s="437"/>
      <c r="N1690" s="437"/>
      <c r="O1690" s="437"/>
      <c r="P1690" s="437"/>
      <c r="Q1690" s="538"/>
      <c r="R1690" s="536"/>
      <c r="S1690" s="536"/>
      <c r="T1690" s="536"/>
      <c r="U1690" s="437"/>
      <c r="V1690" s="437"/>
      <c r="W1690" s="437"/>
      <c r="X1690" s="436"/>
    </row>
    <row r="1691">
      <c r="B1691" s="535"/>
      <c r="J1691" s="436"/>
      <c r="K1691" s="537"/>
      <c r="L1691" s="437"/>
      <c r="M1691" s="437"/>
      <c r="N1691" s="437"/>
      <c r="O1691" s="437"/>
      <c r="P1691" s="437"/>
      <c r="Q1691" s="538"/>
      <c r="R1691" s="536"/>
      <c r="S1691" s="536"/>
      <c r="T1691" s="536"/>
      <c r="U1691" s="437"/>
      <c r="V1691" s="437"/>
      <c r="W1691" s="437"/>
      <c r="X1691" s="436"/>
    </row>
    <row r="1692">
      <c r="B1692" s="535"/>
      <c r="J1692" s="436"/>
      <c r="K1692" s="537"/>
      <c r="L1692" s="437"/>
      <c r="M1692" s="437"/>
      <c r="N1692" s="437"/>
      <c r="O1692" s="437"/>
      <c r="P1692" s="437"/>
      <c r="Q1692" s="538"/>
      <c r="R1692" s="536"/>
      <c r="S1692" s="536"/>
      <c r="T1692" s="536"/>
      <c r="U1692" s="437"/>
      <c r="V1692" s="437"/>
      <c r="W1692" s="437"/>
      <c r="X1692" s="436"/>
    </row>
    <row r="1693">
      <c r="B1693" s="535"/>
      <c r="J1693" s="436"/>
      <c r="K1693" s="537"/>
      <c r="L1693" s="437"/>
      <c r="M1693" s="437"/>
      <c r="N1693" s="437"/>
      <c r="O1693" s="437"/>
      <c r="P1693" s="437"/>
      <c r="Q1693" s="538"/>
      <c r="R1693" s="536"/>
      <c r="S1693" s="536"/>
      <c r="T1693" s="536"/>
      <c r="U1693" s="437"/>
      <c r="V1693" s="437"/>
      <c r="W1693" s="437"/>
      <c r="X1693" s="436"/>
    </row>
    <row r="1694">
      <c r="B1694" s="535"/>
      <c r="J1694" s="436"/>
      <c r="K1694" s="537"/>
      <c r="L1694" s="437"/>
      <c r="M1694" s="437"/>
      <c r="N1694" s="437"/>
      <c r="O1694" s="437"/>
      <c r="P1694" s="437"/>
      <c r="Q1694" s="538"/>
      <c r="R1694" s="536"/>
      <c r="S1694" s="536"/>
      <c r="T1694" s="536"/>
      <c r="U1694" s="437"/>
      <c r="V1694" s="437"/>
      <c r="W1694" s="437"/>
      <c r="X1694" s="436"/>
    </row>
    <row r="1695">
      <c r="B1695" s="535"/>
      <c r="J1695" s="436"/>
      <c r="K1695" s="537"/>
      <c r="L1695" s="437"/>
      <c r="M1695" s="437"/>
      <c r="N1695" s="437"/>
      <c r="O1695" s="437"/>
      <c r="P1695" s="437"/>
      <c r="Q1695" s="538"/>
      <c r="R1695" s="536"/>
      <c r="S1695" s="536"/>
      <c r="T1695" s="536"/>
      <c r="U1695" s="437"/>
      <c r="V1695" s="437"/>
      <c r="W1695" s="437"/>
      <c r="X1695" s="436"/>
    </row>
    <row r="1696">
      <c r="B1696" s="535"/>
      <c r="J1696" s="436"/>
      <c r="K1696" s="537"/>
      <c r="L1696" s="437"/>
      <c r="M1696" s="437"/>
      <c r="N1696" s="437"/>
      <c r="O1696" s="437"/>
      <c r="P1696" s="437"/>
      <c r="Q1696" s="538"/>
      <c r="R1696" s="536"/>
      <c r="S1696" s="536"/>
      <c r="T1696" s="536"/>
      <c r="U1696" s="437"/>
      <c r="V1696" s="437"/>
      <c r="W1696" s="437"/>
      <c r="X1696" s="436"/>
    </row>
    <row r="1697">
      <c r="B1697" s="535"/>
      <c r="J1697" s="436"/>
      <c r="K1697" s="537"/>
      <c r="L1697" s="437"/>
      <c r="M1697" s="437"/>
      <c r="N1697" s="437"/>
      <c r="O1697" s="437"/>
      <c r="P1697" s="437"/>
      <c r="Q1697" s="538"/>
      <c r="R1697" s="536"/>
      <c r="S1697" s="536"/>
      <c r="T1697" s="536"/>
      <c r="U1697" s="437"/>
      <c r="V1697" s="437"/>
      <c r="W1697" s="437"/>
      <c r="X1697" s="436"/>
    </row>
    <row r="1698">
      <c r="B1698" s="535"/>
      <c r="J1698" s="436"/>
      <c r="K1698" s="537"/>
      <c r="L1698" s="437"/>
      <c r="M1698" s="437"/>
      <c r="N1698" s="437"/>
      <c r="O1698" s="437"/>
      <c r="P1698" s="437"/>
      <c r="Q1698" s="538"/>
      <c r="R1698" s="536"/>
      <c r="S1698" s="536"/>
      <c r="T1698" s="536"/>
      <c r="U1698" s="437"/>
      <c r="V1698" s="437"/>
      <c r="W1698" s="437"/>
      <c r="X1698" s="436"/>
    </row>
    <row r="1699">
      <c r="B1699" s="535"/>
      <c r="J1699" s="436"/>
      <c r="K1699" s="537"/>
      <c r="L1699" s="437"/>
      <c r="M1699" s="437"/>
      <c r="N1699" s="437"/>
      <c r="O1699" s="437"/>
      <c r="P1699" s="437"/>
      <c r="Q1699" s="538"/>
      <c r="R1699" s="536"/>
      <c r="S1699" s="536"/>
      <c r="T1699" s="536"/>
      <c r="U1699" s="437"/>
      <c r="V1699" s="437"/>
      <c r="W1699" s="437"/>
      <c r="X1699" s="436"/>
    </row>
    <row r="1700">
      <c r="B1700" s="535"/>
      <c r="J1700" s="436"/>
      <c r="K1700" s="537"/>
      <c r="L1700" s="437"/>
      <c r="M1700" s="437"/>
      <c r="N1700" s="437"/>
      <c r="O1700" s="437"/>
      <c r="P1700" s="437"/>
      <c r="Q1700" s="538"/>
      <c r="R1700" s="536"/>
      <c r="S1700" s="536"/>
      <c r="T1700" s="536"/>
      <c r="U1700" s="437"/>
      <c r="V1700" s="437"/>
      <c r="W1700" s="437"/>
      <c r="X1700" s="436"/>
    </row>
    <row r="1701">
      <c r="B1701" s="535"/>
      <c r="J1701" s="436"/>
      <c r="K1701" s="537"/>
      <c r="L1701" s="437"/>
      <c r="M1701" s="437"/>
      <c r="N1701" s="437"/>
      <c r="O1701" s="437"/>
      <c r="P1701" s="437"/>
      <c r="Q1701" s="538"/>
      <c r="R1701" s="536"/>
      <c r="S1701" s="536"/>
      <c r="T1701" s="536"/>
      <c r="U1701" s="437"/>
      <c r="V1701" s="437"/>
      <c r="W1701" s="437"/>
      <c r="X1701" s="436"/>
    </row>
    <row r="1702">
      <c r="B1702" s="535"/>
      <c r="J1702" s="436"/>
      <c r="K1702" s="537"/>
      <c r="L1702" s="437"/>
      <c r="M1702" s="437"/>
      <c r="N1702" s="437"/>
      <c r="O1702" s="437"/>
      <c r="P1702" s="437"/>
      <c r="Q1702" s="538"/>
      <c r="R1702" s="536"/>
      <c r="S1702" s="536"/>
      <c r="T1702" s="536"/>
      <c r="U1702" s="437"/>
      <c r="V1702" s="437"/>
      <c r="W1702" s="437"/>
      <c r="X1702" s="436"/>
    </row>
    <row r="1703">
      <c r="B1703" s="535"/>
      <c r="J1703" s="436"/>
      <c r="K1703" s="537"/>
      <c r="L1703" s="437"/>
      <c r="M1703" s="437"/>
      <c r="N1703" s="437"/>
      <c r="O1703" s="437"/>
      <c r="P1703" s="437"/>
      <c r="Q1703" s="538"/>
      <c r="R1703" s="536"/>
      <c r="S1703" s="536"/>
      <c r="T1703" s="536"/>
      <c r="U1703" s="437"/>
      <c r="V1703" s="437"/>
      <c r="W1703" s="437"/>
      <c r="X1703" s="436"/>
    </row>
    <row r="1704">
      <c r="B1704" s="535"/>
      <c r="J1704" s="436"/>
      <c r="K1704" s="537"/>
      <c r="L1704" s="437"/>
      <c r="M1704" s="437"/>
      <c r="N1704" s="437"/>
      <c r="O1704" s="437"/>
      <c r="P1704" s="437"/>
      <c r="Q1704" s="538"/>
      <c r="R1704" s="536"/>
      <c r="S1704" s="536"/>
      <c r="T1704" s="536"/>
      <c r="U1704" s="437"/>
      <c r="V1704" s="437"/>
      <c r="W1704" s="437"/>
      <c r="X1704" s="436"/>
    </row>
    <row r="1705">
      <c r="B1705" s="535"/>
      <c r="J1705" s="436"/>
      <c r="K1705" s="537"/>
      <c r="L1705" s="437"/>
      <c r="M1705" s="437"/>
      <c r="N1705" s="437"/>
      <c r="O1705" s="437"/>
      <c r="P1705" s="437"/>
      <c r="Q1705" s="538"/>
      <c r="R1705" s="536"/>
      <c r="S1705" s="536"/>
      <c r="T1705" s="536"/>
      <c r="U1705" s="437"/>
      <c r="V1705" s="437"/>
      <c r="W1705" s="437"/>
      <c r="X1705" s="436"/>
    </row>
    <row r="1706">
      <c r="B1706" s="535"/>
      <c r="J1706" s="436"/>
      <c r="K1706" s="537"/>
      <c r="L1706" s="437"/>
      <c r="M1706" s="437"/>
      <c r="N1706" s="437"/>
      <c r="O1706" s="437"/>
      <c r="P1706" s="437"/>
      <c r="Q1706" s="538"/>
      <c r="R1706" s="536"/>
      <c r="S1706" s="536"/>
      <c r="T1706" s="536"/>
      <c r="U1706" s="437"/>
      <c r="V1706" s="437"/>
      <c r="W1706" s="437"/>
      <c r="X1706" s="436"/>
    </row>
    <row r="1707">
      <c r="B1707" s="535"/>
      <c r="J1707" s="436"/>
      <c r="K1707" s="537"/>
      <c r="L1707" s="437"/>
      <c r="M1707" s="437"/>
      <c r="N1707" s="437"/>
      <c r="O1707" s="437"/>
      <c r="P1707" s="437"/>
      <c r="Q1707" s="538"/>
      <c r="R1707" s="536"/>
      <c r="S1707" s="536"/>
      <c r="T1707" s="536"/>
      <c r="U1707" s="437"/>
      <c r="V1707" s="437"/>
      <c r="W1707" s="437"/>
      <c r="X1707" s="436"/>
    </row>
    <row r="1708">
      <c r="B1708" s="535"/>
      <c r="J1708" s="436"/>
      <c r="K1708" s="537"/>
      <c r="L1708" s="437"/>
      <c r="M1708" s="437"/>
      <c r="N1708" s="437"/>
      <c r="O1708" s="437"/>
      <c r="P1708" s="437"/>
      <c r="Q1708" s="538"/>
      <c r="R1708" s="536"/>
      <c r="S1708" s="536"/>
      <c r="T1708" s="536"/>
      <c r="U1708" s="437"/>
      <c r="V1708" s="437"/>
      <c r="W1708" s="437"/>
      <c r="X1708" s="436"/>
    </row>
    <row r="1709">
      <c r="B1709" s="535"/>
      <c r="J1709" s="436"/>
      <c r="K1709" s="537"/>
      <c r="L1709" s="437"/>
      <c r="M1709" s="437"/>
      <c r="N1709" s="437"/>
      <c r="O1709" s="437"/>
      <c r="P1709" s="437"/>
      <c r="Q1709" s="538"/>
      <c r="R1709" s="536"/>
      <c r="S1709" s="536"/>
      <c r="T1709" s="536"/>
      <c r="U1709" s="437"/>
      <c r="V1709" s="437"/>
      <c r="W1709" s="437"/>
      <c r="X1709" s="436"/>
    </row>
    <row r="1710">
      <c r="B1710" s="535"/>
      <c r="J1710" s="436"/>
      <c r="K1710" s="537"/>
      <c r="L1710" s="437"/>
      <c r="M1710" s="437"/>
      <c r="N1710" s="437"/>
      <c r="O1710" s="437"/>
      <c r="P1710" s="437"/>
      <c r="Q1710" s="538"/>
      <c r="R1710" s="536"/>
      <c r="S1710" s="536"/>
      <c r="T1710" s="536"/>
      <c r="U1710" s="437"/>
      <c r="V1710" s="437"/>
      <c r="W1710" s="437"/>
      <c r="X1710" s="436"/>
    </row>
    <row r="1711">
      <c r="B1711" s="535"/>
      <c r="J1711" s="436"/>
      <c r="K1711" s="537"/>
      <c r="L1711" s="437"/>
      <c r="M1711" s="437"/>
      <c r="N1711" s="437"/>
      <c r="O1711" s="437"/>
      <c r="P1711" s="437"/>
      <c r="Q1711" s="538"/>
      <c r="R1711" s="536"/>
      <c r="S1711" s="536"/>
      <c r="T1711" s="536"/>
      <c r="U1711" s="437"/>
      <c r="V1711" s="437"/>
      <c r="W1711" s="437"/>
      <c r="X1711" s="436"/>
    </row>
    <row r="1712">
      <c r="B1712" s="535"/>
      <c r="J1712" s="436"/>
      <c r="K1712" s="537"/>
      <c r="L1712" s="437"/>
      <c r="M1712" s="437"/>
      <c r="N1712" s="437"/>
      <c r="O1712" s="437"/>
      <c r="P1712" s="437"/>
      <c r="Q1712" s="538"/>
      <c r="R1712" s="536"/>
      <c r="S1712" s="536"/>
      <c r="T1712" s="536"/>
      <c r="U1712" s="437"/>
      <c r="V1712" s="437"/>
      <c r="W1712" s="437"/>
      <c r="X1712" s="436"/>
    </row>
    <row r="1713">
      <c r="B1713" s="535"/>
      <c r="J1713" s="436"/>
      <c r="K1713" s="537"/>
      <c r="L1713" s="437"/>
      <c r="M1713" s="437"/>
      <c r="N1713" s="437"/>
      <c r="O1713" s="437"/>
      <c r="P1713" s="437"/>
      <c r="Q1713" s="538"/>
      <c r="R1713" s="536"/>
      <c r="S1713" s="536"/>
      <c r="T1713" s="536"/>
      <c r="U1713" s="437"/>
      <c r="V1713" s="437"/>
      <c r="W1713" s="437"/>
      <c r="X1713" s="436"/>
    </row>
    <row r="1714">
      <c r="B1714" s="535"/>
      <c r="J1714" s="436"/>
      <c r="K1714" s="537"/>
      <c r="L1714" s="437"/>
      <c r="M1714" s="437"/>
      <c r="N1714" s="437"/>
      <c r="O1714" s="437"/>
      <c r="P1714" s="437"/>
      <c r="Q1714" s="538"/>
      <c r="R1714" s="536"/>
      <c r="S1714" s="536"/>
      <c r="T1714" s="536"/>
      <c r="U1714" s="437"/>
      <c r="V1714" s="437"/>
      <c r="W1714" s="437"/>
      <c r="X1714" s="436"/>
    </row>
    <row r="1715">
      <c r="B1715" s="535"/>
      <c r="J1715" s="436"/>
      <c r="K1715" s="537"/>
      <c r="L1715" s="437"/>
      <c r="M1715" s="437"/>
      <c r="N1715" s="437"/>
      <c r="O1715" s="437"/>
      <c r="P1715" s="437"/>
      <c r="Q1715" s="538"/>
      <c r="R1715" s="536"/>
      <c r="S1715" s="536"/>
      <c r="T1715" s="536"/>
      <c r="U1715" s="437"/>
      <c r="V1715" s="437"/>
      <c r="W1715" s="437"/>
      <c r="X1715" s="436"/>
    </row>
    <row r="1716">
      <c r="B1716" s="535"/>
      <c r="J1716" s="436"/>
      <c r="K1716" s="537"/>
      <c r="L1716" s="437"/>
      <c r="M1716" s="437"/>
      <c r="N1716" s="437"/>
      <c r="O1716" s="437"/>
      <c r="P1716" s="437"/>
      <c r="Q1716" s="538"/>
      <c r="R1716" s="536"/>
      <c r="S1716" s="536"/>
      <c r="T1716" s="536"/>
      <c r="U1716" s="437"/>
      <c r="V1716" s="437"/>
      <c r="W1716" s="437"/>
      <c r="X1716" s="436"/>
    </row>
    <row r="1717">
      <c r="B1717" s="535"/>
      <c r="J1717" s="436"/>
      <c r="K1717" s="537"/>
      <c r="L1717" s="437"/>
      <c r="M1717" s="437"/>
      <c r="N1717" s="437"/>
      <c r="O1717" s="437"/>
      <c r="P1717" s="437"/>
      <c r="Q1717" s="538"/>
      <c r="R1717" s="536"/>
      <c r="S1717" s="536"/>
      <c r="T1717" s="536"/>
      <c r="U1717" s="437"/>
      <c r="V1717" s="437"/>
      <c r="W1717" s="437"/>
      <c r="X1717" s="436"/>
    </row>
    <row r="1718">
      <c r="B1718" s="535"/>
      <c r="J1718" s="436"/>
      <c r="K1718" s="537"/>
      <c r="L1718" s="437"/>
      <c r="M1718" s="437"/>
      <c r="N1718" s="437"/>
      <c r="O1718" s="437"/>
      <c r="P1718" s="437"/>
      <c r="Q1718" s="538"/>
      <c r="R1718" s="536"/>
      <c r="S1718" s="536"/>
      <c r="T1718" s="536"/>
      <c r="U1718" s="437"/>
      <c r="V1718" s="437"/>
      <c r="W1718" s="437"/>
      <c r="X1718" s="436"/>
    </row>
    <row r="1719">
      <c r="B1719" s="535"/>
      <c r="J1719" s="436"/>
      <c r="K1719" s="537"/>
      <c r="L1719" s="437"/>
      <c r="M1719" s="437"/>
      <c r="N1719" s="437"/>
      <c r="O1719" s="437"/>
      <c r="P1719" s="437"/>
      <c r="Q1719" s="538"/>
      <c r="R1719" s="536"/>
      <c r="S1719" s="536"/>
      <c r="T1719" s="536"/>
      <c r="U1719" s="437"/>
      <c r="V1719" s="437"/>
      <c r="W1719" s="437"/>
      <c r="X1719" s="436"/>
    </row>
    <row r="1720">
      <c r="B1720" s="535"/>
      <c r="J1720" s="436"/>
      <c r="K1720" s="537"/>
      <c r="L1720" s="437"/>
      <c r="M1720" s="437"/>
      <c r="N1720" s="437"/>
      <c r="O1720" s="437"/>
      <c r="P1720" s="437"/>
      <c r="Q1720" s="538"/>
      <c r="R1720" s="536"/>
      <c r="S1720" s="536"/>
      <c r="T1720" s="536"/>
      <c r="U1720" s="437"/>
      <c r="V1720" s="437"/>
      <c r="W1720" s="437"/>
      <c r="X1720" s="436"/>
    </row>
    <row r="1721">
      <c r="B1721" s="535"/>
      <c r="J1721" s="436"/>
      <c r="K1721" s="537"/>
      <c r="L1721" s="437"/>
      <c r="M1721" s="437"/>
      <c r="N1721" s="437"/>
      <c r="O1721" s="437"/>
      <c r="P1721" s="437"/>
      <c r="Q1721" s="538"/>
      <c r="R1721" s="536"/>
      <c r="S1721" s="536"/>
      <c r="T1721" s="536"/>
      <c r="U1721" s="437"/>
      <c r="V1721" s="437"/>
      <c r="W1721" s="437"/>
      <c r="X1721" s="436"/>
    </row>
    <row r="1722">
      <c r="B1722" s="535"/>
      <c r="J1722" s="436"/>
      <c r="K1722" s="537"/>
      <c r="L1722" s="437"/>
      <c r="M1722" s="437"/>
      <c r="N1722" s="437"/>
      <c r="O1722" s="437"/>
      <c r="P1722" s="437"/>
      <c r="Q1722" s="538"/>
      <c r="R1722" s="536"/>
      <c r="S1722" s="536"/>
      <c r="T1722" s="536"/>
      <c r="U1722" s="437"/>
      <c r="V1722" s="437"/>
      <c r="W1722" s="437"/>
      <c r="X1722" s="436"/>
    </row>
    <row r="1723">
      <c r="B1723" s="535"/>
      <c r="J1723" s="436"/>
      <c r="K1723" s="537"/>
      <c r="L1723" s="437"/>
      <c r="M1723" s="437"/>
      <c r="N1723" s="437"/>
      <c r="O1723" s="437"/>
      <c r="P1723" s="437"/>
      <c r="Q1723" s="538"/>
      <c r="R1723" s="536"/>
      <c r="S1723" s="536"/>
      <c r="T1723" s="536"/>
      <c r="U1723" s="437"/>
      <c r="V1723" s="437"/>
      <c r="W1723" s="437"/>
      <c r="X1723" s="436"/>
    </row>
    <row r="1724">
      <c r="B1724" s="535"/>
      <c r="J1724" s="436"/>
      <c r="K1724" s="537"/>
      <c r="L1724" s="437"/>
      <c r="M1724" s="437"/>
      <c r="N1724" s="437"/>
      <c r="O1724" s="437"/>
      <c r="P1724" s="437"/>
      <c r="Q1724" s="538"/>
      <c r="R1724" s="536"/>
      <c r="S1724" s="536"/>
      <c r="T1724" s="536"/>
      <c r="U1724" s="437"/>
      <c r="V1724" s="437"/>
      <c r="W1724" s="437"/>
      <c r="X1724" s="436"/>
    </row>
    <row r="1725">
      <c r="B1725" s="535"/>
      <c r="J1725" s="436"/>
      <c r="K1725" s="537"/>
      <c r="L1725" s="437"/>
      <c r="M1725" s="437"/>
      <c r="N1725" s="437"/>
      <c r="O1725" s="437"/>
      <c r="P1725" s="437"/>
      <c r="Q1725" s="538"/>
      <c r="R1725" s="536"/>
      <c r="S1725" s="536"/>
      <c r="T1725" s="536"/>
      <c r="U1725" s="437"/>
      <c r="V1725" s="437"/>
      <c r="W1725" s="437"/>
      <c r="X1725" s="436"/>
    </row>
    <row r="1726">
      <c r="B1726" s="535"/>
      <c r="J1726" s="436"/>
      <c r="K1726" s="537"/>
      <c r="L1726" s="437"/>
      <c r="M1726" s="437"/>
      <c r="N1726" s="437"/>
      <c r="O1726" s="437"/>
      <c r="P1726" s="437"/>
      <c r="Q1726" s="538"/>
      <c r="R1726" s="536"/>
      <c r="S1726" s="536"/>
      <c r="T1726" s="536"/>
      <c r="U1726" s="437"/>
      <c r="V1726" s="437"/>
      <c r="W1726" s="437"/>
      <c r="X1726" s="436"/>
    </row>
    <row r="1727">
      <c r="B1727" s="535"/>
      <c r="J1727" s="436"/>
      <c r="K1727" s="537"/>
      <c r="L1727" s="437"/>
      <c r="M1727" s="437"/>
      <c r="N1727" s="437"/>
      <c r="O1727" s="437"/>
      <c r="P1727" s="437"/>
      <c r="Q1727" s="538"/>
      <c r="R1727" s="536"/>
      <c r="S1727" s="536"/>
      <c r="T1727" s="536"/>
      <c r="U1727" s="437"/>
      <c r="V1727" s="437"/>
      <c r="W1727" s="437"/>
      <c r="X1727" s="436"/>
    </row>
    <row r="1728">
      <c r="B1728" s="535"/>
      <c r="J1728" s="436"/>
      <c r="K1728" s="537"/>
      <c r="L1728" s="437"/>
      <c r="M1728" s="437"/>
      <c r="N1728" s="437"/>
      <c r="O1728" s="437"/>
      <c r="P1728" s="437"/>
      <c r="Q1728" s="538"/>
      <c r="R1728" s="536"/>
      <c r="S1728" s="536"/>
      <c r="T1728" s="536"/>
      <c r="U1728" s="437"/>
      <c r="V1728" s="437"/>
      <c r="W1728" s="437"/>
      <c r="X1728" s="436"/>
    </row>
    <row r="1729">
      <c r="B1729" s="535"/>
      <c r="J1729" s="436"/>
      <c r="K1729" s="537"/>
      <c r="L1729" s="437"/>
      <c r="M1729" s="437"/>
      <c r="N1729" s="437"/>
      <c r="O1729" s="437"/>
      <c r="P1729" s="437"/>
      <c r="Q1729" s="538"/>
      <c r="R1729" s="536"/>
      <c r="S1729" s="536"/>
      <c r="T1729" s="536"/>
      <c r="U1729" s="437"/>
      <c r="V1729" s="437"/>
      <c r="W1729" s="437"/>
      <c r="X1729" s="436"/>
    </row>
    <row r="1730">
      <c r="B1730" s="535"/>
      <c r="J1730" s="436"/>
      <c r="K1730" s="537"/>
      <c r="L1730" s="437"/>
      <c r="M1730" s="437"/>
      <c r="N1730" s="437"/>
      <c r="O1730" s="437"/>
      <c r="P1730" s="437"/>
      <c r="Q1730" s="538"/>
      <c r="R1730" s="536"/>
      <c r="S1730" s="536"/>
      <c r="T1730" s="536"/>
      <c r="U1730" s="437"/>
      <c r="V1730" s="437"/>
      <c r="W1730" s="437"/>
      <c r="X1730" s="436"/>
    </row>
    <row r="1731">
      <c r="B1731" s="535"/>
      <c r="J1731" s="436"/>
      <c r="K1731" s="537"/>
      <c r="L1731" s="437"/>
      <c r="M1731" s="437"/>
      <c r="N1731" s="437"/>
      <c r="O1731" s="437"/>
      <c r="P1731" s="437"/>
      <c r="Q1731" s="538"/>
      <c r="R1731" s="536"/>
      <c r="S1731" s="536"/>
      <c r="T1731" s="536"/>
      <c r="U1731" s="437"/>
      <c r="V1731" s="437"/>
      <c r="W1731" s="437"/>
      <c r="X1731" s="436"/>
    </row>
    <row r="1732">
      <c r="B1732" s="535"/>
      <c r="J1732" s="436"/>
      <c r="K1732" s="537"/>
      <c r="L1732" s="437"/>
      <c r="M1732" s="437"/>
      <c r="N1732" s="437"/>
      <c r="O1732" s="437"/>
      <c r="P1732" s="437"/>
      <c r="Q1732" s="538"/>
      <c r="R1732" s="536"/>
      <c r="S1732" s="536"/>
      <c r="T1732" s="536"/>
      <c r="U1732" s="437"/>
      <c r="V1732" s="437"/>
      <c r="W1732" s="437"/>
      <c r="X1732" s="436"/>
    </row>
    <row r="1733">
      <c r="B1733" s="535"/>
      <c r="J1733" s="436"/>
      <c r="K1733" s="537"/>
      <c r="L1733" s="437"/>
      <c r="M1733" s="437"/>
      <c r="N1733" s="437"/>
      <c r="O1733" s="437"/>
      <c r="P1733" s="437"/>
      <c r="Q1733" s="538"/>
      <c r="R1733" s="536"/>
      <c r="S1733" s="536"/>
      <c r="T1733" s="536"/>
      <c r="U1733" s="437"/>
      <c r="V1733" s="437"/>
      <c r="W1733" s="437"/>
      <c r="X1733" s="436"/>
    </row>
    <row r="1734">
      <c r="B1734" s="535"/>
      <c r="J1734" s="436"/>
      <c r="K1734" s="537"/>
      <c r="L1734" s="437"/>
      <c r="M1734" s="437"/>
      <c r="N1734" s="437"/>
      <c r="O1734" s="437"/>
      <c r="P1734" s="437"/>
      <c r="Q1734" s="538"/>
      <c r="R1734" s="536"/>
      <c r="S1734" s="536"/>
      <c r="T1734" s="536"/>
      <c r="U1734" s="437"/>
      <c r="V1734" s="437"/>
      <c r="W1734" s="437"/>
      <c r="X1734" s="436"/>
    </row>
    <row r="1735">
      <c r="B1735" s="535"/>
      <c r="J1735" s="436"/>
      <c r="K1735" s="537"/>
      <c r="L1735" s="437"/>
      <c r="M1735" s="437"/>
      <c r="N1735" s="437"/>
      <c r="O1735" s="437"/>
      <c r="P1735" s="437"/>
      <c r="Q1735" s="538"/>
      <c r="R1735" s="536"/>
      <c r="S1735" s="536"/>
      <c r="T1735" s="536"/>
      <c r="U1735" s="437"/>
      <c r="V1735" s="437"/>
      <c r="W1735" s="437"/>
      <c r="X1735" s="436"/>
    </row>
    <row r="1736">
      <c r="B1736" s="535"/>
      <c r="J1736" s="436"/>
      <c r="K1736" s="537"/>
      <c r="L1736" s="437"/>
      <c r="M1736" s="437"/>
      <c r="N1736" s="437"/>
      <c r="O1736" s="437"/>
      <c r="P1736" s="437"/>
      <c r="Q1736" s="538"/>
      <c r="R1736" s="536"/>
      <c r="S1736" s="536"/>
      <c r="T1736" s="536"/>
      <c r="U1736" s="437"/>
      <c r="V1736" s="437"/>
      <c r="W1736" s="437"/>
      <c r="X1736" s="436"/>
    </row>
    <row r="1737">
      <c r="B1737" s="535"/>
      <c r="J1737" s="436"/>
      <c r="K1737" s="537"/>
      <c r="L1737" s="437"/>
      <c r="M1737" s="437"/>
      <c r="N1737" s="437"/>
      <c r="O1737" s="437"/>
      <c r="P1737" s="437"/>
      <c r="Q1737" s="538"/>
      <c r="R1737" s="536"/>
      <c r="S1737" s="536"/>
      <c r="T1737" s="536"/>
      <c r="U1737" s="437"/>
      <c r="V1737" s="437"/>
      <c r="W1737" s="437"/>
      <c r="X1737" s="436"/>
    </row>
    <row r="1738">
      <c r="B1738" s="535"/>
      <c r="J1738" s="436"/>
      <c r="K1738" s="537"/>
      <c r="L1738" s="437"/>
      <c r="M1738" s="437"/>
      <c r="N1738" s="437"/>
      <c r="O1738" s="437"/>
      <c r="P1738" s="437"/>
      <c r="Q1738" s="538"/>
      <c r="R1738" s="536"/>
      <c r="S1738" s="536"/>
      <c r="T1738" s="536"/>
      <c r="U1738" s="437"/>
      <c r="V1738" s="437"/>
      <c r="W1738" s="437"/>
      <c r="X1738" s="436"/>
    </row>
    <row r="1739">
      <c r="B1739" s="535"/>
      <c r="J1739" s="436"/>
      <c r="K1739" s="537"/>
      <c r="L1739" s="437"/>
      <c r="M1739" s="437"/>
      <c r="N1739" s="437"/>
      <c r="O1739" s="437"/>
      <c r="P1739" s="437"/>
      <c r="Q1739" s="538"/>
      <c r="R1739" s="536"/>
      <c r="S1739" s="536"/>
      <c r="T1739" s="536"/>
      <c r="U1739" s="437"/>
      <c r="V1739" s="437"/>
      <c r="W1739" s="437"/>
      <c r="X1739" s="436"/>
    </row>
    <row r="1740">
      <c r="B1740" s="535"/>
      <c r="J1740" s="436"/>
      <c r="K1740" s="537"/>
      <c r="L1740" s="437"/>
      <c r="M1740" s="437"/>
      <c r="N1740" s="437"/>
      <c r="O1740" s="437"/>
      <c r="P1740" s="437"/>
      <c r="Q1740" s="538"/>
      <c r="R1740" s="536"/>
      <c r="S1740" s="536"/>
      <c r="T1740" s="536"/>
      <c r="U1740" s="437"/>
      <c r="V1740" s="437"/>
      <c r="W1740" s="437"/>
      <c r="X1740" s="436"/>
    </row>
    <row r="1741">
      <c r="B1741" s="535"/>
      <c r="J1741" s="436"/>
      <c r="K1741" s="537"/>
      <c r="L1741" s="437"/>
      <c r="M1741" s="437"/>
      <c r="N1741" s="437"/>
      <c r="O1741" s="437"/>
      <c r="P1741" s="437"/>
      <c r="Q1741" s="538"/>
      <c r="R1741" s="536"/>
      <c r="S1741" s="536"/>
      <c r="T1741" s="536"/>
      <c r="U1741" s="437"/>
      <c r="V1741" s="437"/>
      <c r="W1741" s="437"/>
      <c r="X1741" s="436"/>
    </row>
    <row r="1742">
      <c r="B1742" s="535"/>
      <c r="J1742" s="436"/>
      <c r="K1742" s="537"/>
      <c r="L1742" s="437"/>
      <c r="M1742" s="437"/>
      <c r="N1742" s="437"/>
      <c r="O1742" s="437"/>
      <c r="P1742" s="437"/>
      <c r="Q1742" s="538"/>
      <c r="R1742" s="536"/>
      <c r="S1742" s="536"/>
      <c r="T1742" s="536"/>
      <c r="U1742" s="437"/>
      <c r="V1742" s="437"/>
      <c r="W1742" s="437"/>
      <c r="X1742" s="436"/>
    </row>
    <row r="1743">
      <c r="B1743" s="535"/>
      <c r="J1743" s="436"/>
      <c r="K1743" s="537"/>
      <c r="L1743" s="437"/>
      <c r="M1743" s="437"/>
      <c r="N1743" s="437"/>
      <c r="O1743" s="437"/>
      <c r="P1743" s="437"/>
      <c r="Q1743" s="538"/>
      <c r="R1743" s="536"/>
      <c r="S1743" s="536"/>
      <c r="T1743" s="536"/>
      <c r="U1743" s="437"/>
      <c r="V1743" s="437"/>
      <c r="W1743" s="437"/>
      <c r="X1743" s="436"/>
    </row>
    <row r="1744">
      <c r="B1744" s="535"/>
      <c r="J1744" s="436"/>
      <c r="K1744" s="537"/>
      <c r="L1744" s="437"/>
      <c r="M1744" s="437"/>
      <c r="N1744" s="437"/>
      <c r="O1744" s="437"/>
      <c r="P1744" s="437"/>
      <c r="Q1744" s="538"/>
      <c r="R1744" s="536"/>
      <c r="S1744" s="536"/>
      <c r="T1744" s="536"/>
      <c r="U1744" s="437"/>
      <c r="V1744" s="437"/>
      <c r="W1744" s="437"/>
      <c r="X1744" s="436"/>
    </row>
    <row r="1745">
      <c r="B1745" s="535"/>
      <c r="J1745" s="436"/>
      <c r="K1745" s="537"/>
      <c r="L1745" s="437"/>
      <c r="M1745" s="437"/>
      <c r="N1745" s="437"/>
      <c r="O1745" s="437"/>
      <c r="P1745" s="437"/>
      <c r="Q1745" s="538"/>
      <c r="R1745" s="536"/>
      <c r="S1745" s="536"/>
      <c r="T1745" s="536"/>
      <c r="U1745" s="437"/>
      <c r="V1745" s="437"/>
      <c r="W1745" s="437"/>
      <c r="X1745" s="436"/>
    </row>
    <row r="1746">
      <c r="B1746" s="535"/>
      <c r="J1746" s="436"/>
      <c r="K1746" s="537"/>
      <c r="L1746" s="437"/>
      <c r="M1746" s="437"/>
      <c r="N1746" s="437"/>
      <c r="O1746" s="437"/>
      <c r="P1746" s="437"/>
      <c r="Q1746" s="538"/>
      <c r="R1746" s="536"/>
      <c r="S1746" s="536"/>
      <c r="T1746" s="536"/>
      <c r="U1746" s="437"/>
      <c r="V1746" s="437"/>
      <c r="W1746" s="437"/>
      <c r="X1746" s="436"/>
    </row>
    <row r="1747">
      <c r="B1747" s="535"/>
      <c r="J1747" s="436"/>
      <c r="K1747" s="537"/>
      <c r="L1747" s="437"/>
      <c r="M1747" s="437"/>
      <c r="N1747" s="437"/>
      <c r="O1747" s="437"/>
      <c r="P1747" s="437"/>
      <c r="Q1747" s="538"/>
      <c r="R1747" s="536"/>
      <c r="S1747" s="536"/>
      <c r="T1747" s="536"/>
      <c r="U1747" s="437"/>
      <c r="V1747" s="437"/>
      <c r="W1747" s="437"/>
      <c r="X1747" s="436"/>
    </row>
    <row r="1748">
      <c r="B1748" s="535"/>
      <c r="J1748" s="436"/>
      <c r="K1748" s="537"/>
      <c r="L1748" s="437"/>
      <c r="M1748" s="437"/>
      <c r="N1748" s="437"/>
      <c r="O1748" s="437"/>
      <c r="P1748" s="437"/>
      <c r="Q1748" s="538"/>
      <c r="R1748" s="536"/>
      <c r="S1748" s="536"/>
      <c r="T1748" s="536"/>
      <c r="U1748" s="437"/>
      <c r="V1748" s="437"/>
      <c r="W1748" s="437"/>
      <c r="X1748" s="436"/>
    </row>
    <row r="1749">
      <c r="B1749" s="535"/>
      <c r="J1749" s="436"/>
      <c r="K1749" s="537"/>
      <c r="L1749" s="437"/>
      <c r="M1749" s="437"/>
      <c r="N1749" s="437"/>
      <c r="O1749" s="437"/>
      <c r="P1749" s="437"/>
      <c r="Q1749" s="538"/>
      <c r="R1749" s="536"/>
      <c r="S1749" s="536"/>
      <c r="T1749" s="536"/>
      <c r="U1749" s="437"/>
      <c r="V1749" s="437"/>
      <c r="W1749" s="437"/>
      <c r="X1749" s="436"/>
    </row>
    <row r="1750">
      <c r="B1750" s="535"/>
      <c r="J1750" s="436"/>
      <c r="K1750" s="537"/>
      <c r="L1750" s="437"/>
      <c r="M1750" s="437"/>
      <c r="N1750" s="437"/>
      <c r="O1750" s="437"/>
      <c r="P1750" s="437"/>
      <c r="Q1750" s="538"/>
      <c r="R1750" s="536"/>
      <c r="S1750" s="536"/>
      <c r="T1750" s="536"/>
      <c r="U1750" s="437"/>
      <c r="V1750" s="437"/>
      <c r="W1750" s="437"/>
      <c r="X1750" s="436"/>
    </row>
    <row r="1751">
      <c r="B1751" s="535"/>
      <c r="J1751" s="436"/>
      <c r="K1751" s="537"/>
      <c r="L1751" s="437"/>
      <c r="M1751" s="437"/>
      <c r="N1751" s="437"/>
      <c r="O1751" s="437"/>
      <c r="P1751" s="437"/>
      <c r="Q1751" s="538"/>
      <c r="R1751" s="536"/>
      <c r="S1751" s="536"/>
      <c r="T1751" s="536"/>
      <c r="U1751" s="437"/>
      <c r="V1751" s="437"/>
      <c r="W1751" s="437"/>
      <c r="X1751" s="436"/>
    </row>
    <row r="1752">
      <c r="B1752" s="535"/>
      <c r="J1752" s="436"/>
      <c r="K1752" s="537"/>
      <c r="L1752" s="437"/>
      <c r="M1752" s="437"/>
      <c r="N1752" s="437"/>
      <c r="O1752" s="437"/>
      <c r="P1752" s="437"/>
      <c r="Q1752" s="538"/>
      <c r="R1752" s="536"/>
      <c r="S1752" s="536"/>
      <c r="T1752" s="536"/>
      <c r="U1752" s="437"/>
      <c r="V1752" s="437"/>
      <c r="W1752" s="437"/>
      <c r="X1752" s="436"/>
    </row>
    <row r="1753">
      <c r="B1753" s="535"/>
      <c r="J1753" s="436"/>
      <c r="K1753" s="537"/>
      <c r="L1753" s="437"/>
      <c r="M1753" s="437"/>
      <c r="N1753" s="437"/>
      <c r="O1753" s="437"/>
      <c r="P1753" s="437"/>
      <c r="Q1753" s="538"/>
      <c r="R1753" s="536"/>
      <c r="S1753" s="536"/>
      <c r="T1753" s="536"/>
      <c r="U1753" s="437"/>
      <c r="V1753" s="437"/>
      <c r="W1753" s="437"/>
      <c r="X1753" s="436"/>
    </row>
    <row r="1754">
      <c r="B1754" s="535"/>
      <c r="J1754" s="436"/>
      <c r="K1754" s="537"/>
      <c r="L1754" s="437"/>
      <c r="M1754" s="437"/>
      <c r="N1754" s="437"/>
      <c r="O1754" s="437"/>
      <c r="P1754" s="437"/>
      <c r="Q1754" s="538"/>
      <c r="R1754" s="536"/>
      <c r="S1754" s="536"/>
      <c r="T1754" s="536"/>
      <c r="U1754" s="437"/>
      <c r="V1754" s="437"/>
      <c r="W1754" s="437"/>
      <c r="X1754" s="436"/>
    </row>
    <row r="1755">
      <c r="B1755" s="535"/>
      <c r="J1755" s="436"/>
      <c r="K1755" s="537"/>
      <c r="L1755" s="437"/>
      <c r="M1755" s="437"/>
      <c r="N1755" s="437"/>
      <c r="O1755" s="437"/>
      <c r="P1755" s="437"/>
      <c r="Q1755" s="538"/>
      <c r="R1755" s="536"/>
      <c r="S1755" s="536"/>
      <c r="T1755" s="536"/>
      <c r="U1755" s="437"/>
      <c r="V1755" s="437"/>
      <c r="W1755" s="437"/>
      <c r="X1755" s="436"/>
    </row>
    <row r="1756">
      <c r="B1756" s="535"/>
      <c r="J1756" s="436"/>
      <c r="K1756" s="537"/>
      <c r="L1756" s="437"/>
      <c r="M1756" s="437"/>
      <c r="N1756" s="437"/>
      <c r="O1756" s="437"/>
      <c r="P1756" s="437"/>
      <c r="Q1756" s="538"/>
      <c r="R1756" s="536"/>
      <c r="S1756" s="536"/>
      <c r="T1756" s="536"/>
      <c r="U1756" s="437"/>
      <c r="V1756" s="437"/>
      <c r="W1756" s="437"/>
      <c r="X1756" s="436"/>
    </row>
    <row r="1757">
      <c r="B1757" s="535"/>
      <c r="J1757" s="436"/>
      <c r="K1757" s="537"/>
      <c r="L1757" s="437"/>
      <c r="M1757" s="437"/>
      <c r="N1757" s="437"/>
      <c r="O1757" s="437"/>
      <c r="P1757" s="437"/>
      <c r="Q1757" s="538"/>
      <c r="R1757" s="536"/>
      <c r="S1757" s="536"/>
      <c r="T1757" s="536"/>
      <c r="U1757" s="437"/>
      <c r="V1757" s="437"/>
      <c r="W1757" s="437"/>
      <c r="X1757" s="436"/>
    </row>
    <row r="1758">
      <c r="B1758" s="535"/>
      <c r="J1758" s="436"/>
      <c r="K1758" s="537"/>
      <c r="L1758" s="437"/>
      <c r="M1758" s="437"/>
      <c r="N1758" s="437"/>
      <c r="O1758" s="437"/>
      <c r="P1758" s="437"/>
      <c r="Q1758" s="538"/>
      <c r="R1758" s="536"/>
      <c r="S1758" s="536"/>
      <c r="T1758" s="536"/>
      <c r="U1758" s="437"/>
      <c r="V1758" s="437"/>
      <c r="W1758" s="437"/>
      <c r="X1758" s="436"/>
    </row>
    <row r="1759">
      <c r="B1759" s="535"/>
      <c r="J1759" s="436"/>
      <c r="K1759" s="537"/>
      <c r="L1759" s="437"/>
      <c r="M1759" s="437"/>
      <c r="N1759" s="437"/>
      <c r="O1759" s="437"/>
      <c r="P1759" s="437"/>
      <c r="Q1759" s="538"/>
      <c r="R1759" s="536"/>
      <c r="S1759" s="536"/>
      <c r="T1759" s="536"/>
      <c r="U1759" s="437"/>
      <c r="V1759" s="437"/>
      <c r="W1759" s="437"/>
      <c r="X1759" s="436"/>
    </row>
    <row r="1760">
      <c r="B1760" s="535"/>
      <c r="J1760" s="436"/>
      <c r="K1760" s="537"/>
      <c r="L1760" s="437"/>
      <c r="M1760" s="437"/>
      <c r="N1760" s="437"/>
      <c r="O1760" s="437"/>
      <c r="P1760" s="437"/>
      <c r="Q1760" s="538"/>
      <c r="R1760" s="536"/>
      <c r="S1760" s="536"/>
      <c r="T1760" s="536"/>
      <c r="U1760" s="437"/>
      <c r="V1760" s="437"/>
      <c r="W1760" s="437"/>
      <c r="X1760" s="436"/>
    </row>
    <row r="1761">
      <c r="B1761" s="535"/>
      <c r="J1761" s="436"/>
      <c r="K1761" s="537"/>
      <c r="L1761" s="437"/>
      <c r="M1761" s="437"/>
      <c r="N1761" s="437"/>
      <c r="O1761" s="437"/>
      <c r="P1761" s="437"/>
      <c r="Q1761" s="538"/>
      <c r="R1761" s="536"/>
      <c r="S1761" s="536"/>
      <c r="T1761" s="536"/>
      <c r="U1761" s="437"/>
      <c r="V1761" s="437"/>
      <c r="W1761" s="437"/>
      <c r="X1761" s="436"/>
    </row>
    <row r="1762">
      <c r="B1762" s="535"/>
      <c r="J1762" s="436"/>
      <c r="K1762" s="537"/>
      <c r="L1762" s="437"/>
      <c r="M1762" s="437"/>
      <c r="N1762" s="437"/>
      <c r="O1762" s="437"/>
      <c r="P1762" s="437"/>
      <c r="Q1762" s="538"/>
      <c r="R1762" s="536"/>
      <c r="S1762" s="536"/>
      <c r="T1762" s="536"/>
      <c r="U1762" s="437"/>
      <c r="V1762" s="437"/>
      <c r="W1762" s="437"/>
      <c r="X1762" s="436"/>
    </row>
    <row r="1763">
      <c r="B1763" s="535"/>
      <c r="J1763" s="436"/>
      <c r="K1763" s="537"/>
      <c r="L1763" s="437"/>
      <c r="M1763" s="437"/>
      <c r="N1763" s="437"/>
      <c r="O1763" s="437"/>
      <c r="P1763" s="437"/>
      <c r="Q1763" s="538"/>
      <c r="R1763" s="536"/>
      <c r="S1763" s="536"/>
      <c r="T1763" s="536"/>
      <c r="U1763" s="437"/>
      <c r="V1763" s="437"/>
      <c r="W1763" s="437"/>
      <c r="X1763" s="436"/>
    </row>
    <row r="1764">
      <c r="B1764" s="535"/>
      <c r="J1764" s="436"/>
      <c r="K1764" s="537"/>
      <c r="L1764" s="437"/>
      <c r="M1764" s="437"/>
      <c r="N1764" s="437"/>
      <c r="O1764" s="437"/>
      <c r="P1764" s="437"/>
      <c r="Q1764" s="538"/>
      <c r="R1764" s="536"/>
      <c r="S1764" s="536"/>
      <c r="T1764" s="536"/>
      <c r="U1764" s="437"/>
      <c r="V1764" s="437"/>
      <c r="W1764" s="437"/>
      <c r="X1764" s="436"/>
    </row>
    <row r="1765">
      <c r="B1765" s="535"/>
      <c r="J1765" s="436"/>
      <c r="K1765" s="537"/>
      <c r="L1765" s="437"/>
      <c r="M1765" s="437"/>
      <c r="N1765" s="437"/>
      <c r="O1765" s="437"/>
      <c r="P1765" s="437"/>
      <c r="Q1765" s="538"/>
      <c r="R1765" s="536"/>
      <c r="S1765" s="536"/>
      <c r="T1765" s="536"/>
      <c r="U1765" s="437"/>
      <c r="V1765" s="437"/>
      <c r="W1765" s="437"/>
      <c r="X1765" s="436"/>
    </row>
    <row r="1766">
      <c r="B1766" s="535"/>
      <c r="J1766" s="436"/>
      <c r="K1766" s="537"/>
      <c r="L1766" s="437"/>
      <c r="M1766" s="437"/>
      <c r="N1766" s="437"/>
      <c r="O1766" s="437"/>
      <c r="P1766" s="437"/>
      <c r="Q1766" s="538"/>
      <c r="R1766" s="536"/>
      <c r="S1766" s="536"/>
      <c r="T1766" s="536"/>
      <c r="U1766" s="437"/>
      <c r="V1766" s="437"/>
      <c r="W1766" s="437"/>
      <c r="X1766" s="436"/>
    </row>
    <row r="1767">
      <c r="B1767" s="535"/>
      <c r="J1767" s="436"/>
      <c r="K1767" s="537"/>
      <c r="L1767" s="437"/>
      <c r="M1767" s="437"/>
      <c r="N1767" s="437"/>
      <c r="O1767" s="437"/>
      <c r="P1767" s="437"/>
      <c r="Q1767" s="538"/>
      <c r="R1767" s="536"/>
      <c r="S1767" s="536"/>
      <c r="T1767" s="536"/>
      <c r="U1767" s="437"/>
      <c r="V1767" s="437"/>
      <c r="W1767" s="437"/>
      <c r="X1767" s="436"/>
    </row>
    <row r="1768">
      <c r="B1768" s="535"/>
      <c r="J1768" s="436"/>
      <c r="K1768" s="537"/>
      <c r="L1768" s="437"/>
      <c r="M1768" s="437"/>
      <c r="N1768" s="437"/>
      <c r="O1768" s="437"/>
      <c r="P1768" s="437"/>
      <c r="Q1768" s="538"/>
      <c r="R1768" s="536"/>
      <c r="S1768" s="536"/>
      <c r="T1768" s="536"/>
      <c r="U1768" s="437"/>
      <c r="V1768" s="437"/>
      <c r="W1768" s="437"/>
      <c r="X1768" s="436"/>
    </row>
    <row r="1769">
      <c r="B1769" s="535"/>
      <c r="J1769" s="436"/>
      <c r="K1769" s="537"/>
      <c r="L1769" s="437"/>
      <c r="M1769" s="437"/>
      <c r="N1769" s="437"/>
      <c r="O1769" s="437"/>
      <c r="P1769" s="437"/>
      <c r="Q1769" s="538"/>
      <c r="R1769" s="536"/>
      <c r="S1769" s="536"/>
      <c r="T1769" s="536"/>
      <c r="U1769" s="437"/>
      <c r="V1769" s="437"/>
      <c r="W1769" s="437"/>
      <c r="X1769" s="436"/>
    </row>
    <row r="1770">
      <c r="B1770" s="535"/>
      <c r="J1770" s="436"/>
      <c r="K1770" s="537"/>
      <c r="L1770" s="437"/>
      <c r="M1770" s="437"/>
      <c r="N1770" s="437"/>
      <c r="O1770" s="437"/>
      <c r="P1770" s="437"/>
      <c r="Q1770" s="538"/>
      <c r="R1770" s="536"/>
      <c r="S1770" s="536"/>
      <c r="T1770" s="536"/>
      <c r="U1770" s="437"/>
      <c r="V1770" s="437"/>
      <c r="W1770" s="437"/>
      <c r="X1770" s="436"/>
    </row>
    <row r="1771">
      <c r="B1771" s="535"/>
      <c r="J1771" s="436"/>
      <c r="K1771" s="537"/>
      <c r="L1771" s="437"/>
      <c r="M1771" s="437"/>
      <c r="N1771" s="437"/>
      <c r="O1771" s="437"/>
      <c r="P1771" s="437"/>
      <c r="Q1771" s="538"/>
      <c r="R1771" s="536"/>
      <c r="S1771" s="536"/>
      <c r="T1771" s="536"/>
      <c r="U1771" s="437"/>
      <c r="V1771" s="437"/>
      <c r="W1771" s="437"/>
      <c r="X1771" s="436"/>
    </row>
    <row r="1772">
      <c r="B1772" s="535"/>
      <c r="J1772" s="436"/>
      <c r="K1772" s="537"/>
      <c r="L1772" s="437"/>
      <c r="M1772" s="437"/>
      <c r="N1772" s="437"/>
      <c r="O1772" s="437"/>
      <c r="P1772" s="437"/>
      <c r="Q1772" s="538"/>
      <c r="R1772" s="536"/>
      <c r="S1772" s="536"/>
      <c r="T1772" s="536"/>
      <c r="U1772" s="437"/>
      <c r="V1772" s="437"/>
      <c r="W1772" s="437"/>
      <c r="X1772" s="436"/>
    </row>
    <row r="1773">
      <c r="B1773" s="535"/>
      <c r="J1773" s="436"/>
      <c r="K1773" s="537"/>
      <c r="L1773" s="437"/>
      <c r="M1773" s="437"/>
      <c r="N1773" s="437"/>
      <c r="O1773" s="437"/>
      <c r="P1773" s="437"/>
      <c r="Q1773" s="538"/>
      <c r="R1773" s="536"/>
      <c r="S1773" s="536"/>
      <c r="T1773" s="536"/>
      <c r="U1773" s="437"/>
      <c r="V1773" s="437"/>
      <c r="W1773" s="437"/>
      <c r="X1773" s="436"/>
    </row>
    <row r="1774">
      <c r="B1774" s="535"/>
      <c r="J1774" s="436"/>
      <c r="K1774" s="537"/>
      <c r="L1774" s="437"/>
      <c r="M1774" s="437"/>
      <c r="N1774" s="437"/>
      <c r="O1774" s="437"/>
      <c r="P1774" s="437"/>
      <c r="Q1774" s="538"/>
      <c r="R1774" s="536"/>
      <c r="S1774" s="536"/>
      <c r="T1774" s="536"/>
      <c r="U1774" s="437"/>
      <c r="V1774" s="437"/>
      <c r="W1774" s="437"/>
      <c r="X1774" s="436"/>
    </row>
    <row r="1775">
      <c r="B1775" s="535"/>
      <c r="J1775" s="436"/>
      <c r="K1775" s="537"/>
      <c r="L1775" s="437"/>
      <c r="M1775" s="437"/>
      <c r="N1775" s="437"/>
      <c r="O1775" s="437"/>
      <c r="P1775" s="437"/>
      <c r="Q1775" s="538"/>
      <c r="R1775" s="536"/>
      <c r="S1775" s="536"/>
      <c r="T1775" s="536"/>
      <c r="U1775" s="437"/>
      <c r="V1775" s="437"/>
      <c r="W1775" s="437"/>
      <c r="X1775" s="436"/>
    </row>
    <row r="1776">
      <c r="B1776" s="535"/>
      <c r="J1776" s="436"/>
      <c r="K1776" s="537"/>
      <c r="L1776" s="437"/>
      <c r="M1776" s="437"/>
      <c r="N1776" s="437"/>
      <c r="O1776" s="437"/>
      <c r="P1776" s="437"/>
      <c r="Q1776" s="538"/>
      <c r="R1776" s="536"/>
      <c r="S1776" s="536"/>
      <c r="T1776" s="536"/>
      <c r="U1776" s="437"/>
      <c r="V1776" s="437"/>
      <c r="W1776" s="437"/>
      <c r="X1776" s="436"/>
    </row>
    <row r="1777">
      <c r="B1777" s="535"/>
      <c r="J1777" s="436"/>
      <c r="K1777" s="537"/>
      <c r="L1777" s="437"/>
      <c r="M1777" s="437"/>
      <c r="N1777" s="437"/>
      <c r="O1777" s="437"/>
      <c r="P1777" s="437"/>
      <c r="Q1777" s="538"/>
      <c r="R1777" s="536"/>
      <c r="S1777" s="536"/>
      <c r="T1777" s="536"/>
      <c r="U1777" s="437"/>
      <c r="V1777" s="437"/>
      <c r="W1777" s="437"/>
      <c r="X1777" s="436"/>
    </row>
    <row r="1778">
      <c r="B1778" s="535"/>
      <c r="J1778" s="436"/>
      <c r="K1778" s="537"/>
      <c r="L1778" s="437"/>
      <c r="M1778" s="437"/>
      <c r="N1778" s="437"/>
      <c r="O1778" s="437"/>
      <c r="P1778" s="437"/>
      <c r="Q1778" s="538"/>
      <c r="R1778" s="536"/>
      <c r="S1778" s="536"/>
      <c r="T1778" s="536"/>
      <c r="U1778" s="437"/>
      <c r="V1778" s="437"/>
      <c r="W1778" s="437"/>
      <c r="X1778" s="436"/>
    </row>
    <row r="1779">
      <c r="B1779" s="535"/>
      <c r="J1779" s="436"/>
      <c r="K1779" s="537"/>
      <c r="L1779" s="437"/>
      <c r="M1779" s="437"/>
      <c r="N1779" s="437"/>
      <c r="O1779" s="437"/>
      <c r="P1779" s="437"/>
      <c r="Q1779" s="538"/>
      <c r="R1779" s="536"/>
      <c r="S1779" s="536"/>
      <c r="T1779" s="536"/>
      <c r="U1779" s="437"/>
      <c r="V1779" s="437"/>
      <c r="W1779" s="437"/>
      <c r="X1779" s="436"/>
    </row>
    <row r="1780">
      <c r="B1780" s="535"/>
      <c r="J1780" s="436"/>
      <c r="K1780" s="537"/>
      <c r="L1780" s="437"/>
      <c r="M1780" s="437"/>
      <c r="N1780" s="437"/>
      <c r="O1780" s="437"/>
      <c r="P1780" s="437"/>
      <c r="Q1780" s="538"/>
      <c r="R1780" s="536"/>
      <c r="S1780" s="536"/>
      <c r="T1780" s="536"/>
      <c r="U1780" s="437"/>
      <c r="V1780" s="437"/>
      <c r="W1780" s="437"/>
      <c r="X1780" s="436"/>
    </row>
    <row r="1781">
      <c r="B1781" s="535"/>
      <c r="J1781" s="436"/>
      <c r="K1781" s="537"/>
      <c r="L1781" s="437"/>
      <c r="M1781" s="437"/>
      <c r="N1781" s="437"/>
      <c r="O1781" s="437"/>
      <c r="P1781" s="437"/>
      <c r="Q1781" s="538"/>
      <c r="R1781" s="536"/>
      <c r="S1781" s="536"/>
      <c r="T1781" s="536"/>
      <c r="U1781" s="437"/>
      <c r="V1781" s="437"/>
      <c r="W1781" s="437"/>
      <c r="X1781" s="436"/>
    </row>
    <row r="1782">
      <c r="B1782" s="535"/>
      <c r="J1782" s="436"/>
      <c r="K1782" s="537"/>
      <c r="L1782" s="437"/>
      <c r="M1782" s="437"/>
      <c r="N1782" s="437"/>
      <c r="O1782" s="437"/>
      <c r="P1782" s="437"/>
      <c r="Q1782" s="538"/>
      <c r="R1782" s="536"/>
      <c r="S1782" s="536"/>
      <c r="T1782" s="536"/>
      <c r="U1782" s="437"/>
      <c r="V1782" s="437"/>
      <c r="W1782" s="437"/>
      <c r="X1782" s="436"/>
    </row>
    <row r="1783">
      <c r="B1783" s="535"/>
      <c r="J1783" s="436"/>
      <c r="K1783" s="537"/>
      <c r="L1783" s="437"/>
      <c r="M1783" s="437"/>
      <c r="N1783" s="437"/>
      <c r="O1783" s="437"/>
      <c r="P1783" s="437"/>
      <c r="Q1783" s="538"/>
      <c r="R1783" s="536"/>
      <c r="S1783" s="536"/>
      <c r="T1783" s="536"/>
      <c r="U1783" s="437"/>
      <c r="V1783" s="437"/>
      <c r="W1783" s="437"/>
      <c r="X1783" s="436"/>
    </row>
    <row r="1784">
      <c r="B1784" s="535"/>
      <c r="J1784" s="436"/>
      <c r="K1784" s="537"/>
      <c r="L1784" s="437"/>
      <c r="M1784" s="437"/>
      <c r="N1784" s="437"/>
      <c r="O1784" s="437"/>
      <c r="P1784" s="437"/>
      <c r="Q1784" s="538"/>
      <c r="R1784" s="536"/>
      <c r="S1784" s="536"/>
      <c r="T1784" s="536"/>
      <c r="U1784" s="437"/>
      <c r="V1784" s="437"/>
      <c r="W1784" s="437"/>
      <c r="X1784" s="436"/>
    </row>
    <row r="1785">
      <c r="B1785" s="535"/>
      <c r="J1785" s="436"/>
      <c r="K1785" s="537"/>
      <c r="L1785" s="437"/>
      <c r="M1785" s="437"/>
      <c r="N1785" s="437"/>
      <c r="O1785" s="437"/>
      <c r="P1785" s="437"/>
      <c r="Q1785" s="538"/>
      <c r="R1785" s="536"/>
      <c r="S1785" s="536"/>
      <c r="T1785" s="536"/>
      <c r="U1785" s="437"/>
      <c r="V1785" s="437"/>
      <c r="W1785" s="437"/>
      <c r="X1785" s="436"/>
    </row>
    <row r="1786">
      <c r="B1786" s="535"/>
      <c r="J1786" s="436"/>
      <c r="K1786" s="537"/>
      <c r="L1786" s="437"/>
      <c r="M1786" s="437"/>
      <c r="N1786" s="437"/>
      <c r="O1786" s="437"/>
      <c r="P1786" s="437"/>
      <c r="Q1786" s="538"/>
      <c r="R1786" s="536"/>
      <c r="S1786" s="536"/>
      <c r="T1786" s="536"/>
      <c r="U1786" s="437"/>
      <c r="V1786" s="437"/>
      <c r="W1786" s="437"/>
      <c r="X1786" s="436"/>
    </row>
    <row r="1787">
      <c r="B1787" s="535"/>
      <c r="J1787" s="436"/>
      <c r="K1787" s="537"/>
      <c r="L1787" s="437"/>
      <c r="M1787" s="437"/>
      <c r="N1787" s="437"/>
      <c r="O1787" s="437"/>
      <c r="P1787" s="437"/>
      <c r="Q1787" s="538"/>
      <c r="R1787" s="536"/>
      <c r="S1787" s="536"/>
      <c r="T1787" s="536"/>
      <c r="U1787" s="437"/>
      <c r="V1787" s="437"/>
      <c r="W1787" s="437"/>
      <c r="X1787" s="436"/>
    </row>
    <row r="1788">
      <c r="B1788" s="535"/>
      <c r="J1788" s="436"/>
      <c r="K1788" s="537"/>
      <c r="L1788" s="437"/>
      <c r="M1788" s="437"/>
      <c r="N1788" s="437"/>
      <c r="O1788" s="437"/>
      <c r="P1788" s="437"/>
      <c r="Q1788" s="538"/>
      <c r="R1788" s="536"/>
      <c r="S1788" s="536"/>
      <c r="T1788" s="536"/>
      <c r="U1788" s="437"/>
      <c r="V1788" s="437"/>
      <c r="W1788" s="437"/>
      <c r="X1788" s="436"/>
    </row>
    <row r="1789">
      <c r="B1789" s="535"/>
      <c r="J1789" s="436"/>
      <c r="K1789" s="537"/>
      <c r="L1789" s="437"/>
      <c r="M1789" s="437"/>
      <c r="N1789" s="437"/>
      <c r="O1789" s="437"/>
      <c r="P1789" s="437"/>
      <c r="Q1789" s="538"/>
      <c r="R1789" s="536"/>
      <c r="S1789" s="536"/>
      <c r="T1789" s="536"/>
      <c r="U1789" s="437"/>
      <c r="V1789" s="437"/>
      <c r="W1789" s="437"/>
      <c r="X1789" s="436"/>
    </row>
    <row r="1790">
      <c r="B1790" s="535"/>
      <c r="J1790" s="436"/>
      <c r="K1790" s="537"/>
      <c r="L1790" s="437"/>
      <c r="M1790" s="437"/>
      <c r="N1790" s="437"/>
      <c r="O1790" s="437"/>
      <c r="P1790" s="437"/>
      <c r="Q1790" s="538"/>
      <c r="R1790" s="536"/>
      <c r="S1790" s="536"/>
      <c r="T1790" s="536"/>
      <c r="U1790" s="437"/>
      <c r="V1790" s="437"/>
      <c r="W1790" s="437"/>
      <c r="X1790" s="436"/>
    </row>
    <row r="1791">
      <c r="B1791" s="535"/>
      <c r="J1791" s="436"/>
      <c r="K1791" s="537"/>
      <c r="L1791" s="437"/>
      <c r="M1791" s="437"/>
      <c r="N1791" s="437"/>
      <c r="O1791" s="437"/>
      <c r="P1791" s="437"/>
      <c r="Q1791" s="538"/>
      <c r="R1791" s="536"/>
      <c r="S1791" s="536"/>
      <c r="T1791" s="536"/>
      <c r="U1791" s="437"/>
      <c r="V1791" s="437"/>
      <c r="W1791" s="437"/>
      <c r="X1791" s="436"/>
    </row>
    <row r="1792">
      <c r="B1792" s="535"/>
      <c r="J1792" s="436"/>
      <c r="K1792" s="537"/>
      <c r="L1792" s="437"/>
      <c r="M1792" s="437"/>
      <c r="N1792" s="437"/>
      <c r="O1792" s="437"/>
      <c r="P1792" s="437"/>
      <c r="Q1792" s="538"/>
      <c r="R1792" s="536"/>
      <c r="S1792" s="536"/>
      <c r="T1792" s="536"/>
      <c r="U1792" s="437"/>
      <c r="V1792" s="437"/>
      <c r="W1792" s="437"/>
      <c r="X1792" s="436"/>
    </row>
    <row r="1793">
      <c r="B1793" s="535"/>
      <c r="J1793" s="436"/>
      <c r="K1793" s="537"/>
      <c r="L1793" s="437"/>
      <c r="M1793" s="437"/>
      <c r="N1793" s="437"/>
      <c r="O1793" s="437"/>
      <c r="P1793" s="437"/>
      <c r="Q1793" s="538"/>
      <c r="R1793" s="536"/>
      <c r="S1793" s="536"/>
      <c r="T1793" s="536"/>
      <c r="U1793" s="437"/>
      <c r="V1793" s="437"/>
      <c r="W1793" s="437"/>
      <c r="X1793" s="436"/>
    </row>
    <row r="1794">
      <c r="B1794" s="535"/>
      <c r="J1794" s="436"/>
      <c r="K1794" s="537"/>
      <c r="L1794" s="437"/>
      <c r="M1794" s="437"/>
      <c r="N1794" s="437"/>
      <c r="O1794" s="437"/>
      <c r="P1794" s="437"/>
      <c r="Q1794" s="538"/>
      <c r="R1794" s="536"/>
      <c r="S1794" s="536"/>
      <c r="T1794" s="536"/>
      <c r="U1794" s="437"/>
      <c r="V1794" s="437"/>
      <c r="W1794" s="437"/>
      <c r="X1794" s="436"/>
    </row>
    <row r="1795">
      <c r="B1795" s="535"/>
      <c r="J1795" s="436"/>
      <c r="K1795" s="537"/>
      <c r="L1795" s="437"/>
      <c r="M1795" s="437"/>
      <c r="N1795" s="437"/>
      <c r="O1795" s="437"/>
      <c r="P1795" s="437"/>
      <c r="Q1795" s="538"/>
      <c r="R1795" s="536"/>
      <c r="S1795" s="536"/>
      <c r="T1795" s="536"/>
      <c r="U1795" s="437"/>
      <c r="V1795" s="437"/>
      <c r="W1795" s="437"/>
      <c r="X1795" s="436"/>
    </row>
    <row r="1796">
      <c r="B1796" s="535"/>
      <c r="J1796" s="436"/>
      <c r="K1796" s="537"/>
      <c r="L1796" s="437"/>
      <c r="M1796" s="437"/>
      <c r="N1796" s="437"/>
      <c r="O1796" s="437"/>
      <c r="P1796" s="437"/>
      <c r="Q1796" s="538"/>
      <c r="R1796" s="536"/>
      <c r="S1796" s="536"/>
      <c r="T1796" s="536"/>
      <c r="U1796" s="437"/>
      <c r="V1796" s="437"/>
      <c r="W1796" s="437"/>
      <c r="X1796" s="436"/>
    </row>
    <row r="1797">
      <c r="B1797" s="535"/>
      <c r="J1797" s="436"/>
      <c r="K1797" s="537"/>
      <c r="L1797" s="437"/>
      <c r="M1797" s="437"/>
      <c r="N1797" s="437"/>
      <c r="O1797" s="437"/>
      <c r="P1797" s="437"/>
      <c r="Q1797" s="538"/>
      <c r="R1797" s="536"/>
      <c r="S1797" s="536"/>
      <c r="T1797" s="536"/>
      <c r="U1797" s="437"/>
      <c r="V1797" s="437"/>
      <c r="W1797" s="437"/>
      <c r="X1797" s="436"/>
    </row>
    <row r="1798">
      <c r="B1798" s="535"/>
      <c r="J1798" s="436"/>
      <c r="K1798" s="537"/>
      <c r="L1798" s="437"/>
      <c r="M1798" s="437"/>
      <c r="N1798" s="437"/>
      <c r="O1798" s="437"/>
      <c r="P1798" s="437"/>
      <c r="Q1798" s="538"/>
      <c r="R1798" s="536"/>
      <c r="S1798" s="536"/>
      <c r="T1798" s="536"/>
      <c r="U1798" s="437"/>
      <c r="V1798" s="437"/>
      <c r="W1798" s="437"/>
      <c r="X1798" s="436"/>
    </row>
    <row r="1799">
      <c r="B1799" s="535"/>
      <c r="J1799" s="436"/>
      <c r="K1799" s="537"/>
      <c r="L1799" s="437"/>
      <c r="M1799" s="437"/>
      <c r="N1799" s="437"/>
      <c r="O1799" s="437"/>
      <c r="P1799" s="437"/>
      <c r="Q1799" s="538"/>
      <c r="R1799" s="536"/>
      <c r="S1799" s="536"/>
      <c r="T1799" s="536"/>
      <c r="U1799" s="437"/>
      <c r="V1799" s="437"/>
      <c r="W1799" s="437"/>
      <c r="X1799" s="436"/>
    </row>
    <row r="1800">
      <c r="B1800" s="535"/>
      <c r="J1800" s="436"/>
      <c r="K1800" s="537"/>
      <c r="L1800" s="437"/>
      <c r="M1800" s="437"/>
      <c r="N1800" s="437"/>
      <c r="O1800" s="437"/>
      <c r="P1800" s="437"/>
      <c r="Q1800" s="538"/>
      <c r="R1800" s="536"/>
      <c r="S1800" s="536"/>
      <c r="T1800" s="536"/>
      <c r="U1800" s="437"/>
      <c r="V1800" s="437"/>
      <c r="W1800" s="437"/>
      <c r="X1800" s="436"/>
    </row>
    <row r="1801">
      <c r="B1801" s="535"/>
      <c r="J1801" s="436"/>
      <c r="K1801" s="537"/>
      <c r="L1801" s="437"/>
      <c r="M1801" s="437"/>
      <c r="N1801" s="437"/>
      <c r="O1801" s="437"/>
      <c r="P1801" s="437"/>
      <c r="Q1801" s="538"/>
      <c r="R1801" s="536"/>
      <c r="S1801" s="536"/>
      <c r="T1801" s="536"/>
      <c r="U1801" s="437"/>
      <c r="V1801" s="437"/>
      <c r="W1801" s="437"/>
      <c r="X1801" s="436"/>
    </row>
    <row r="1802">
      <c r="B1802" s="535"/>
      <c r="J1802" s="436"/>
      <c r="K1802" s="537"/>
      <c r="L1802" s="437"/>
      <c r="M1802" s="437"/>
      <c r="N1802" s="437"/>
      <c r="O1802" s="437"/>
      <c r="P1802" s="437"/>
      <c r="Q1802" s="538"/>
      <c r="R1802" s="536"/>
      <c r="S1802" s="536"/>
      <c r="T1802" s="536"/>
      <c r="U1802" s="437"/>
      <c r="V1802" s="437"/>
      <c r="W1802" s="437"/>
      <c r="X1802" s="436"/>
    </row>
    <row r="1803">
      <c r="B1803" s="535"/>
      <c r="J1803" s="436"/>
      <c r="K1803" s="537"/>
      <c r="L1803" s="437"/>
      <c r="M1803" s="437"/>
      <c r="N1803" s="437"/>
      <c r="O1803" s="437"/>
      <c r="P1803" s="437"/>
      <c r="Q1803" s="538"/>
      <c r="R1803" s="536"/>
      <c r="S1803" s="536"/>
      <c r="T1803" s="536"/>
      <c r="U1803" s="437"/>
      <c r="V1803" s="437"/>
      <c r="W1803" s="437"/>
      <c r="X1803" s="436"/>
    </row>
    <row r="1804">
      <c r="B1804" s="535"/>
      <c r="J1804" s="436"/>
      <c r="K1804" s="537"/>
      <c r="L1804" s="437"/>
      <c r="M1804" s="437"/>
      <c r="N1804" s="437"/>
      <c r="O1804" s="437"/>
      <c r="P1804" s="437"/>
      <c r="Q1804" s="538"/>
      <c r="R1804" s="536"/>
      <c r="S1804" s="536"/>
      <c r="T1804" s="536"/>
      <c r="U1804" s="437"/>
      <c r="V1804" s="437"/>
      <c r="W1804" s="437"/>
      <c r="X1804" s="436"/>
    </row>
    <row r="1805">
      <c r="B1805" s="535"/>
      <c r="J1805" s="436"/>
      <c r="K1805" s="537"/>
      <c r="L1805" s="437"/>
      <c r="M1805" s="437"/>
      <c r="N1805" s="437"/>
      <c r="O1805" s="437"/>
      <c r="P1805" s="437"/>
      <c r="Q1805" s="538"/>
      <c r="R1805" s="536"/>
      <c r="S1805" s="536"/>
      <c r="T1805" s="536"/>
      <c r="U1805" s="437"/>
      <c r="V1805" s="437"/>
      <c r="W1805" s="437"/>
      <c r="X1805" s="436"/>
    </row>
    <row r="1806">
      <c r="B1806" s="535"/>
      <c r="J1806" s="436"/>
      <c r="K1806" s="537"/>
      <c r="L1806" s="437"/>
      <c r="M1806" s="437"/>
      <c r="N1806" s="437"/>
      <c r="O1806" s="437"/>
      <c r="P1806" s="437"/>
      <c r="Q1806" s="538"/>
      <c r="R1806" s="536"/>
      <c r="S1806" s="536"/>
      <c r="T1806" s="536"/>
      <c r="U1806" s="437"/>
      <c r="V1806" s="437"/>
      <c r="W1806" s="437"/>
      <c r="X1806" s="436"/>
    </row>
    <row r="1807">
      <c r="B1807" s="535"/>
      <c r="J1807" s="436"/>
      <c r="K1807" s="537"/>
      <c r="L1807" s="437"/>
      <c r="M1807" s="437"/>
      <c r="N1807" s="437"/>
      <c r="O1807" s="437"/>
      <c r="P1807" s="437"/>
      <c r="Q1807" s="538"/>
      <c r="R1807" s="536"/>
      <c r="S1807" s="536"/>
      <c r="T1807" s="536"/>
      <c r="U1807" s="437"/>
      <c r="V1807" s="437"/>
      <c r="W1807" s="437"/>
      <c r="X1807" s="436"/>
    </row>
    <row r="1808">
      <c r="B1808" s="535"/>
      <c r="J1808" s="436"/>
      <c r="K1808" s="537"/>
      <c r="L1808" s="437"/>
      <c r="M1808" s="437"/>
      <c r="N1808" s="437"/>
      <c r="O1808" s="437"/>
      <c r="P1808" s="437"/>
      <c r="Q1808" s="538"/>
      <c r="R1808" s="536"/>
      <c r="S1808" s="536"/>
      <c r="T1808" s="536"/>
      <c r="U1808" s="437"/>
      <c r="V1808" s="437"/>
      <c r="W1808" s="437"/>
      <c r="X1808" s="436"/>
    </row>
    <row r="1809">
      <c r="B1809" s="535"/>
      <c r="J1809" s="436"/>
      <c r="K1809" s="537"/>
      <c r="L1809" s="437"/>
      <c r="M1809" s="437"/>
      <c r="N1809" s="437"/>
      <c r="O1809" s="437"/>
      <c r="P1809" s="437"/>
      <c r="Q1809" s="538"/>
      <c r="R1809" s="536"/>
      <c r="S1809" s="536"/>
      <c r="T1809" s="536"/>
      <c r="U1809" s="437"/>
      <c r="V1809" s="437"/>
      <c r="W1809" s="437"/>
      <c r="X1809" s="436"/>
    </row>
    <row r="1810">
      <c r="B1810" s="535"/>
      <c r="J1810" s="436"/>
      <c r="K1810" s="537"/>
      <c r="L1810" s="437"/>
      <c r="M1810" s="437"/>
      <c r="N1810" s="437"/>
      <c r="O1810" s="437"/>
      <c r="P1810" s="437"/>
      <c r="Q1810" s="538"/>
      <c r="R1810" s="536"/>
      <c r="S1810" s="536"/>
      <c r="T1810" s="536"/>
      <c r="U1810" s="437"/>
      <c r="V1810" s="437"/>
      <c r="W1810" s="437"/>
      <c r="X1810" s="436"/>
    </row>
    <row r="1811">
      <c r="B1811" s="535"/>
      <c r="J1811" s="436"/>
      <c r="K1811" s="537"/>
      <c r="L1811" s="437"/>
      <c r="M1811" s="437"/>
      <c r="N1811" s="437"/>
      <c r="O1811" s="437"/>
      <c r="P1811" s="437"/>
      <c r="Q1811" s="538"/>
      <c r="R1811" s="536"/>
      <c r="S1811" s="536"/>
      <c r="T1811" s="536"/>
      <c r="U1811" s="437"/>
      <c r="V1811" s="437"/>
      <c r="W1811" s="437"/>
      <c r="X1811" s="436"/>
    </row>
    <row r="1812">
      <c r="B1812" s="535"/>
      <c r="J1812" s="436"/>
      <c r="K1812" s="537"/>
      <c r="L1812" s="437"/>
      <c r="M1812" s="437"/>
      <c r="N1812" s="437"/>
      <c r="O1812" s="437"/>
      <c r="P1812" s="437"/>
      <c r="Q1812" s="538"/>
      <c r="R1812" s="536"/>
      <c r="S1812" s="536"/>
      <c r="T1812" s="536"/>
      <c r="U1812" s="437"/>
      <c r="V1812" s="437"/>
      <c r="W1812" s="437"/>
      <c r="X1812" s="436"/>
    </row>
    <row r="1813">
      <c r="B1813" s="535"/>
      <c r="J1813" s="436"/>
      <c r="K1813" s="537"/>
      <c r="L1813" s="437"/>
      <c r="M1813" s="437"/>
      <c r="N1813" s="437"/>
      <c r="O1813" s="437"/>
      <c r="P1813" s="437"/>
      <c r="Q1813" s="538"/>
      <c r="R1813" s="536"/>
      <c r="S1813" s="536"/>
      <c r="T1813" s="536"/>
      <c r="U1813" s="437"/>
      <c r="V1813" s="437"/>
      <c r="W1813" s="437"/>
      <c r="X1813" s="436"/>
    </row>
    <row r="1814">
      <c r="B1814" s="535"/>
      <c r="J1814" s="436"/>
      <c r="K1814" s="537"/>
      <c r="L1814" s="437"/>
      <c r="M1814" s="437"/>
      <c r="N1814" s="437"/>
      <c r="O1814" s="437"/>
      <c r="P1814" s="437"/>
      <c r="Q1814" s="538"/>
      <c r="R1814" s="536"/>
      <c r="S1814" s="536"/>
      <c r="T1814" s="536"/>
      <c r="U1814" s="437"/>
      <c r="V1814" s="437"/>
      <c r="W1814" s="437"/>
      <c r="X1814" s="436"/>
    </row>
    <row r="1815">
      <c r="B1815" s="535"/>
      <c r="J1815" s="436"/>
      <c r="K1815" s="537"/>
      <c r="L1815" s="437"/>
      <c r="M1815" s="437"/>
      <c r="N1815" s="437"/>
      <c r="O1815" s="437"/>
      <c r="P1815" s="437"/>
      <c r="Q1815" s="538"/>
      <c r="R1815" s="536"/>
      <c r="S1815" s="536"/>
      <c r="T1815" s="536"/>
      <c r="U1815" s="437"/>
      <c r="V1815" s="437"/>
      <c r="W1815" s="437"/>
      <c r="X1815" s="436"/>
    </row>
    <row r="1816">
      <c r="B1816" s="535"/>
      <c r="J1816" s="436"/>
      <c r="K1816" s="537"/>
      <c r="L1816" s="437"/>
      <c r="M1816" s="437"/>
      <c r="N1816" s="437"/>
      <c r="O1816" s="437"/>
      <c r="P1816" s="437"/>
      <c r="Q1816" s="538"/>
      <c r="R1816" s="536"/>
      <c r="S1816" s="536"/>
      <c r="T1816" s="536"/>
      <c r="U1816" s="437"/>
      <c r="V1816" s="437"/>
      <c r="W1816" s="437"/>
      <c r="X1816" s="436"/>
    </row>
    <row r="1817">
      <c r="B1817" s="535"/>
      <c r="J1817" s="436"/>
      <c r="K1817" s="537"/>
      <c r="L1817" s="437"/>
      <c r="M1817" s="437"/>
      <c r="N1817" s="437"/>
      <c r="O1817" s="437"/>
      <c r="P1817" s="437"/>
      <c r="Q1817" s="538"/>
      <c r="R1817" s="536"/>
      <c r="S1817" s="536"/>
      <c r="T1817" s="536"/>
      <c r="U1817" s="437"/>
      <c r="V1817" s="437"/>
      <c r="W1817" s="437"/>
      <c r="X1817" s="436"/>
    </row>
    <row r="1818">
      <c r="B1818" s="535"/>
      <c r="J1818" s="436"/>
      <c r="K1818" s="537"/>
      <c r="L1818" s="437"/>
      <c r="M1818" s="437"/>
      <c r="N1818" s="437"/>
      <c r="O1818" s="437"/>
      <c r="P1818" s="437"/>
      <c r="Q1818" s="538"/>
      <c r="R1818" s="536"/>
      <c r="S1818" s="536"/>
      <c r="T1818" s="536"/>
      <c r="U1818" s="437"/>
      <c r="V1818" s="437"/>
      <c r="W1818" s="437"/>
      <c r="X1818" s="436"/>
    </row>
    <row r="1819">
      <c r="B1819" s="535"/>
      <c r="J1819" s="436"/>
      <c r="K1819" s="537"/>
      <c r="L1819" s="437"/>
      <c r="M1819" s="437"/>
      <c r="N1819" s="437"/>
      <c r="O1819" s="437"/>
      <c r="P1819" s="437"/>
      <c r="Q1819" s="538"/>
      <c r="R1819" s="536"/>
      <c r="S1819" s="536"/>
      <c r="T1819" s="536"/>
      <c r="U1819" s="437"/>
      <c r="V1819" s="437"/>
      <c r="W1819" s="437"/>
      <c r="X1819" s="436"/>
    </row>
    <row r="1820">
      <c r="B1820" s="535"/>
      <c r="J1820" s="436"/>
      <c r="K1820" s="537"/>
      <c r="L1820" s="437"/>
      <c r="M1820" s="437"/>
      <c r="N1820" s="437"/>
      <c r="O1820" s="437"/>
      <c r="P1820" s="437"/>
      <c r="Q1820" s="538"/>
      <c r="R1820" s="536"/>
      <c r="S1820" s="536"/>
      <c r="T1820" s="536"/>
      <c r="U1820" s="437"/>
      <c r="V1820" s="437"/>
      <c r="W1820" s="437"/>
      <c r="X1820" s="436"/>
    </row>
    <row r="1821">
      <c r="B1821" s="535"/>
      <c r="J1821" s="436"/>
      <c r="K1821" s="537"/>
      <c r="L1821" s="437"/>
      <c r="M1821" s="437"/>
      <c r="N1821" s="437"/>
      <c r="O1821" s="437"/>
      <c r="P1821" s="437"/>
      <c r="Q1821" s="538"/>
      <c r="R1821" s="536"/>
      <c r="S1821" s="536"/>
      <c r="T1821" s="536"/>
      <c r="U1821" s="437"/>
      <c r="V1821" s="437"/>
      <c r="W1821" s="437"/>
      <c r="X1821" s="436"/>
    </row>
    <row r="1822">
      <c r="B1822" s="535"/>
      <c r="J1822" s="436"/>
      <c r="K1822" s="537"/>
      <c r="L1822" s="437"/>
      <c r="M1822" s="437"/>
      <c r="N1822" s="437"/>
      <c r="O1822" s="437"/>
      <c r="P1822" s="437"/>
      <c r="Q1822" s="538"/>
      <c r="R1822" s="536"/>
      <c r="S1822" s="536"/>
      <c r="T1822" s="536"/>
      <c r="U1822" s="437"/>
      <c r="V1822" s="437"/>
      <c r="W1822" s="437"/>
      <c r="X1822" s="436"/>
    </row>
    <row r="1823">
      <c r="B1823" s="535"/>
      <c r="J1823" s="436"/>
      <c r="K1823" s="537"/>
      <c r="L1823" s="437"/>
      <c r="M1823" s="437"/>
      <c r="N1823" s="437"/>
      <c r="O1823" s="437"/>
      <c r="P1823" s="437"/>
      <c r="Q1823" s="538"/>
      <c r="R1823" s="536"/>
      <c r="S1823" s="536"/>
      <c r="T1823" s="536"/>
      <c r="U1823" s="437"/>
      <c r="V1823" s="437"/>
      <c r="W1823" s="437"/>
      <c r="X1823" s="436"/>
    </row>
    <row r="1824">
      <c r="B1824" s="535"/>
      <c r="J1824" s="436"/>
      <c r="K1824" s="537"/>
      <c r="L1824" s="437"/>
      <c r="M1824" s="437"/>
      <c r="N1824" s="437"/>
      <c r="O1824" s="437"/>
      <c r="P1824" s="437"/>
      <c r="Q1824" s="538"/>
      <c r="R1824" s="536"/>
      <c r="S1824" s="536"/>
      <c r="T1824" s="536"/>
      <c r="U1824" s="437"/>
      <c r="V1824" s="437"/>
      <c r="W1824" s="437"/>
      <c r="X1824" s="436"/>
    </row>
    <row r="1825">
      <c r="B1825" s="535"/>
      <c r="J1825" s="436"/>
      <c r="K1825" s="537"/>
      <c r="L1825" s="437"/>
      <c r="M1825" s="437"/>
      <c r="N1825" s="437"/>
      <c r="O1825" s="437"/>
      <c r="P1825" s="437"/>
      <c r="Q1825" s="538"/>
      <c r="R1825" s="536"/>
      <c r="S1825" s="536"/>
      <c r="T1825" s="536"/>
      <c r="U1825" s="437"/>
      <c r="V1825" s="437"/>
      <c r="W1825" s="437"/>
      <c r="X1825" s="436"/>
    </row>
    <row r="1826">
      <c r="B1826" s="535"/>
      <c r="J1826" s="436"/>
      <c r="K1826" s="537"/>
      <c r="L1826" s="437"/>
      <c r="M1826" s="437"/>
      <c r="N1826" s="437"/>
      <c r="O1826" s="437"/>
      <c r="P1826" s="437"/>
      <c r="Q1826" s="538"/>
      <c r="R1826" s="536"/>
      <c r="S1826" s="536"/>
      <c r="T1826" s="536"/>
      <c r="U1826" s="437"/>
      <c r="V1826" s="437"/>
      <c r="W1826" s="437"/>
      <c r="X1826" s="436"/>
    </row>
    <row r="1827">
      <c r="B1827" s="535"/>
      <c r="J1827" s="436"/>
      <c r="K1827" s="537"/>
      <c r="L1827" s="437"/>
      <c r="M1827" s="437"/>
      <c r="N1827" s="437"/>
      <c r="O1827" s="437"/>
      <c r="P1827" s="437"/>
      <c r="Q1827" s="538"/>
      <c r="R1827" s="536"/>
      <c r="S1827" s="536"/>
      <c r="T1827" s="536"/>
      <c r="U1827" s="437"/>
      <c r="V1827" s="437"/>
      <c r="W1827" s="437"/>
      <c r="X1827" s="436"/>
    </row>
    <row r="1828">
      <c r="B1828" s="535"/>
      <c r="J1828" s="436"/>
      <c r="K1828" s="537"/>
      <c r="L1828" s="437"/>
      <c r="M1828" s="437"/>
      <c r="N1828" s="437"/>
      <c r="O1828" s="437"/>
      <c r="P1828" s="437"/>
      <c r="Q1828" s="538"/>
      <c r="R1828" s="536"/>
      <c r="S1828" s="536"/>
      <c r="T1828" s="536"/>
      <c r="U1828" s="437"/>
      <c r="V1828" s="437"/>
      <c r="W1828" s="437"/>
      <c r="X1828" s="436"/>
    </row>
    <row r="1829">
      <c r="B1829" s="535"/>
      <c r="J1829" s="436"/>
      <c r="K1829" s="537"/>
      <c r="L1829" s="437"/>
      <c r="M1829" s="437"/>
      <c r="N1829" s="437"/>
      <c r="O1829" s="437"/>
      <c r="P1829" s="437"/>
      <c r="Q1829" s="538"/>
      <c r="R1829" s="536"/>
      <c r="S1829" s="536"/>
      <c r="T1829" s="536"/>
      <c r="U1829" s="437"/>
      <c r="V1829" s="437"/>
      <c r="W1829" s="437"/>
      <c r="X1829" s="436"/>
    </row>
    <row r="1830">
      <c r="B1830" s="535"/>
      <c r="J1830" s="436"/>
      <c r="K1830" s="537"/>
      <c r="L1830" s="437"/>
      <c r="M1830" s="437"/>
      <c r="N1830" s="437"/>
      <c r="O1830" s="437"/>
      <c r="P1830" s="437"/>
      <c r="Q1830" s="538"/>
      <c r="R1830" s="536"/>
      <c r="S1830" s="536"/>
      <c r="T1830" s="536"/>
      <c r="U1830" s="437"/>
      <c r="V1830" s="437"/>
      <c r="W1830" s="437"/>
      <c r="X1830" s="436"/>
    </row>
    <row r="1831">
      <c r="B1831" s="535"/>
      <c r="J1831" s="436"/>
      <c r="K1831" s="537"/>
      <c r="L1831" s="437"/>
      <c r="M1831" s="437"/>
      <c r="N1831" s="437"/>
      <c r="O1831" s="437"/>
      <c r="P1831" s="437"/>
      <c r="Q1831" s="538"/>
      <c r="R1831" s="536"/>
      <c r="S1831" s="536"/>
      <c r="T1831" s="536"/>
      <c r="U1831" s="437"/>
      <c r="V1831" s="437"/>
      <c r="W1831" s="437"/>
      <c r="X1831" s="436"/>
    </row>
    <row r="1832">
      <c r="B1832" s="535"/>
      <c r="J1832" s="436"/>
      <c r="K1832" s="537"/>
      <c r="L1832" s="437"/>
      <c r="M1832" s="437"/>
      <c r="N1832" s="437"/>
      <c r="O1832" s="437"/>
      <c r="P1832" s="437"/>
      <c r="Q1832" s="538"/>
      <c r="R1832" s="536"/>
      <c r="S1832" s="536"/>
      <c r="T1832" s="536"/>
      <c r="U1832" s="437"/>
      <c r="V1832" s="437"/>
      <c r="W1832" s="437"/>
      <c r="X1832" s="436"/>
    </row>
    <row r="1833">
      <c r="B1833" s="535"/>
      <c r="J1833" s="436"/>
      <c r="K1833" s="537"/>
      <c r="L1833" s="437"/>
      <c r="M1833" s="437"/>
      <c r="N1833" s="437"/>
      <c r="O1833" s="437"/>
      <c r="P1833" s="437"/>
      <c r="Q1833" s="538"/>
      <c r="R1833" s="536"/>
      <c r="S1833" s="536"/>
      <c r="T1833" s="536"/>
      <c r="U1833" s="437"/>
      <c r="V1833" s="437"/>
      <c r="W1833" s="437"/>
      <c r="X1833" s="436"/>
    </row>
    <row r="1834">
      <c r="B1834" s="535"/>
      <c r="J1834" s="436"/>
      <c r="K1834" s="537"/>
      <c r="L1834" s="437"/>
      <c r="M1834" s="437"/>
      <c r="N1834" s="437"/>
      <c r="O1834" s="437"/>
      <c r="P1834" s="437"/>
      <c r="Q1834" s="538"/>
      <c r="R1834" s="536"/>
      <c r="S1834" s="536"/>
      <c r="T1834" s="536"/>
      <c r="U1834" s="437"/>
      <c r="V1834" s="437"/>
      <c r="W1834" s="437"/>
      <c r="X1834" s="436"/>
    </row>
    <row r="1835">
      <c r="B1835" s="535"/>
      <c r="J1835" s="436"/>
      <c r="K1835" s="537"/>
      <c r="L1835" s="437"/>
      <c r="M1835" s="437"/>
      <c r="N1835" s="437"/>
      <c r="O1835" s="437"/>
      <c r="P1835" s="437"/>
      <c r="Q1835" s="538"/>
      <c r="R1835" s="536"/>
      <c r="S1835" s="536"/>
      <c r="T1835" s="536"/>
      <c r="U1835" s="437"/>
      <c r="V1835" s="437"/>
      <c r="W1835" s="437"/>
      <c r="X1835" s="436"/>
    </row>
    <row r="1836">
      <c r="B1836" s="535"/>
      <c r="J1836" s="436"/>
      <c r="K1836" s="537"/>
      <c r="L1836" s="437"/>
      <c r="M1836" s="437"/>
      <c r="N1836" s="437"/>
      <c r="O1836" s="437"/>
      <c r="P1836" s="437"/>
      <c r="Q1836" s="538"/>
      <c r="R1836" s="536"/>
      <c r="S1836" s="536"/>
      <c r="T1836" s="536"/>
      <c r="U1836" s="437"/>
      <c r="V1836" s="437"/>
      <c r="W1836" s="437"/>
      <c r="X1836" s="436"/>
    </row>
    <row r="1837">
      <c r="B1837" s="535"/>
      <c r="J1837" s="436"/>
      <c r="K1837" s="537"/>
      <c r="L1837" s="437"/>
      <c r="M1837" s="437"/>
      <c r="N1837" s="437"/>
      <c r="O1837" s="437"/>
      <c r="P1837" s="437"/>
      <c r="Q1837" s="538"/>
      <c r="R1837" s="536"/>
      <c r="S1837" s="536"/>
      <c r="T1837" s="536"/>
      <c r="U1837" s="437"/>
      <c r="V1837" s="437"/>
      <c r="W1837" s="437"/>
      <c r="X1837" s="436"/>
    </row>
    <row r="1838">
      <c r="B1838" s="535"/>
      <c r="J1838" s="436"/>
      <c r="K1838" s="537"/>
      <c r="L1838" s="437"/>
      <c r="M1838" s="437"/>
      <c r="N1838" s="437"/>
      <c r="O1838" s="437"/>
      <c r="P1838" s="437"/>
      <c r="Q1838" s="538"/>
      <c r="R1838" s="536"/>
      <c r="S1838" s="536"/>
      <c r="T1838" s="536"/>
      <c r="U1838" s="437"/>
      <c r="V1838" s="437"/>
      <c r="W1838" s="437"/>
      <c r="X1838" s="436"/>
    </row>
    <row r="1839">
      <c r="B1839" s="535"/>
      <c r="J1839" s="436"/>
      <c r="K1839" s="537"/>
      <c r="L1839" s="437"/>
      <c r="M1839" s="437"/>
      <c r="N1839" s="437"/>
      <c r="O1839" s="437"/>
      <c r="P1839" s="437"/>
      <c r="Q1839" s="538"/>
      <c r="R1839" s="536"/>
      <c r="S1839" s="536"/>
      <c r="T1839" s="536"/>
      <c r="U1839" s="437"/>
      <c r="V1839" s="437"/>
      <c r="W1839" s="437"/>
      <c r="X1839" s="436"/>
    </row>
    <row r="1840">
      <c r="B1840" s="535"/>
      <c r="J1840" s="436"/>
      <c r="K1840" s="537"/>
      <c r="L1840" s="437"/>
      <c r="M1840" s="437"/>
      <c r="N1840" s="437"/>
      <c r="O1840" s="437"/>
      <c r="P1840" s="437"/>
      <c r="Q1840" s="538"/>
      <c r="R1840" s="536"/>
      <c r="S1840" s="536"/>
      <c r="T1840" s="536"/>
      <c r="U1840" s="437"/>
      <c r="V1840" s="437"/>
      <c r="W1840" s="437"/>
      <c r="X1840" s="436"/>
    </row>
    <row r="1841">
      <c r="B1841" s="535"/>
      <c r="J1841" s="436"/>
      <c r="K1841" s="537"/>
      <c r="L1841" s="437"/>
      <c r="M1841" s="437"/>
      <c r="N1841" s="437"/>
      <c r="O1841" s="437"/>
      <c r="P1841" s="437"/>
      <c r="Q1841" s="538"/>
      <c r="R1841" s="536"/>
      <c r="S1841" s="536"/>
      <c r="T1841" s="536"/>
      <c r="U1841" s="437"/>
      <c r="V1841" s="437"/>
      <c r="W1841" s="437"/>
      <c r="X1841" s="436"/>
    </row>
    <row r="1842">
      <c r="B1842" s="535"/>
      <c r="J1842" s="436"/>
      <c r="K1842" s="537"/>
      <c r="L1842" s="437"/>
      <c r="M1842" s="437"/>
      <c r="N1842" s="437"/>
      <c r="O1842" s="437"/>
      <c r="P1842" s="437"/>
      <c r="Q1842" s="538"/>
      <c r="R1842" s="536"/>
      <c r="S1842" s="536"/>
      <c r="T1842" s="536"/>
      <c r="U1842" s="437"/>
      <c r="V1842" s="437"/>
      <c r="W1842" s="437"/>
      <c r="X1842" s="436"/>
    </row>
    <row r="1843">
      <c r="B1843" s="535"/>
      <c r="J1843" s="436"/>
      <c r="K1843" s="537"/>
      <c r="L1843" s="437"/>
      <c r="M1843" s="437"/>
      <c r="N1843" s="437"/>
      <c r="O1843" s="437"/>
      <c r="P1843" s="437"/>
      <c r="Q1843" s="538"/>
      <c r="R1843" s="536"/>
      <c r="S1843" s="536"/>
      <c r="T1843" s="536"/>
      <c r="U1843" s="437"/>
      <c r="V1843" s="437"/>
      <c r="W1843" s="437"/>
      <c r="X1843" s="436"/>
    </row>
    <row r="1844">
      <c r="B1844" s="535"/>
      <c r="J1844" s="436"/>
      <c r="K1844" s="537"/>
      <c r="L1844" s="437"/>
      <c r="M1844" s="437"/>
      <c r="N1844" s="437"/>
      <c r="O1844" s="437"/>
      <c r="P1844" s="437"/>
      <c r="Q1844" s="538"/>
      <c r="R1844" s="536"/>
      <c r="S1844" s="536"/>
      <c r="T1844" s="536"/>
      <c r="U1844" s="437"/>
      <c r="V1844" s="437"/>
      <c r="W1844" s="437"/>
      <c r="X1844" s="436"/>
    </row>
    <row r="1845">
      <c r="B1845" s="535"/>
      <c r="J1845" s="436"/>
      <c r="K1845" s="537"/>
      <c r="L1845" s="437"/>
      <c r="M1845" s="437"/>
      <c r="N1845" s="437"/>
      <c r="O1845" s="437"/>
      <c r="P1845" s="437"/>
      <c r="Q1845" s="538"/>
      <c r="R1845" s="536"/>
      <c r="S1845" s="536"/>
      <c r="T1845" s="536"/>
      <c r="U1845" s="437"/>
      <c r="V1845" s="437"/>
      <c r="W1845" s="437"/>
      <c r="X1845" s="436"/>
    </row>
    <row r="1846">
      <c r="B1846" s="535"/>
      <c r="J1846" s="436"/>
      <c r="K1846" s="537"/>
      <c r="L1846" s="437"/>
      <c r="M1846" s="437"/>
      <c r="N1846" s="437"/>
      <c r="O1846" s="437"/>
      <c r="P1846" s="437"/>
      <c r="Q1846" s="538"/>
      <c r="R1846" s="536"/>
      <c r="S1846" s="536"/>
      <c r="T1846" s="536"/>
      <c r="U1846" s="437"/>
      <c r="V1846" s="437"/>
      <c r="W1846" s="437"/>
      <c r="X1846" s="436"/>
    </row>
    <row r="1847">
      <c r="B1847" s="535"/>
      <c r="J1847" s="436"/>
      <c r="K1847" s="537"/>
      <c r="L1847" s="437"/>
      <c r="M1847" s="437"/>
      <c r="N1847" s="437"/>
      <c r="O1847" s="437"/>
      <c r="P1847" s="437"/>
      <c r="Q1847" s="538"/>
      <c r="R1847" s="536"/>
      <c r="S1847" s="536"/>
      <c r="T1847" s="536"/>
      <c r="U1847" s="437"/>
      <c r="V1847" s="437"/>
      <c r="W1847" s="437"/>
      <c r="X1847" s="436"/>
    </row>
    <row r="1848">
      <c r="B1848" s="535"/>
      <c r="J1848" s="436"/>
      <c r="K1848" s="537"/>
      <c r="L1848" s="437"/>
      <c r="M1848" s="437"/>
      <c r="N1848" s="437"/>
      <c r="O1848" s="437"/>
      <c r="P1848" s="437"/>
      <c r="Q1848" s="538"/>
      <c r="R1848" s="536"/>
      <c r="S1848" s="536"/>
      <c r="T1848" s="536"/>
      <c r="U1848" s="437"/>
      <c r="V1848" s="437"/>
      <c r="W1848" s="437"/>
      <c r="X1848" s="436"/>
    </row>
    <row r="1849">
      <c r="B1849" s="535"/>
      <c r="J1849" s="436"/>
      <c r="K1849" s="537"/>
      <c r="L1849" s="437"/>
      <c r="M1849" s="437"/>
      <c r="N1849" s="437"/>
      <c r="O1849" s="437"/>
      <c r="P1849" s="437"/>
      <c r="Q1849" s="538"/>
      <c r="R1849" s="536"/>
      <c r="S1849" s="536"/>
      <c r="T1849" s="536"/>
      <c r="U1849" s="437"/>
      <c r="V1849" s="437"/>
      <c r="W1849" s="437"/>
      <c r="X1849" s="436"/>
    </row>
    <row r="1850">
      <c r="B1850" s="535"/>
      <c r="J1850" s="436"/>
      <c r="K1850" s="537"/>
      <c r="L1850" s="437"/>
      <c r="M1850" s="437"/>
      <c r="N1850" s="437"/>
      <c r="O1850" s="437"/>
      <c r="P1850" s="437"/>
      <c r="Q1850" s="538"/>
      <c r="R1850" s="536"/>
      <c r="S1850" s="536"/>
      <c r="T1850" s="536"/>
      <c r="U1850" s="437"/>
      <c r="V1850" s="437"/>
      <c r="W1850" s="437"/>
      <c r="X1850" s="436"/>
    </row>
    <row r="1851">
      <c r="B1851" s="535"/>
      <c r="J1851" s="436"/>
      <c r="K1851" s="537"/>
      <c r="L1851" s="437"/>
      <c r="M1851" s="437"/>
      <c r="N1851" s="437"/>
      <c r="O1851" s="437"/>
      <c r="P1851" s="437"/>
      <c r="Q1851" s="538"/>
      <c r="R1851" s="536"/>
      <c r="S1851" s="536"/>
      <c r="T1851" s="536"/>
      <c r="U1851" s="437"/>
      <c r="V1851" s="437"/>
      <c r="W1851" s="437"/>
      <c r="X1851" s="436"/>
    </row>
    <row r="1852">
      <c r="B1852" s="535"/>
      <c r="J1852" s="436"/>
      <c r="K1852" s="537"/>
      <c r="L1852" s="437"/>
      <c r="M1852" s="437"/>
      <c r="N1852" s="437"/>
      <c r="O1852" s="437"/>
      <c r="P1852" s="437"/>
      <c r="Q1852" s="538"/>
      <c r="R1852" s="536"/>
      <c r="S1852" s="536"/>
      <c r="T1852" s="536"/>
      <c r="U1852" s="437"/>
      <c r="V1852" s="437"/>
      <c r="W1852" s="437"/>
      <c r="X1852" s="436"/>
    </row>
    <row r="1853">
      <c r="B1853" s="535"/>
      <c r="J1853" s="436"/>
      <c r="K1853" s="537"/>
      <c r="L1853" s="437"/>
      <c r="M1853" s="437"/>
      <c r="N1853" s="437"/>
      <c r="O1853" s="437"/>
      <c r="P1853" s="437"/>
      <c r="Q1853" s="538"/>
      <c r="R1853" s="536"/>
      <c r="S1853" s="536"/>
      <c r="T1853" s="536"/>
      <c r="U1853" s="437"/>
      <c r="V1853" s="437"/>
      <c r="W1853" s="437"/>
      <c r="X1853" s="436"/>
    </row>
    <row r="1854">
      <c r="B1854" s="535"/>
      <c r="J1854" s="436"/>
      <c r="K1854" s="537"/>
      <c r="L1854" s="437"/>
      <c r="M1854" s="437"/>
      <c r="N1854" s="437"/>
      <c r="O1854" s="437"/>
      <c r="P1854" s="437"/>
      <c r="Q1854" s="538"/>
      <c r="R1854" s="536"/>
      <c r="S1854" s="536"/>
      <c r="T1854" s="536"/>
      <c r="U1854" s="437"/>
      <c r="V1854" s="437"/>
      <c r="W1854" s="437"/>
      <c r="X1854" s="436"/>
    </row>
    <row r="1855">
      <c r="B1855" s="535"/>
      <c r="J1855" s="436"/>
      <c r="K1855" s="537"/>
      <c r="L1855" s="437"/>
      <c r="M1855" s="437"/>
      <c r="N1855" s="437"/>
      <c r="O1855" s="437"/>
      <c r="P1855" s="437"/>
      <c r="Q1855" s="538"/>
      <c r="R1855" s="536"/>
      <c r="S1855" s="536"/>
      <c r="T1855" s="536"/>
      <c r="U1855" s="437"/>
      <c r="V1855" s="437"/>
      <c r="W1855" s="437"/>
      <c r="X1855" s="436"/>
    </row>
    <row r="1856">
      <c r="B1856" s="535"/>
      <c r="J1856" s="436"/>
      <c r="K1856" s="537"/>
      <c r="L1856" s="437"/>
      <c r="M1856" s="437"/>
      <c r="N1856" s="437"/>
      <c r="O1856" s="437"/>
      <c r="P1856" s="437"/>
      <c r="Q1856" s="538"/>
      <c r="R1856" s="536"/>
      <c r="S1856" s="536"/>
      <c r="T1856" s="536"/>
      <c r="U1856" s="437"/>
      <c r="V1856" s="437"/>
      <c r="W1856" s="437"/>
      <c r="X1856" s="436"/>
    </row>
    <row r="1857">
      <c r="B1857" s="535"/>
      <c r="J1857" s="436"/>
      <c r="K1857" s="537"/>
      <c r="L1857" s="437"/>
      <c r="M1857" s="437"/>
      <c r="N1857" s="437"/>
      <c r="O1857" s="437"/>
      <c r="P1857" s="437"/>
      <c r="Q1857" s="538"/>
      <c r="R1857" s="536"/>
      <c r="S1857" s="536"/>
      <c r="T1857" s="536"/>
      <c r="U1857" s="437"/>
      <c r="V1857" s="437"/>
      <c r="W1857" s="437"/>
      <c r="X1857" s="436"/>
    </row>
    <row r="1858">
      <c r="B1858" s="535"/>
      <c r="J1858" s="436"/>
      <c r="K1858" s="537"/>
      <c r="L1858" s="437"/>
      <c r="M1858" s="437"/>
      <c r="N1858" s="437"/>
      <c r="O1858" s="437"/>
      <c r="P1858" s="437"/>
      <c r="Q1858" s="538"/>
      <c r="R1858" s="536"/>
      <c r="S1858" s="536"/>
      <c r="T1858" s="536"/>
      <c r="U1858" s="437"/>
      <c r="V1858" s="437"/>
      <c r="W1858" s="437"/>
      <c r="X1858" s="436"/>
    </row>
    <row r="1859">
      <c r="B1859" s="535"/>
      <c r="J1859" s="436"/>
      <c r="K1859" s="537"/>
      <c r="L1859" s="437"/>
      <c r="M1859" s="437"/>
      <c r="N1859" s="437"/>
      <c r="O1859" s="437"/>
      <c r="P1859" s="437"/>
      <c r="Q1859" s="538"/>
      <c r="R1859" s="536"/>
      <c r="S1859" s="536"/>
      <c r="T1859" s="536"/>
      <c r="U1859" s="437"/>
      <c r="V1859" s="437"/>
      <c r="W1859" s="437"/>
      <c r="X1859" s="436"/>
    </row>
    <row r="1860">
      <c r="B1860" s="535"/>
      <c r="J1860" s="436"/>
      <c r="K1860" s="537"/>
      <c r="L1860" s="437"/>
      <c r="M1860" s="437"/>
      <c r="N1860" s="437"/>
      <c r="O1860" s="437"/>
      <c r="P1860" s="437"/>
      <c r="Q1860" s="538"/>
      <c r="R1860" s="536"/>
      <c r="S1860" s="536"/>
      <c r="T1860" s="536"/>
      <c r="U1860" s="437"/>
      <c r="V1860" s="437"/>
      <c r="W1860" s="437"/>
      <c r="X1860" s="436"/>
    </row>
    <row r="1861">
      <c r="B1861" s="535"/>
      <c r="J1861" s="436"/>
      <c r="K1861" s="537"/>
      <c r="L1861" s="437"/>
      <c r="M1861" s="437"/>
      <c r="N1861" s="437"/>
      <c r="O1861" s="437"/>
      <c r="P1861" s="437"/>
      <c r="Q1861" s="538"/>
      <c r="R1861" s="536"/>
      <c r="S1861" s="536"/>
      <c r="T1861" s="536"/>
      <c r="U1861" s="437"/>
      <c r="V1861" s="437"/>
      <c r="W1861" s="437"/>
      <c r="X1861" s="436"/>
    </row>
    <row r="1862">
      <c r="B1862" s="535"/>
      <c r="J1862" s="436"/>
      <c r="K1862" s="537"/>
      <c r="L1862" s="437"/>
      <c r="M1862" s="437"/>
      <c r="N1862" s="437"/>
      <c r="O1862" s="437"/>
      <c r="P1862" s="437"/>
      <c r="Q1862" s="538"/>
      <c r="R1862" s="536"/>
      <c r="S1862" s="536"/>
      <c r="T1862" s="536"/>
      <c r="U1862" s="437"/>
      <c r="V1862" s="437"/>
      <c r="W1862" s="437"/>
      <c r="X1862" s="436"/>
    </row>
    <row r="1863">
      <c r="B1863" s="535"/>
      <c r="J1863" s="436"/>
      <c r="K1863" s="537"/>
      <c r="L1863" s="437"/>
      <c r="M1863" s="437"/>
      <c r="N1863" s="437"/>
      <c r="O1863" s="437"/>
      <c r="P1863" s="437"/>
      <c r="Q1863" s="538"/>
      <c r="R1863" s="536"/>
      <c r="S1863" s="536"/>
      <c r="T1863" s="536"/>
      <c r="U1863" s="437"/>
      <c r="V1863" s="437"/>
      <c r="W1863" s="437"/>
      <c r="X1863" s="436"/>
    </row>
    <row r="1864">
      <c r="B1864" s="535"/>
      <c r="J1864" s="436"/>
      <c r="K1864" s="537"/>
      <c r="L1864" s="437"/>
      <c r="M1864" s="437"/>
      <c r="N1864" s="437"/>
      <c r="O1864" s="437"/>
      <c r="P1864" s="437"/>
      <c r="Q1864" s="538"/>
      <c r="R1864" s="536"/>
      <c r="S1864" s="536"/>
      <c r="T1864" s="536"/>
      <c r="U1864" s="437"/>
      <c r="V1864" s="437"/>
      <c r="W1864" s="437"/>
      <c r="X1864" s="436"/>
    </row>
    <row r="1865">
      <c r="B1865" s="535"/>
      <c r="J1865" s="436"/>
      <c r="K1865" s="537"/>
      <c r="L1865" s="437"/>
      <c r="M1865" s="437"/>
      <c r="N1865" s="437"/>
      <c r="O1865" s="437"/>
      <c r="P1865" s="437"/>
      <c r="Q1865" s="538"/>
      <c r="R1865" s="536"/>
      <c r="S1865" s="536"/>
      <c r="T1865" s="536"/>
      <c r="U1865" s="437"/>
      <c r="V1865" s="437"/>
      <c r="W1865" s="437"/>
      <c r="X1865" s="436"/>
    </row>
    <row r="1866">
      <c r="B1866" s="535"/>
      <c r="J1866" s="436"/>
      <c r="K1866" s="537"/>
      <c r="L1866" s="437"/>
      <c r="M1866" s="437"/>
      <c r="N1866" s="437"/>
      <c r="O1866" s="437"/>
      <c r="P1866" s="437"/>
      <c r="Q1866" s="538"/>
      <c r="R1866" s="536"/>
      <c r="S1866" s="536"/>
      <c r="T1866" s="536"/>
      <c r="U1866" s="437"/>
      <c r="V1866" s="437"/>
      <c r="W1866" s="437"/>
      <c r="X1866" s="436"/>
    </row>
    <row r="1867">
      <c r="B1867" s="535"/>
      <c r="J1867" s="436"/>
      <c r="K1867" s="537"/>
      <c r="L1867" s="437"/>
      <c r="M1867" s="437"/>
      <c r="N1867" s="437"/>
      <c r="O1867" s="437"/>
      <c r="P1867" s="437"/>
      <c r="Q1867" s="538"/>
      <c r="R1867" s="536"/>
      <c r="S1867" s="536"/>
      <c r="T1867" s="536"/>
      <c r="U1867" s="437"/>
      <c r="V1867" s="437"/>
      <c r="W1867" s="437"/>
      <c r="X1867" s="436"/>
    </row>
    <row r="1868">
      <c r="B1868" s="535"/>
      <c r="J1868" s="436"/>
      <c r="K1868" s="537"/>
      <c r="L1868" s="437"/>
      <c r="M1868" s="437"/>
      <c r="N1868" s="437"/>
      <c r="O1868" s="437"/>
      <c r="P1868" s="437"/>
      <c r="Q1868" s="538"/>
      <c r="R1868" s="536"/>
      <c r="S1868" s="536"/>
      <c r="T1868" s="536"/>
      <c r="U1868" s="437"/>
      <c r="V1868" s="437"/>
      <c r="W1868" s="437"/>
      <c r="X1868" s="436"/>
    </row>
    <row r="1869">
      <c r="B1869" s="535"/>
      <c r="J1869" s="436"/>
      <c r="K1869" s="537"/>
      <c r="L1869" s="437"/>
      <c r="M1869" s="437"/>
      <c r="N1869" s="437"/>
      <c r="O1869" s="437"/>
      <c r="P1869" s="437"/>
      <c r="Q1869" s="538"/>
      <c r="R1869" s="536"/>
      <c r="S1869" s="536"/>
      <c r="T1869" s="536"/>
      <c r="U1869" s="437"/>
      <c r="V1869" s="437"/>
      <c r="W1869" s="437"/>
      <c r="X1869" s="436"/>
    </row>
    <row r="1870">
      <c r="B1870" s="535"/>
      <c r="J1870" s="436"/>
      <c r="K1870" s="537"/>
      <c r="L1870" s="437"/>
      <c r="M1870" s="437"/>
      <c r="N1870" s="437"/>
      <c r="O1870" s="437"/>
      <c r="P1870" s="437"/>
      <c r="Q1870" s="538"/>
      <c r="R1870" s="536"/>
      <c r="S1870" s="536"/>
      <c r="T1870" s="536"/>
      <c r="U1870" s="437"/>
      <c r="V1870" s="437"/>
      <c r="W1870" s="437"/>
      <c r="X1870" s="436"/>
    </row>
    <row r="1871">
      <c r="B1871" s="535"/>
      <c r="J1871" s="436"/>
      <c r="K1871" s="537"/>
      <c r="L1871" s="437"/>
      <c r="M1871" s="437"/>
      <c r="N1871" s="437"/>
      <c r="O1871" s="437"/>
      <c r="P1871" s="437"/>
      <c r="Q1871" s="538"/>
      <c r="R1871" s="536"/>
      <c r="S1871" s="536"/>
      <c r="T1871" s="536"/>
      <c r="U1871" s="437"/>
      <c r="V1871" s="437"/>
      <c r="W1871" s="437"/>
      <c r="X1871" s="436"/>
    </row>
    <row r="1872">
      <c r="B1872" s="535"/>
      <c r="J1872" s="436"/>
      <c r="K1872" s="537"/>
      <c r="L1872" s="437"/>
      <c r="M1872" s="437"/>
      <c r="N1872" s="437"/>
      <c r="O1872" s="437"/>
      <c r="P1872" s="437"/>
      <c r="Q1872" s="538"/>
      <c r="R1872" s="536"/>
      <c r="S1872" s="536"/>
      <c r="T1872" s="536"/>
      <c r="U1872" s="437"/>
      <c r="V1872" s="437"/>
      <c r="W1872" s="437"/>
      <c r="X1872" s="436"/>
    </row>
    <row r="1873">
      <c r="B1873" s="535"/>
      <c r="J1873" s="436"/>
      <c r="K1873" s="537"/>
      <c r="L1873" s="437"/>
      <c r="M1873" s="437"/>
      <c r="N1873" s="437"/>
      <c r="O1873" s="437"/>
      <c r="P1873" s="437"/>
      <c r="Q1873" s="538"/>
      <c r="R1873" s="536"/>
      <c r="S1873" s="536"/>
      <c r="T1873" s="536"/>
      <c r="U1873" s="437"/>
      <c r="V1873" s="437"/>
      <c r="W1873" s="437"/>
      <c r="X1873" s="436"/>
    </row>
    <row r="1874">
      <c r="B1874" s="535"/>
      <c r="J1874" s="436"/>
      <c r="K1874" s="537"/>
      <c r="L1874" s="437"/>
      <c r="M1874" s="437"/>
      <c r="N1874" s="437"/>
      <c r="O1874" s="437"/>
      <c r="P1874" s="437"/>
      <c r="Q1874" s="538"/>
      <c r="R1874" s="536"/>
      <c r="S1874" s="536"/>
      <c r="T1874" s="536"/>
      <c r="U1874" s="437"/>
      <c r="V1874" s="437"/>
      <c r="W1874" s="437"/>
      <c r="X1874" s="436"/>
    </row>
    <row r="1875">
      <c r="B1875" s="535"/>
      <c r="J1875" s="436"/>
      <c r="K1875" s="537"/>
      <c r="L1875" s="437"/>
      <c r="M1875" s="437"/>
      <c r="N1875" s="437"/>
      <c r="O1875" s="437"/>
      <c r="P1875" s="437"/>
      <c r="Q1875" s="538"/>
      <c r="R1875" s="536"/>
      <c r="S1875" s="536"/>
      <c r="T1875" s="536"/>
      <c r="U1875" s="437"/>
      <c r="V1875" s="437"/>
      <c r="W1875" s="437"/>
      <c r="X1875" s="436"/>
    </row>
    <row r="1876">
      <c r="B1876" s="535"/>
      <c r="J1876" s="436"/>
      <c r="K1876" s="537"/>
      <c r="L1876" s="437"/>
      <c r="M1876" s="437"/>
      <c r="N1876" s="437"/>
      <c r="O1876" s="437"/>
      <c r="P1876" s="437"/>
      <c r="Q1876" s="538"/>
      <c r="R1876" s="536"/>
      <c r="S1876" s="536"/>
      <c r="T1876" s="536"/>
      <c r="U1876" s="437"/>
      <c r="V1876" s="437"/>
      <c r="W1876" s="437"/>
      <c r="X1876" s="436"/>
    </row>
    <row r="1877">
      <c r="B1877" s="535"/>
      <c r="J1877" s="436"/>
      <c r="K1877" s="537"/>
      <c r="L1877" s="437"/>
      <c r="M1877" s="437"/>
      <c r="N1877" s="437"/>
      <c r="O1877" s="437"/>
      <c r="P1877" s="437"/>
      <c r="Q1877" s="538"/>
      <c r="R1877" s="536"/>
      <c r="S1877" s="536"/>
      <c r="T1877" s="536"/>
      <c r="U1877" s="437"/>
      <c r="V1877" s="437"/>
      <c r="W1877" s="437"/>
      <c r="X1877" s="436"/>
    </row>
    <row r="1878">
      <c r="B1878" s="535"/>
      <c r="J1878" s="436"/>
      <c r="K1878" s="537"/>
      <c r="L1878" s="437"/>
      <c r="M1878" s="437"/>
      <c r="N1878" s="437"/>
      <c r="O1878" s="437"/>
      <c r="P1878" s="437"/>
      <c r="Q1878" s="538"/>
      <c r="R1878" s="536"/>
      <c r="S1878" s="536"/>
      <c r="T1878" s="536"/>
      <c r="U1878" s="437"/>
      <c r="V1878" s="437"/>
      <c r="W1878" s="437"/>
      <c r="X1878" s="436"/>
    </row>
    <row r="1879">
      <c r="B1879" s="535"/>
      <c r="J1879" s="436"/>
      <c r="K1879" s="537"/>
      <c r="L1879" s="437"/>
      <c r="M1879" s="437"/>
      <c r="N1879" s="437"/>
      <c r="O1879" s="437"/>
      <c r="P1879" s="437"/>
      <c r="Q1879" s="538"/>
      <c r="R1879" s="536"/>
      <c r="S1879" s="536"/>
      <c r="T1879" s="536"/>
      <c r="U1879" s="437"/>
      <c r="V1879" s="437"/>
      <c r="W1879" s="437"/>
      <c r="X1879" s="436"/>
    </row>
    <row r="1880">
      <c r="B1880" s="535"/>
      <c r="J1880" s="436"/>
      <c r="K1880" s="537"/>
      <c r="L1880" s="437"/>
      <c r="M1880" s="437"/>
      <c r="N1880" s="437"/>
      <c r="O1880" s="437"/>
      <c r="P1880" s="437"/>
      <c r="Q1880" s="538"/>
      <c r="R1880" s="536"/>
      <c r="S1880" s="536"/>
      <c r="T1880" s="536"/>
      <c r="U1880" s="437"/>
      <c r="V1880" s="437"/>
      <c r="W1880" s="437"/>
      <c r="X1880" s="436"/>
    </row>
    <row r="1881">
      <c r="B1881" s="535"/>
      <c r="J1881" s="436"/>
      <c r="K1881" s="537"/>
      <c r="L1881" s="437"/>
      <c r="M1881" s="437"/>
      <c r="N1881" s="437"/>
      <c r="O1881" s="437"/>
      <c r="P1881" s="437"/>
      <c r="Q1881" s="538"/>
      <c r="R1881" s="536"/>
      <c r="S1881" s="536"/>
      <c r="T1881" s="536"/>
      <c r="U1881" s="437"/>
      <c r="V1881" s="437"/>
      <c r="W1881" s="437"/>
      <c r="X1881" s="436"/>
    </row>
    <row r="1882">
      <c r="B1882" s="535"/>
      <c r="J1882" s="436"/>
      <c r="K1882" s="537"/>
      <c r="L1882" s="437"/>
      <c r="M1882" s="437"/>
      <c r="N1882" s="437"/>
      <c r="O1882" s="437"/>
      <c r="P1882" s="437"/>
      <c r="Q1882" s="538"/>
      <c r="R1882" s="536"/>
      <c r="S1882" s="536"/>
      <c r="T1882" s="536"/>
      <c r="U1882" s="437"/>
      <c r="V1882" s="437"/>
      <c r="W1882" s="437"/>
      <c r="X1882" s="436"/>
    </row>
    <row r="1883">
      <c r="B1883" s="535"/>
      <c r="J1883" s="436"/>
      <c r="K1883" s="537"/>
      <c r="L1883" s="437"/>
      <c r="M1883" s="437"/>
      <c r="N1883" s="437"/>
      <c r="O1883" s="437"/>
      <c r="P1883" s="437"/>
      <c r="Q1883" s="538"/>
      <c r="R1883" s="536"/>
      <c r="S1883" s="536"/>
      <c r="T1883" s="536"/>
      <c r="U1883" s="437"/>
      <c r="V1883" s="437"/>
      <c r="W1883" s="437"/>
      <c r="X1883" s="436"/>
    </row>
    <row r="1884">
      <c r="B1884" s="535"/>
      <c r="J1884" s="436"/>
      <c r="K1884" s="537"/>
      <c r="L1884" s="437"/>
      <c r="M1884" s="437"/>
      <c r="N1884" s="437"/>
      <c r="O1884" s="437"/>
      <c r="P1884" s="437"/>
      <c r="Q1884" s="538"/>
      <c r="R1884" s="536"/>
      <c r="S1884" s="536"/>
      <c r="T1884" s="536"/>
      <c r="U1884" s="437"/>
      <c r="V1884" s="437"/>
      <c r="W1884" s="437"/>
      <c r="X1884" s="436"/>
    </row>
    <row r="1885">
      <c r="B1885" s="535"/>
      <c r="J1885" s="436"/>
      <c r="K1885" s="537"/>
      <c r="L1885" s="437"/>
      <c r="M1885" s="437"/>
      <c r="N1885" s="437"/>
      <c r="O1885" s="437"/>
      <c r="P1885" s="437"/>
      <c r="Q1885" s="538"/>
      <c r="R1885" s="536"/>
      <c r="S1885" s="536"/>
      <c r="T1885" s="536"/>
      <c r="U1885" s="437"/>
      <c r="V1885" s="437"/>
      <c r="W1885" s="437"/>
      <c r="X1885" s="436"/>
    </row>
    <row r="1886">
      <c r="B1886" s="535"/>
      <c r="J1886" s="436"/>
      <c r="K1886" s="537"/>
      <c r="L1886" s="437"/>
      <c r="M1886" s="437"/>
      <c r="N1886" s="437"/>
      <c r="O1886" s="437"/>
      <c r="P1886" s="437"/>
      <c r="Q1886" s="538"/>
      <c r="R1886" s="536"/>
      <c r="S1886" s="536"/>
      <c r="T1886" s="536"/>
      <c r="U1886" s="437"/>
      <c r="V1886" s="437"/>
      <c r="W1886" s="437"/>
      <c r="X1886" s="436"/>
    </row>
    <row r="1887">
      <c r="B1887" s="535"/>
      <c r="J1887" s="436"/>
      <c r="K1887" s="537"/>
      <c r="L1887" s="437"/>
      <c r="M1887" s="437"/>
      <c r="N1887" s="437"/>
      <c r="O1887" s="437"/>
      <c r="P1887" s="437"/>
      <c r="Q1887" s="538"/>
      <c r="R1887" s="536"/>
      <c r="S1887" s="536"/>
      <c r="T1887" s="536"/>
      <c r="U1887" s="437"/>
      <c r="V1887" s="437"/>
      <c r="W1887" s="437"/>
      <c r="X1887" s="436"/>
    </row>
    <row r="1888">
      <c r="B1888" s="535"/>
      <c r="J1888" s="436"/>
      <c r="K1888" s="537"/>
      <c r="L1888" s="437"/>
      <c r="M1888" s="437"/>
      <c r="N1888" s="437"/>
      <c r="O1888" s="437"/>
      <c r="P1888" s="437"/>
      <c r="Q1888" s="538"/>
      <c r="R1888" s="536"/>
      <c r="S1888" s="536"/>
      <c r="T1888" s="536"/>
      <c r="U1888" s="437"/>
      <c r="V1888" s="437"/>
      <c r="W1888" s="437"/>
      <c r="X1888" s="436"/>
    </row>
    <row r="1889">
      <c r="B1889" s="535"/>
      <c r="J1889" s="436"/>
      <c r="K1889" s="537"/>
      <c r="L1889" s="437"/>
      <c r="M1889" s="437"/>
      <c r="N1889" s="437"/>
      <c r="O1889" s="437"/>
      <c r="P1889" s="437"/>
      <c r="Q1889" s="538"/>
      <c r="R1889" s="536"/>
      <c r="S1889" s="536"/>
      <c r="T1889" s="536"/>
      <c r="U1889" s="437"/>
      <c r="V1889" s="437"/>
      <c r="W1889" s="437"/>
      <c r="X1889" s="436"/>
    </row>
    <row r="1890">
      <c r="B1890" s="535"/>
      <c r="J1890" s="436"/>
      <c r="K1890" s="537"/>
      <c r="L1890" s="437"/>
      <c r="M1890" s="437"/>
      <c r="N1890" s="437"/>
      <c r="O1890" s="437"/>
      <c r="P1890" s="437"/>
      <c r="Q1890" s="538"/>
      <c r="R1890" s="536"/>
      <c r="S1890" s="536"/>
      <c r="T1890" s="536"/>
      <c r="U1890" s="437"/>
      <c r="V1890" s="437"/>
      <c r="W1890" s="437"/>
      <c r="X1890" s="436"/>
    </row>
    <row r="1891">
      <c r="B1891" s="535"/>
      <c r="J1891" s="436"/>
      <c r="K1891" s="537"/>
      <c r="L1891" s="437"/>
      <c r="M1891" s="437"/>
      <c r="N1891" s="437"/>
      <c r="O1891" s="437"/>
      <c r="P1891" s="437"/>
      <c r="Q1891" s="538"/>
      <c r="R1891" s="536"/>
      <c r="S1891" s="536"/>
      <c r="T1891" s="536"/>
      <c r="U1891" s="437"/>
      <c r="V1891" s="437"/>
      <c r="W1891" s="437"/>
      <c r="X1891" s="436"/>
    </row>
    <row r="1892">
      <c r="B1892" s="535"/>
      <c r="J1892" s="436"/>
      <c r="K1892" s="537"/>
      <c r="L1892" s="437"/>
      <c r="M1892" s="437"/>
      <c r="N1892" s="437"/>
      <c r="O1892" s="437"/>
      <c r="P1892" s="437"/>
      <c r="Q1892" s="538"/>
      <c r="R1892" s="536"/>
      <c r="S1892" s="536"/>
      <c r="T1892" s="536"/>
      <c r="U1892" s="437"/>
      <c r="V1892" s="437"/>
      <c r="W1892" s="437"/>
      <c r="X1892" s="436"/>
    </row>
    <row r="1893">
      <c r="B1893" s="535"/>
      <c r="J1893" s="436"/>
      <c r="K1893" s="537"/>
      <c r="L1893" s="437"/>
      <c r="M1893" s="437"/>
      <c r="N1893" s="437"/>
      <c r="O1893" s="437"/>
      <c r="P1893" s="437"/>
      <c r="Q1893" s="538"/>
      <c r="R1893" s="536"/>
      <c r="S1893" s="536"/>
      <c r="T1893" s="536"/>
      <c r="U1893" s="437"/>
      <c r="V1893" s="437"/>
      <c r="W1893" s="437"/>
      <c r="X1893" s="436"/>
    </row>
    <row r="1894">
      <c r="B1894" s="535"/>
      <c r="J1894" s="436"/>
      <c r="K1894" s="537"/>
      <c r="L1894" s="437"/>
      <c r="M1894" s="437"/>
      <c r="N1894" s="437"/>
      <c r="O1894" s="437"/>
      <c r="P1894" s="437"/>
      <c r="Q1894" s="538"/>
      <c r="R1894" s="536"/>
      <c r="S1894" s="536"/>
      <c r="T1894" s="536"/>
      <c r="U1894" s="437"/>
      <c r="V1894" s="437"/>
      <c r="W1894" s="437"/>
      <c r="X1894" s="436"/>
    </row>
    <row r="1895">
      <c r="B1895" s="535"/>
      <c r="J1895" s="436"/>
      <c r="K1895" s="537"/>
      <c r="L1895" s="437"/>
      <c r="M1895" s="437"/>
      <c r="N1895" s="437"/>
      <c r="O1895" s="437"/>
      <c r="P1895" s="437"/>
      <c r="Q1895" s="538"/>
      <c r="R1895" s="536"/>
      <c r="S1895" s="536"/>
      <c r="T1895" s="536"/>
      <c r="U1895" s="437"/>
      <c r="V1895" s="437"/>
      <c r="W1895" s="437"/>
      <c r="X1895" s="436"/>
    </row>
    <row r="1896">
      <c r="B1896" s="535"/>
      <c r="J1896" s="436"/>
      <c r="K1896" s="537"/>
      <c r="L1896" s="437"/>
      <c r="M1896" s="437"/>
      <c r="N1896" s="437"/>
      <c r="O1896" s="437"/>
      <c r="P1896" s="437"/>
      <c r="Q1896" s="538"/>
      <c r="R1896" s="536"/>
      <c r="S1896" s="536"/>
      <c r="T1896" s="536"/>
      <c r="U1896" s="437"/>
      <c r="V1896" s="437"/>
      <c r="W1896" s="437"/>
      <c r="X1896" s="436"/>
    </row>
    <row r="1897">
      <c r="B1897" s="535"/>
      <c r="J1897" s="436"/>
      <c r="K1897" s="537"/>
      <c r="L1897" s="437"/>
      <c r="M1897" s="437"/>
      <c r="N1897" s="437"/>
      <c r="O1897" s="437"/>
      <c r="P1897" s="437"/>
      <c r="Q1897" s="538"/>
      <c r="R1897" s="536"/>
      <c r="S1897" s="536"/>
      <c r="T1897" s="536"/>
      <c r="U1897" s="437"/>
      <c r="V1897" s="437"/>
      <c r="W1897" s="437"/>
      <c r="X1897" s="436"/>
    </row>
    <row r="1898">
      <c r="B1898" s="535"/>
      <c r="J1898" s="436"/>
      <c r="K1898" s="537"/>
      <c r="L1898" s="437"/>
      <c r="M1898" s="437"/>
      <c r="N1898" s="437"/>
      <c r="O1898" s="437"/>
      <c r="P1898" s="437"/>
      <c r="Q1898" s="538"/>
      <c r="R1898" s="536"/>
      <c r="S1898" s="536"/>
      <c r="T1898" s="536"/>
      <c r="U1898" s="437"/>
      <c r="V1898" s="437"/>
      <c r="W1898" s="437"/>
      <c r="X1898" s="436"/>
    </row>
    <row r="1899">
      <c r="B1899" s="535"/>
      <c r="J1899" s="436"/>
      <c r="K1899" s="537"/>
      <c r="L1899" s="437"/>
      <c r="M1899" s="437"/>
      <c r="N1899" s="437"/>
      <c r="O1899" s="437"/>
      <c r="P1899" s="437"/>
      <c r="Q1899" s="538"/>
      <c r="R1899" s="536"/>
      <c r="S1899" s="536"/>
      <c r="T1899" s="536"/>
      <c r="U1899" s="437"/>
      <c r="V1899" s="437"/>
      <c r="W1899" s="437"/>
      <c r="X1899" s="436"/>
    </row>
    <row r="1900">
      <c r="B1900" s="535"/>
      <c r="J1900" s="436"/>
      <c r="K1900" s="537"/>
      <c r="L1900" s="437"/>
      <c r="M1900" s="437"/>
      <c r="N1900" s="437"/>
      <c r="O1900" s="437"/>
      <c r="P1900" s="437"/>
      <c r="Q1900" s="538"/>
      <c r="R1900" s="536"/>
      <c r="S1900" s="536"/>
      <c r="T1900" s="536"/>
      <c r="U1900" s="437"/>
      <c r="V1900" s="437"/>
      <c r="W1900" s="437"/>
      <c r="X1900" s="436"/>
    </row>
    <row r="1901">
      <c r="B1901" s="535"/>
      <c r="J1901" s="436"/>
      <c r="K1901" s="537"/>
      <c r="L1901" s="437"/>
      <c r="M1901" s="437"/>
      <c r="N1901" s="437"/>
      <c r="O1901" s="437"/>
      <c r="P1901" s="437"/>
      <c r="Q1901" s="538"/>
      <c r="R1901" s="536"/>
      <c r="S1901" s="536"/>
      <c r="T1901" s="536"/>
      <c r="U1901" s="437"/>
      <c r="V1901" s="437"/>
      <c r="W1901" s="437"/>
      <c r="X1901" s="436"/>
    </row>
    <row r="1902">
      <c r="B1902" s="535"/>
      <c r="J1902" s="436"/>
      <c r="K1902" s="537"/>
      <c r="L1902" s="437"/>
      <c r="M1902" s="437"/>
      <c r="N1902" s="437"/>
      <c r="O1902" s="437"/>
      <c r="P1902" s="437"/>
      <c r="Q1902" s="538"/>
      <c r="R1902" s="536"/>
      <c r="S1902" s="536"/>
      <c r="T1902" s="536"/>
      <c r="U1902" s="437"/>
      <c r="V1902" s="437"/>
      <c r="W1902" s="437"/>
      <c r="X1902" s="436"/>
    </row>
    <row r="1903">
      <c r="B1903" s="535"/>
      <c r="J1903" s="436"/>
      <c r="K1903" s="537"/>
      <c r="L1903" s="437"/>
      <c r="M1903" s="437"/>
      <c r="N1903" s="437"/>
      <c r="O1903" s="437"/>
      <c r="P1903" s="437"/>
      <c r="Q1903" s="538"/>
      <c r="R1903" s="536"/>
      <c r="S1903" s="536"/>
      <c r="T1903" s="536"/>
      <c r="U1903" s="437"/>
      <c r="V1903" s="437"/>
      <c r="W1903" s="437"/>
      <c r="X1903" s="436"/>
    </row>
    <row r="1904">
      <c r="B1904" s="535"/>
      <c r="J1904" s="436"/>
      <c r="K1904" s="537"/>
      <c r="L1904" s="437"/>
      <c r="M1904" s="437"/>
      <c r="N1904" s="437"/>
      <c r="O1904" s="437"/>
      <c r="P1904" s="437"/>
      <c r="Q1904" s="538"/>
      <c r="R1904" s="536"/>
      <c r="S1904" s="536"/>
      <c r="T1904" s="536"/>
      <c r="U1904" s="437"/>
      <c r="V1904" s="437"/>
      <c r="W1904" s="437"/>
      <c r="X1904" s="436"/>
    </row>
    <row r="1905">
      <c r="B1905" s="535"/>
      <c r="J1905" s="436"/>
      <c r="K1905" s="537"/>
      <c r="L1905" s="437"/>
      <c r="M1905" s="437"/>
      <c r="N1905" s="437"/>
      <c r="O1905" s="437"/>
      <c r="P1905" s="437"/>
      <c r="Q1905" s="538"/>
      <c r="R1905" s="536"/>
      <c r="S1905" s="536"/>
      <c r="T1905" s="536"/>
      <c r="U1905" s="437"/>
      <c r="V1905" s="437"/>
      <c r="W1905" s="437"/>
      <c r="X1905" s="436"/>
    </row>
    <row r="1906">
      <c r="B1906" s="535"/>
      <c r="J1906" s="436"/>
      <c r="K1906" s="537"/>
      <c r="L1906" s="437"/>
      <c r="M1906" s="437"/>
      <c r="N1906" s="437"/>
      <c r="O1906" s="437"/>
      <c r="P1906" s="437"/>
      <c r="Q1906" s="538"/>
      <c r="R1906" s="536"/>
      <c r="S1906" s="536"/>
      <c r="T1906" s="536"/>
      <c r="U1906" s="437"/>
      <c r="V1906" s="437"/>
      <c r="W1906" s="437"/>
      <c r="X1906" s="436"/>
    </row>
    <row r="1907">
      <c r="B1907" s="535"/>
      <c r="J1907" s="436"/>
      <c r="K1907" s="537"/>
      <c r="L1907" s="437"/>
      <c r="M1907" s="437"/>
      <c r="N1907" s="437"/>
      <c r="O1907" s="437"/>
      <c r="P1907" s="437"/>
      <c r="Q1907" s="538"/>
      <c r="R1907" s="536"/>
      <c r="S1907" s="536"/>
      <c r="T1907" s="536"/>
      <c r="U1907" s="437"/>
      <c r="V1907" s="437"/>
      <c r="W1907" s="437"/>
      <c r="X1907" s="436"/>
    </row>
    <row r="1908">
      <c r="B1908" s="535"/>
      <c r="J1908" s="436"/>
      <c r="K1908" s="537"/>
      <c r="L1908" s="437"/>
      <c r="M1908" s="437"/>
      <c r="N1908" s="437"/>
      <c r="O1908" s="437"/>
      <c r="P1908" s="437"/>
      <c r="Q1908" s="538"/>
      <c r="R1908" s="536"/>
      <c r="S1908" s="536"/>
      <c r="T1908" s="536"/>
      <c r="U1908" s="437"/>
      <c r="V1908" s="437"/>
      <c r="W1908" s="437"/>
      <c r="X1908" s="436"/>
    </row>
    <row r="1909">
      <c r="B1909" s="535"/>
      <c r="J1909" s="436"/>
      <c r="K1909" s="537"/>
      <c r="L1909" s="437"/>
      <c r="M1909" s="437"/>
      <c r="N1909" s="437"/>
      <c r="O1909" s="437"/>
      <c r="P1909" s="437"/>
      <c r="Q1909" s="538"/>
      <c r="R1909" s="536"/>
      <c r="S1909" s="536"/>
      <c r="T1909" s="536"/>
      <c r="U1909" s="437"/>
      <c r="V1909" s="437"/>
      <c r="W1909" s="437"/>
      <c r="X1909" s="436"/>
    </row>
    <row r="1910">
      <c r="B1910" s="535"/>
      <c r="J1910" s="436"/>
      <c r="K1910" s="537"/>
      <c r="L1910" s="437"/>
      <c r="M1910" s="437"/>
      <c r="N1910" s="437"/>
      <c r="O1910" s="437"/>
      <c r="P1910" s="437"/>
      <c r="Q1910" s="538"/>
      <c r="R1910" s="536"/>
      <c r="S1910" s="536"/>
      <c r="T1910" s="536"/>
      <c r="U1910" s="437"/>
      <c r="V1910" s="437"/>
      <c r="W1910" s="437"/>
      <c r="X1910" s="436"/>
    </row>
    <row r="1911">
      <c r="B1911" s="535"/>
      <c r="J1911" s="436"/>
      <c r="K1911" s="537"/>
      <c r="L1911" s="437"/>
      <c r="M1911" s="437"/>
      <c r="N1911" s="437"/>
      <c r="O1911" s="437"/>
      <c r="P1911" s="437"/>
      <c r="Q1911" s="538"/>
      <c r="R1911" s="536"/>
      <c r="S1911" s="536"/>
      <c r="T1911" s="536"/>
      <c r="U1911" s="437"/>
      <c r="V1911" s="437"/>
      <c r="W1911" s="437"/>
      <c r="X1911" s="436"/>
    </row>
    <row r="1912">
      <c r="B1912" s="535"/>
      <c r="J1912" s="436"/>
      <c r="K1912" s="537"/>
      <c r="L1912" s="437"/>
      <c r="M1912" s="437"/>
      <c r="N1912" s="437"/>
      <c r="O1912" s="437"/>
      <c r="P1912" s="437"/>
      <c r="Q1912" s="538"/>
      <c r="R1912" s="536"/>
      <c r="S1912" s="536"/>
      <c r="T1912" s="536"/>
      <c r="U1912" s="437"/>
      <c r="V1912" s="437"/>
      <c r="W1912" s="437"/>
      <c r="X1912" s="436"/>
    </row>
    <row r="1913">
      <c r="B1913" s="535"/>
      <c r="J1913" s="436"/>
      <c r="K1913" s="537"/>
      <c r="L1913" s="437"/>
      <c r="M1913" s="437"/>
      <c r="N1913" s="437"/>
      <c r="O1913" s="437"/>
      <c r="P1913" s="437"/>
      <c r="Q1913" s="538"/>
      <c r="R1913" s="536"/>
      <c r="S1913" s="536"/>
      <c r="T1913" s="536"/>
      <c r="U1913" s="437"/>
      <c r="V1913" s="437"/>
      <c r="W1913" s="437"/>
      <c r="X1913" s="436"/>
    </row>
    <row r="1914">
      <c r="B1914" s="535"/>
      <c r="J1914" s="436"/>
      <c r="K1914" s="537"/>
      <c r="L1914" s="437"/>
      <c r="M1914" s="437"/>
      <c r="N1914" s="437"/>
      <c r="O1914" s="437"/>
      <c r="P1914" s="437"/>
      <c r="Q1914" s="538"/>
      <c r="R1914" s="536"/>
      <c r="S1914" s="536"/>
      <c r="T1914" s="536"/>
      <c r="U1914" s="437"/>
      <c r="V1914" s="437"/>
      <c r="W1914" s="437"/>
      <c r="X1914" s="436"/>
    </row>
    <row r="1915">
      <c r="B1915" s="535"/>
      <c r="J1915" s="436"/>
      <c r="K1915" s="537"/>
      <c r="L1915" s="437"/>
      <c r="M1915" s="437"/>
      <c r="N1915" s="437"/>
      <c r="O1915" s="437"/>
      <c r="P1915" s="437"/>
      <c r="Q1915" s="538"/>
      <c r="R1915" s="536"/>
      <c r="S1915" s="536"/>
      <c r="T1915" s="536"/>
      <c r="U1915" s="437"/>
      <c r="V1915" s="437"/>
      <c r="W1915" s="437"/>
      <c r="X1915" s="436"/>
    </row>
    <row r="1916">
      <c r="B1916" s="535"/>
      <c r="J1916" s="436"/>
      <c r="K1916" s="537"/>
      <c r="L1916" s="437"/>
      <c r="M1916" s="437"/>
      <c r="N1916" s="437"/>
      <c r="O1916" s="437"/>
      <c r="P1916" s="437"/>
      <c r="Q1916" s="538"/>
      <c r="R1916" s="536"/>
      <c r="S1916" s="536"/>
      <c r="T1916" s="536"/>
      <c r="U1916" s="437"/>
      <c r="V1916" s="437"/>
      <c r="W1916" s="437"/>
      <c r="X1916" s="436"/>
    </row>
    <row r="1917">
      <c r="B1917" s="535"/>
      <c r="J1917" s="436"/>
      <c r="K1917" s="537"/>
      <c r="L1917" s="437"/>
      <c r="M1917" s="437"/>
      <c r="N1917" s="437"/>
      <c r="O1917" s="437"/>
      <c r="P1917" s="437"/>
      <c r="Q1917" s="538"/>
      <c r="R1917" s="536"/>
      <c r="S1917" s="536"/>
      <c r="T1917" s="536"/>
      <c r="U1917" s="437"/>
      <c r="V1917" s="437"/>
      <c r="W1917" s="437"/>
      <c r="X1917" s="436"/>
    </row>
    <row r="1918">
      <c r="B1918" s="535"/>
      <c r="J1918" s="436"/>
      <c r="K1918" s="537"/>
      <c r="L1918" s="437"/>
      <c r="M1918" s="437"/>
      <c r="N1918" s="437"/>
      <c r="O1918" s="437"/>
      <c r="P1918" s="437"/>
      <c r="Q1918" s="538"/>
      <c r="R1918" s="536"/>
      <c r="S1918" s="536"/>
      <c r="T1918" s="536"/>
      <c r="U1918" s="437"/>
      <c r="V1918" s="437"/>
      <c r="W1918" s="437"/>
      <c r="X1918" s="436"/>
    </row>
    <row r="1919">
      <c r="B1919" s="535"/>
      <c r="J1919" s="436"/>
      <c r="K1919" s="537"/>
      <c r="L1919" s="437"/>
      <c r="M1919" s="437"/>
      <c r="N1919" s="437"/>
      <c r="O1919" s="437"/>
      <c r="P1919" s="437"/>
      <c r="Q1919" s="538"/>
      <c r="R1919" s="536"/>
      <c r="S1919" s="536"/>
      <c r="T1919" s="536"/>
      <c r="U1919" s="437"/>
      <c r="V1919" s="437"/>
      <c r="W1919" s="437"/>
      <c r="X1919" s="436"/>
    </row>
    <row r="1920">
      <c r="B1920" s="535"/>
      <c r="J1920" s="436"/>
      <c r="K1920" s="537"/>
      <c r="L1920" s="437"/>
      <c r="M1920" s="437"/>
      <c r="N1920" s="437"/>
      <c r="O1920" s="437"/>
      <c r="P1920" s="437"/>
      <c r="Q1920" s="538"/>
      <c r="R1920" s="536"/>
      <c r="S1920" s="536"/>
      <c r="T1920" s="536"/>
      <c r="U1920" s="437"/>
      <c r="V1920" s="437"/>
      <c r="W1920" s="437"/>
      <c r="X1920" s="436"/>
    </row>
    <row r="1921">
      <c r="B1921" s="535"/>
      <c r="J1921" s="436"/>
      <c r="K1921" s="537"/>
      <c r="L1921" s="437"/>
      <c r="M1921" s="437"/>
      <c r="N1921" s="437"/>
      <c r="O1921" s="437"/>
      <c r="P1921" s="437"/>
      <c r="Q1921" s="538"/>
      <c r="R1921" s="536"/>
      <c r="S1921" s="536"/>
      <c r="T1921" s="536"/>
      <c r="U1921" s="437"/>
      <c r="V1921" s="437"/>
      <c r="W1921" s="437"/>
      <c r="X1921" s="436"/>
    </row>
    <row r="1922">
      <c r="B1922" s="535"/>
      <c r="J1922" s="436"/>
      <c r="K1922" s="537"/>
      <c r="L1922" s="437"/>
      <c r="M1922" s="437"/>
      <c r="N1922" s="437"/>
      <c r="O1922" s="437"/>
      <c r="P1922" s="437"/>
      <c r="Q1922" s="538"/>
      <c r="R1922" s="536"/>
      <c r="S1922" s="536"/>
      <c r="T1922" s="536"/>
      <c r="U1922" s="437"/>
      <c r="V1922" s="437"/>
      <c r="W1922" s="437"/>
      <c r="X1922" s="436"/>
    </row>
    <row r="1923">
      <c r="B1923" s="535"/>
      <c r="J1923" s="436"/>
      <c r="K1923" s="537"/>
      <c r="L1923" s="437"/>
      <c r="M1923" s="437"/>
      <c r="N1923" s="437"/>
      <c r="O1923" s="437"/>
      <c r="P1923" s="437"/>
      <c r="Q1923" s="538"/>
      <c r="R1923" s="536"/>
      <c r="S1923" s="536"/>
      <c r="T1923" s="536"/>
      <c r="U1923" s="437"/>
      <c r="V1923" s="437"/>
      <c r="W1923" s="437"/>
      <c r="X1923" s="436"/>
    </row>
    <row r="1924">
      <c r="B1924" s="535"/>
      <c r="J1924" s="436"/>
      <c r="K1924" s="537"/>
      <c r="L1924" s="437"/>
      <c r="M1924" s="437"/>
      <c r="N1924" s="437"/>
      <c r="O1924" s="437"/>
      <c r="P1924" s="437"/>
      <c r="Q1924" s="538"/>
      <c r="R1924" s="536"/>
      <c r="S1924" s="536"/>
      <c r="T1924" s="536"/>
      <c r="U1924" s="437"/>
      <c r="V1924" s="437"/>
      <c r="W1924" s="437"/>
      <c r="X1924" s="436"/>
    </row>
    <row r="1925">
      <c r="B1925" s="535"/>
      <c r="J1925" s="436"/>
      <c r="K1925" s="537"/>
      <c r="L1925" s="437"/>
      <c r="M1925" s="437"/>
      <c r="N1925" s="437"/>
      <c r="O1925" s="437"/>
      <c r="P1925" s="437"/>
      <c r="Q1925" s="538"/>
      <c r="R1925" s="536"/>
      <c r="S1925" s="536"/>
      <c r="T1925" s="536"/>
      <c r="U1925" s="437"/>
      <c r="V1925" s="437"/>
      <c r="W1925" s="437"/>
      <c r="X1925" s="436"/>
    </row>
    <row r="1926">
      <c r="B1926" s="535"/>
      <c r="J1926" s="436"/>
      <c r="K1926" s="537"/>
      <c r="L1926" s="437"/>
      <c r="M1926" s="437"/>
      <c r="N1926" s="437"/>
      <c r="O1926" s="437"/>
      <c r="P1926" s="437"/>
      <c r="Q1926" s="538"/>
      <c r="R1926" s="536"/>
      <c r="S1926" s="536"/>
      <c r="T1926" s="536"/>
      <c r="U1926" s="437"/>
      <c r="V1926" s="437"/>
      <c r="W1926" s="437"/>
      <c r="X1926" s="436"/>
    </row>
    <row r="1927">
      <c r="B1927" s="535"/>
      <c r="J1927" s="436"/>
      <c r="K1927" s="537"/>
      <c r="L1927" s="437"/>
      <c r="M1927" s="437"/>
      <c r="N1927" s="437"/>
      <c r="O1927" s="437"/>
      <c r="P1927" s="437"/>
      <c r="Q1927" s="538"/>
      <c r="R1927" s="536"/>
      <c r="S1927" s="536"/>
      <c r="T1927" s="536"/>
      <c r="U1927" s="437"/>
      <c r="V1927" s="437"/>
      <c r="W1927" s="437"/>
      <c r="X1927" s="436"/>
    </row>
    <row r="1928">
      <c r="B1928" s="535"/>
      <c r="J1928" s="436"/>
      <c r="K1928" s="537"/>
      <c r="L1928" s="437"/>
      <c r="M1928" s="437"/>
      <c r="N1928" s="437"/>
      <c r="O1928" s="437"/>
      <c r="P1928" s="437"/>
      <c r="Q1928" s="538"/>
      <c r="R1928" s="536"/>
      <c r="S1928" s="536"/>
      <c r="T1928" s="536"/>
      <c r="U1928" s="437"/>
      <c r="V1928" s="437"/>
      <c r="W1928" s="437"/>
      <c r="X1928" s="436"/>
    </row>
    <row r="1929">
      <c r="B1929" s="535"/>
      <c r="J1929" s="436"/>
      <c r="K1929" s="537"/>
      <c r="L1929" s="437"/>
      <c r="M1929" s="437"/>
      <c r="N1929" s="437"/>
      <c r="O1929" s="437"/>
      <c r="P1929" s="437"/>
      <c r="Q1929" s="538"/>
      <c r="R1929" s="536"/>
      <c r="S1929" s="536"/>
      <c r="T1929" s="536"/>
      <c r="U1929" s="437"/>
      <c r="V1929" s="437"/>
      <c r="W1929" s="437"/>
      <c r="X1929" s="436"/>
    </row>
    <row r="1930">
      <c r="B1930" s="535"/>
      <c r="J1930" s="436"/>
      <c r="K1930" s="537"/>
      <c r="L1930" s="437"/>
      <c r="M1930" s="437"/>
      <c r="N1930" s="437"/>
      <c r="O1930" s="437"/>
      <c r="P1930" s="437"/>
      <c r="Q1930" s="538"/>
      <c r="R1930" s="536"/>
      <c r="S1930" s="536"/>
      <c r="T1930" s="536"/>
      <c r="U1930" s="437"/>
      <c r="V1930" s="437"/>
      <c r="W1930" s="437"/>
      <c r="X1930" s="436"/>
    </row>
    <row r="1931">
      <c r="B1931" s="535"/>
      <c r="J1931" s="436"/>
      <c r="K1931" s="537"/>
      <c r="L1931" s="437"/>
      <c r="M1931" s="437"/>
      <c r="N1931" s="437"/>
      <c r="O1931" s="437"/>
      <c r="P1931" s="437"/>
      <c r="Q1931" s="538"/>
      <c r="R1931" s="536"/>
      <c r="S1931" s="536"/>
      <c r="T1931" s="536"/>
      <c r="U1931" s="437"/>
      <c r="V1931" s="437"/>
      <c r="W1931" s="437"/>
      <c r="X1931" s="436"/>
    </row>
    <row r="1932">
      <c r="B1932" s="535"/>
      <c r="J1932" s="436"/>
      <c r="K1932" s="537"/>
      <c r="L1932" s="437"/>
      <c r="M1932" s="437"/>
      <c r="N1932" s="437"/>
      <c r="O1932" s="437"/>
      <c r="P1932" s="437"/>
      <c r="Q1932" s="538"/>
      <c r="R1932" s="536"/>
      <c r="S1932" s="536"/>
      <c r="T1932" s="536"/>
      <c r="U1932" s="437"/>
      <c r="V1932" s="437"/>
      <c r="W1932" s="437"/>
      <c r="X1932" s="436"/>
    </row>
    <row r="1933">
      <c r="B1933" s="535"/>
      <c r="J1933" s="436"/>
      <c r="K1933" s="537"/>
      <c r="L1933" s="437"/>
      <c r="M1933" s="437"/>
      <c r="N1933" s="437"/>
      <c r="O1933" s="437"/>
      <c r="P1933" s="437"/>
      <c r="Q1933" s="538"/>
      <c r="R1933" s="536"/>
      <c r="S1933" s="536"/>
      <c r="T1933" s="536"/>
      <c r="U1933" s="437"/>
      <c r="V1933" s="437"/>
      <c r="W1933" s="437"/>
      <c r="X1933" s="436"/>
    </row>
    <row r="1934">
      <c r="B1934" s="535"/>
      <c r="J1934" s="436"/>
      <c r="K1934" s="537"/>
      <c r="L1934" s="437"/>
      <c r="M1934" s="437"/>
      <c r="N1934" s="437"/>
      <c r="O1934" s="437"/>
      <c r="P1934" s="437"/>
      <c r="Q1934" s="538"/>
      <c r="R1934" s="536"/>
      <c r="S1934" s="536"/>
      <c r="T1934" s="536"/>
      <c r="U1934" s="437"/>
      <c r="V1934" s="437"/>
      <c r="W1934" s="437"/>
      <c r="X1934" s="436"/>
    </row>
    <row r="1935">
      <c r="B1935" s="535"/>
      <c r="J1935" s="436"/>
      <c r="K1935" s="537"/>
      <c r="L1935" s="437"/>
      <c r="M1935" s="437"/>
      <c r="N1935" s="437"/>
      <c r="O1935" s="437"/>
      <c r="P1935" s="437"/>
      <c r="Q1935" s="538"/>
      <c r="R1935" s="536"/>
      <c r="S1935" s="536"/>
      <c r="T1935" s="536"/>
      <c r="U1935" s="437"/>
      <c r="V1935" s="437"/>
      <c r="W1935" s="437"/>
      <c r="X1935" s="436"/>
    </row>
    <row r="1936">
      <c r="B1936" s="535"/>
      <c r="J1936" s="436"/>
      <c r="K1936" s="537"/>
      <c r="L1936" s="437"/>
      <c r="M1936" s="437"/>
      <c r="N1936" s="437"/>
      <c r="O1936" s="437"/>
      <c r="P1936" s="437"/>
      <c r="Q1936" s="538"/>
      <c r="R1936" s="536"/>
      <c r="S1936" s="536"/>
      <c r="T1936" s="536"/>
      <c r="U1936" s="437"/>
      <c r="V1936" s="437"/>
      <c r="W1936" s="437"/>
      <c r="X1936" s="436"/>
    </row>
    <row r="1937">
      <c r="B1937" s="535"/>
      <c r="J1937" s="436"/>
      <c r="K1937" s="537"/>
      <c r="L1937" s="437"/>
      <c r="M1937" s="437"/>
      <c r="N1937" s="437"/>
      <c r="O1937" s="437"/>
      <c r="P1937" s="437"/>
      <c r="Q1937" s="538"/>
      <c r="R1937" s="536"/>
      <c r="S1937" s="536"/>
      <c r="T1937" s="536"/>
      <c r="U1937" s="437"/>
      <c r="V1937" s="437"/>
      <c r="W1937" s="437"/>
      <c r="X1937" s="436"/>
    </row>
    <row r="1938">
      <c r="B1938" s="535"/>
      <c r="J1938" s="436"/>
      <c r="K1938" s="537"/>
      <c r="L1938" s="437"/>
      <c r="M1938" s="437"/>
      <c r="N1938" s="437"/>
      <c r="O1938" s="437"/>
      <c r="P1938" s="437"/>
      <c r="Q1938" s="538"/>
      <c r="R1938" s="536"/>
      <c r="S1938" s="536"/>
      <c r="T1938" s="536"/>
      <c r="U1938" s="437"/>
      <c r="V1938" s="437"/>
      <c r="W1938" s="437"/>
      <c r="X1938" s="436"/>
    </row>
    <row r="1939">
      <c r="B1939" s="535"/>
      <c r="J1939" s="436"/>
      <c r="K1939" s="537"/>
      <c r="L1939" s="437"/>
      <c r="M1939" s="437"/>
      <c r="N1939" s="437"/>
      <c r="O1939" s="437"/>
      <c r="P1939" s="437"/>
      <c r="Q1939" s="538"/>
      <c r="R1939" s="536"/>
      <c r="S1939" s="536"/>
      <c r="T1939" s="536"/>
      <c r="U1939" s="437"/>
      <c r="V1939" s="437"/>
      <c r="W1939" s="437"/>
      <c r="X1939" s="436"/>
    </row>
    <row r="1940">
      <c r="B1940" s="535"/>
      <c r="J1940" s="436"/>
      <c r="K1940" s="537"/>
      <c r="L1940" s="437"/>
      <c r="M1940" s="437"/>
      <c r="N1940" s="437"/>
      <c r="O1940" s="437"/>
      <c r="P1940" s="437"/>
      <c r="Q1940" s="538"/>
      <c r="R1940" s="536"/>
      <c r="S1940" s="536"/>
      <c r="T1940" s="536"/>
      <c r="U1940" s="437"/>
      <c r="V1940" s="437"/>
      <c r="W1940" s="437"/>
      <c r="X1940" s="436"/>
    </row>
    <row r="1941">
      <c r="B1941" s="535"/>
      <c r="J1941" s="436"/>
      <c r="K1941" s="537"/>
      <c r="L1941" s="437"/>
      <c r="M1941" s="437"/>
      <c r="N1941" s="437"/>
      <c r="O1941" s="437"/>
      <c r="P1941" s="437"/>
      <c r="Q1941" s="538"/>
      <c r="R1941" s="536"/>
      <c r="S1941" s="536"/>
      <c r="T1941" s="536"/>
      <c r="U1941" s="437"/>
      <c r="V1941" s="437"/>
      <c r="W1941" s="437"/>
      <c r="X1941" s="436"/>
    </row>
    <row r="1942">
      <c r="B1942" s="535"/>
      <c r="J1942" s="436"/>
      <c r="K1942" s="537"/>
      <c r="L1942" s="437"/>
      <c r="M1942" s="437"/>
      <c r="N1942" s="437"/>
      <c r="O1942" s="437"/>
      <c r="P1942" s="437"/>
      <c r="Q1942" s="538"/>
      <c r="R1942" s="536"/>
      <c r="S1942" s="536"/>
      <c r="T1942" s="536"/>
      <c r="U1942" s="437"/>
      <c r="V1942" s="437"/>
      <c r="W1942" s="437"/>
      <c r="X1942" s="436"/>
    </row>
    <row r="1943">
      <c r="B1943" s="535"/>
      <c r="J1943" s="436"/>
      <c r="K1943" s="537"/>
      <c r="L1943" s="437"/>
      <c r="M1943" s="437"/>
      <c r="N1943" s="437"/>
      <c r="O1943" s="437"/>
      <c r="P1943" s="437"/>
      <c r="Q1943" s="538"/>
      <c r="R1943" s="536"/>
      <c r="S1943" s="536"/>
      <c r="T1943" s="536"/>
      <c r="U1943" s="437"/>
      <c r="V1943" s="437"/>
      <c r="W1943" s="437"/>
      <c r="X1943" s="436"/>
    </row>
    <row r="1944">
      <c r="B1944" s="535"/>
      <c r="J1944" s="436"/>
      <c r="K1944" s="537"/>
      <c r="L1944" s="437"/>
      <c r="M1944" s="437"/>
      <c r="N1944" s="437"/>
      <c r="O1944" s="437"/>
      <c r="P1944" s="437"/>
      <c r="Q1944" s="538"/>
      <c r="R1944" s="536"/>
      <c r="S1944" s="536"/>
      <c r="T1944" s="536"/>
      <c r="U1944" s="437"/>
      <c r="V1944" s="437"/>
      <c r="W1944" s="437"/>
      <c r="X1944" s="436"/>
    </row>
    <row r="1945">
      <c r="B1945" s="535"/>
      <c r="J1945" s="436"/>
      <c r="K1945" s="537"/>
      <c r="L1945" s="437"/>
      <c r="M1945" s="437"/>
      <c r="N1945" s="437"/>
      <c r="O1945" s="437"/>
      <c r="P1945" s="437"/>
      <c r="Q1945" s="538"/>
      <c r="R1945" s="536"/>
      <c r="S1945" s="536"/>
      <c r="T1945" s="536"/>
      <c r="U1945" s="437"/>
      <c r="V1945" s="437"/>
      <c r="W1945" s="437"/>
      <c r="X1945" s="436"/>
    </row>
    <row r="1946">
      <c r="B1946" s="535"/>
      <c r="J1946" s="436"/>
      <c r="K1946" s="537"/>
      <c r="L1946" s="437"/>
      <c r="M1946" s="437"/>
      <c r="N1946" s="437"/>
      <c r="O1946" s="437"/>
      <c r="P1946" s="437"/>
      <c r="Q1946" s="538"/>
      <c r="R1946" s="536"/>
      <c r="S1946" s="536"/>
      <c r="T1946" s="536"/>
      <c r="U1946" s="437"/>
      <c r="V1946" s="437"/>
      <c r="W1946" s="437"/>
      <c r="X1946" s="436"/>
    </row>
    <row r="1947">
      <c r="B1947" s="535"/>
      <c r="J1947" s="436"/>
      <c r="K1947" s="537"/>
      <c r="L1947" s="437"/>
      <c r="M1947" s="437"/>
      <c r="N1947" s="437"/>
      <c r="O1947" s="437"/>
      <c r="P1947" s="437"/>
      <c r="Q1947" s="538"/>
      <c r="R1947" s="536"/>
      <c r="S1947" s="536"/>
      <c r="T1947" s="536"/>
      <c r="U1947" s="437"/>
      <c r="V1947" s="437"/>
      <c r="W1947" s="437"/>
      <c r="X1947" s="436"/>
    </row>
    <row r="1948">
      <c r="B1948" s="535"/>
      <c r="J1948" s="436"/>
      <c r="K1948" s="537"/>
      <c r="L1948" s="437"/>
      <c r="M1948" s="437"/>
      <c r="N1948" s="437"/>
      <c r="O1948" s="437"/>
      <c r="P1948" s="437"/>
      <c r="Q1948" s="538"/>
      <c r="R1948" s="536"/>
      <c r="S1948" s="536"/>
      <c r="T1948" s="536"/>
      <c r="U1948" s="437"/>
      <c r="V1948" s="437"/>
      <c r="W1948" s="437"/>
      <c r="X1948" s="436"/>
    </row>
    <row r="1949">
      <c r="B1949" s="535"/>
      <c r="J1949" s="436"/>
      <c r="K1949" s="537"/>
      <c r="L1949" s="437"/>
      <c r="M1949" s="437"/>
      <c r="N1949" s="437"/>
      <c r="O1949" s="437"/>
      <c r="P1949" s="437"/>
      <c r="Q1949" s="538"/>
      <c r="R1949" s="536"/>
      <c r="S1949" s="536"/>
      <c r="T1949" s="536"/>
      <c r="U1949" s="437"/>
      <c r="V1949" s="437"/>
      <c r="W1949" s="437"/>
      <c r="X1949" s="436"/>
    </row>
    <row r="1950">
      <c r="B1950" s="535"/>
      <c r="J1950" s="436"/>
      <c r="K1950" s="537"/>
      <c r="L1950" s="437"/>
      <c r="M1950" s="437"/>
      <c r="N1950" s="437"/>
      <c r="O1950" s="437"/>
      <c r="P1950" s="437"/>
      <c r="Q1950" s="538"/>
      <c r="R1950" s="536"/>
      <c r="S1950" s="536"/>
      <c r="T1950" s="536"/>
      <c r="U1950" s="437"/>
      <c r="V1950" s="437"/>
      <c r="W1950" s="437"/>
      <c r="X1950" s="436"/>
    </row>
    <row r="1951">
      <c r="B1951" s="535"/>
      <c r="J1951" s="436"/>
      <c r="K1951" s="537"/>
      <c r="L1951" s="437"/>
      <c r="M1951" s="437"/>
      <c r="N1951" s="437"/>
      <c r="O1951" s="437"/>
      <c r="P1951" s="437"/>
      <c r="Q1951" s="538"/>
      <c r="R1951" s="536"/>
      <c r="S1951" s="536"/>
      <c r="T1951" s="536"/>
      <c r="U1951" s="437"/>
      <c r="V1951" s="437"/>
      <c r="W1951" s="437"/>
      <c r="X1951" s="436"/>
    </row>
    <row r="1952">
      <c r="B1952" s="535"/>
      <c r="J1952" s="436"/>
      <c r="K1952" s="537"/>
      <c r="L1952" s="437"/>
      <c r="M1952" s="437"/>
      <c r="N1952" s="437"/>
      <c r="O1952" s="437"/>
      <c r="P1952" s="437"/>
      <c r="Q1952" s="538"/>
      <c r="R1952" s="536"/>
      <c r="S1952" s="536"/>
      <c r="T1952" s="536"/>
      <c r="U1952" s="437"/>
      <c r="V1952" s="437"/>
      <c r="W1952" s="437"/>
      <c r="X1952" s="436"/>
    </row>
    <row r="1953">
      <c r="B1953" s="535"/>
      <c r="J1953" s="436"/>
      <c r="K1953" s="537"/>
      <c r="L1953" s="437"/>
      <c r="M1953" s="437"/>
      <c r="N1953" s="437"/>
      <c r="O1953" s="437"/>
      <c r="P1953" s="437"/>
      <c r="Q1953" s="538"/>
      <c r="R1953" s="536"/>
      <c r="S1953" s="536"/>
      <c r="T1953" s="536"/>
      <c r="U1953" s="437"/>
      <c r="V1953" s="437"/>
      <c r="W1953" s="437"/>
      <c r="X1953" s="436"/>
    </row>
    <row r="1954">
      <c r="B1954" s="535"/>
      <c r="J1954" s="436"/>
      <c r="K1954" s="537"/>
      <c r="L1954" s="437"/>
      <c r="M1954" s="437"/>
      <c r="N1954" s="437"/>
      <c r="O1954" s="437"/>
      <c r="P1954" s="437"/>
      <c r="Q1954" s="538"/>
      <c r="R1954" s="536"/>
      <c r="S1954" s="536"/>
      <c r="T1954" s="536"/>
      <c r="U1954" s="437"/>
      <c r="V1954" s="437"/>
      <c r="W1954" s="437"/>
      <c r="X1954" s="436"/>
    </row>
    <row r="1955">
      <c r="B1955" s="535"/>
      <c r="J1955" s="436"/>
      <c r="K1955" s="537"/>
      <c r="L1955" s="437"/>
      <c r="M1955" s="437"/>
      <c r="N1955" s="437"/>
      <c r="O1955" s="437"/>
      <c r="P1955" s="437"/>
      <c r="Q1955" s="538"/>
      <c r="R1955" s="536"/>
      <c r="S1955" s="536"/>
      <c r="T1955" s="536"/>
      <c r="U1955" s="437"/>
      <c r="V1955" s="437"/>
      <c r="W1955" s="437"/>
      <c r="X1955" s="436"/>
    </row>
    <row r="1956">
      <c r="B1956" s="535"/>
      <c r="J1956" s="436"/>
      <c r="K1956" s="537"/>
      <c r="L1956" s="437"/>
      <c r="M1956" s="437"/>
      <c r="N1956" s="437"/>
      <c r="O1956" s="437"/>
      <c r="P1956" s="437"/>
      <c r="Q1956" s="538"/>
      <c r="R1956" s="536"/>
      <c r="S1956" s="536"/>
      <c r="T1956" s="536"/>
      <c r="U1956" s="437"/>
      <c r="V1956" s="437"/>
      <c r="W1956" s="437"/>
      <c r="X1956" s="436"/>
    </row>
    <row r="1957">
      <c r="B1957" s="535"/>
      <c r="J1957" s="436"/>
      <c r="K1957" s="537"/>
      <c r="L1957" s="437"/>
      <c r="M1957" s="437"/>
      <c r="N1957" s="437"/>
      <c r="O1957" s="437"/>
      <c r="P1957" s="437"/>
      <c r="Q1957" s="538"/>
      <c r="R1957" s="536"/>
      <c r="S1957" s="536"/>
      <c r="T1957" s="536"/>
      <c r="U1957" s="437"/>
      <c r="V1957" s="437"/>
      <c r="W1957" s="437"/>
      <c r="X1957" s="436"/>
    </row>
    <row r="1958">
      <c r="B1958" s="535"/>
      <c r="J1958" s="436"/>
      <c r="K1958" s="537"/>
      <c r="L1958" s="437"/>
      <c r="M1958" s="437"/>
      <c r="N1958" s="437"/>
      <c r="O1958" s="437"/>
      <c r="P1958" s="437"/>
      <c r="Q1958" s="538"/>
      <c r="R1958" s="536"/>
      <c r="S1958" s="536"/>
      <c r="T1958" s="536"/>
      <c r="U1958" s="437"/>
      <c r="V1958" s="437"/>
      <c r="W1958" s="437"/>
      <c r="X1958" s="436"/>
    </row>
    <row r="1959">
      <c r="B1959" s="535"/>
      <c r="J1959" s="436"/>
      <c r="K1959" s="537"/>
      <c r="L1959" s="437"/>
      <c r="M1959" s="437"/>
      <c r="N1959" s="437"/>
      <c r="O1959" s="437"/>
      <c r="P1959" s="437"/>
      <c r="Q1959" s="538"/>
      <c r="R1959" s="536"/>
      <c r="S1959" s="536"/>
      <c r="T1959" s="536"/>
      <c r="U1959" s="437"/>
      <c r="V1959" s="437"/>
      <c r="W1959" s="437"/>
      <c r="X1959" s="436"/>
    </row>
    <row r="1960">
      <c r="B1960" s="535"/>
      <c r="J1960" s="436"/>
      <c r="K1960" s="537"/>
      <c r="L1960" s="437"/>
      <c r="M1960" s="437"/>
      <c r="N1960" s="437"/>
      <c r="O1960" s="437"/>
      <c r="P1960" s="437"/>
      <c r="Q1960" s="538"/>
      <c r="R1960" s="536"/>
      <c r="S1960" s="536"/>
      <c r="T1960" s="536"/>
      <c r="U1960" s="437"/>
      <c r="V1960" s="437"/>
      <c r="W1960" s="437"/>
      <c r="X1960" s="436"/>
    </row>
    <row r="1961">
      <c r="B1961" s="535"/>
      <c r="J1961" s="436"/>
      <c r="K1961" s="537"/>
      <c r="L1961" s="437"/>
      <c r="M1961" s="437"/>
      <c r="N1961" s="437"/>
      <c r="O1961" s="437"/>
      <c r="P1961" s="437"/>
      <c r="Q1961" s="538"/>
      <c r="R1961" s="536"/>
      <c r="S1961" s="536"/>
      <c r="T1961" s="536"/>
      <c r="U1961" s="437"/>
      <c r="V1961" s="437"/>
      <c r="W1961" s="437"/>
      <c r="X1961" s="436"/>
    </row>
    <row r="1962">
      <c r="B1962" s="535"/>
      <c r="J1962" s="436"/>
      <c r="K1962" s="537"/>
      <c r="L1962" s="437"/>
      <c r="M1962" s="437"/>
      <c r="N1962" s="437"/>
      <c r="O1962" s="437"/>
      <c r="P1962" s="437"/>
      <c r="Q1962" s="538"/>
      <c r="R1962" s="536"/>
      <c r="S1962" s="536"/>
      <c r="T1962" s="536"/>
      <c r="U1962" s="437"/>
      <c r="V1962" s="437"/>
      <c r="W1962" s="437"/>
      <c r="X1962" s="436"/>
    </row>
    <row r="1963">
      <c r="B1963" s="535"/>
      <c r="J1963" s="436"/>
      <c r="K1963" s="537"/>
      <c r="L1963" s="437"/>
      <c r="M1963" s="437"/>
      <c r="N1963" s="437"/>
      <c r="O1963" s="437"/>
      <c r="P1963" s="437"/>
      <c r="Q1963" s="538"/>
      <c r="R1963" s="536"/>
      <c r="S1963" s="536"/>
      <c r="T1963" s="536"/>
      <c r="U1963" s="437"/>
      <c r="V1963" s="437"/>
      <c r="W1963" s="437"/>
      <c r="X1963" s="436"/>
    </row>
    <row r="1964">
      <c r="B1964" s="535"/>
      <c r="J1964" s="436"/>
      <c r="K1964" s="537"/>
      <c r="L1964" s="437"/>
      <c r="M1964" s="437"/>
      <c r="N1964" s="437"/>
      <c r="O1964" s="437"/>
      <c r="P1964" s="437"/>
      <c r="Q1964" s="538"/>
      <c r="R1964" s="536"/>
      <c r="S1964" s="536"/>
      <c r="T1964" s="536"/>
      <c r="U1964" s="437"/>
      <c r="V1964" s="437"/>
      <c r="W1964" s="437"/>
      <c r="X1964" s="436"/>
    </row>
    <row r="1965">
      <c r="B1965" s="535"/>
      <c r="C1965" s="546"/>
      <c r="D1965" s="436"/>
      <c r="E1965" s="436"/>
      <c r="F1965" s="436"/>
      <c r="G1965" s="436"/>
      <c r="H1965" s="436"/>
      <c r="I1965" s="436"/>
      <c r="J1965" s="436"/>
      <c r="K1965" s="535"/>
      <c r="L1965" s="437"/>
      <c r="M1965" s="437"/>
      <c r="N1965" s="437"/>
      <c r="O1965" s="437"/>
      <c r="P1965" s="437"/>
      <c r="Q1965" s="538"/>
      <c r="R1965" s="536"/>
      <c r="S1965" s="536"/>
      <c r="T1965" s="536"/>
      <c r="U1965" s="437"/>
      <c r="V1965" s="437"/>
      <c r="W1965" s="437"/>
      <c r="X1965" s="436"/>
    </row>
    <row r="1966">
      <c r="B1966" s="535"/>
      <c r="C1966" s="546"/>
      <c r="D1966" s="546"/>
      <c r="E1966" s="436"/>
      <c r="F1966" s="436"/>
      <c r="G1966" s="436"/>
      <c r="H1966" s="436"/>
      <c r="I1966" s="436"/>
      <c r="J1966" s="436"/>
      <c r="K1966" s="535"/>
      <c r="L1966" s="437"/>
      <c r="M1966" s="437"/>
      <c r="N1966" s="437"/>
      <c r="O1966" s="437"/>
      <c r="P1966" s="437"/>
      <c r="Q1966" s="538"/>
      <c r="R1966" s="536"/>
      <c r="S1966" s="536"/>
      <c r="T1966" s="536"/>
      <c r="U1966" s="437"/>
      <c r="V1966" s="437"/>
      <c r="W1966" s="437"/>
      <c r="X1966" s="436"/>
    </row>
    <row r="1967">
      <c r="B1967" s="535"/>
      <c r="C1967" s="546"/>
      <c r="D1967" s="546"/>
      <c r="E1967" s="436"/>
      <c r="F1967" s="436"/>
      <c r="G1967" s="436"/>
      <c r="H1967" s="436"/>
      <c r="I1967" s="436"/>
      <c r="J1967" s="436"/>
      <c r="K1967" s="535"/>
      <c r="L1967" s="437"/>
      <c r="M1967" s="437"/>
      <c r="N1967" s="437"/>
      <c r="O1967" s="437"/>
      <c r="P1967" s="437"/>
      <c r="Q1967" s="538"/>
      <c r="R1967" s="536"/>
      <c r="S1967" s="536"/>
      <c r="T1967" s="536"/>
      <c r="U1967" s="437"/>
      <c r="V1967" s="437"/>
      <c r="W1967" s="437"/>
      <c r="X1967" s="436"/>
    </row>
    <row r="1968">
      <c r="B1968" s="535"/>
      <c r="C1968" s="546"/>
      <c r="D1968" s="546"/>
      <c r="E1968" s="436"/>
      <c r="F1968" s="436"/>
      <c r="G1968" s="436"/>
      <c r="H1968" s="436"/>
      <c r="I1968" s="436"/>
      <c r="J1968" s="436"/>
      <c r="K1968" s="535"/>
      <c r="L1968" s="437"/>
      <c r="M1968" s="437"/>
      <c r="N1968" s="437"/>
      <c r="O1968" s="437"/>
      <c r="P1968" s="437"/>
      <c r="Q1968" s="538"/>
      <c r="R1968" s="536"/>
      <c r="S1968" s="536"/>
      <c r="T1968" s="536"/>
      <c r="U1968" s="437"/>
      <c r="V1968" s="437"/>
      <c r="W1968" s="437"/>
      <c r="X1968" s="436"/>
    </row>
    <row r="1969">
      <c r="B1969" s="535"/>
      <c r="C1969" s="546"/>
      <c r="D1969" s="546"/>
      <c r="E1969" s="436"/>
      <c r="F1969" s="436"/>
      <c r="G1969" s="436"/>
      <c r="H1969" s="436"/>
      <c r="I1969" s="436"/>
      <c r="J1969" s="436"/>
      <c r="K1969" s="535"/>
      <c r="L1969" s="437"/>
      <c r="M1969" s="437"/>
      <c r="N1969" s="437"/>
      <c r="O1969" s="437"/>
      <c r="P1969" s="437"/>
      <c r="Q1969" s="538"/>
      <c r="R1969" s="536"/>
      <c r="S1969" s="536"/>
      <c r="T1969" s="536"/>
      <c r="U1969" s="437"/>
      <c r="V1969" s="437"/>
      <c r="W1969" s="437"/>
      <c r="X1969" s="436"/>
    </row>
    <row r="1970">
      <c r="B1970" s="535"/>
      <c r="C1970" s="546"/>
      <c r="D1970" s="546"/>
      <c r="E1970" s="436"/>
      <c r="F1970" s="436"/>
      <c r="G1970" s="436"/>
      <c r="H1970" s="436"/>
      <c r="I1970" s="436"/>
      <c r="J1970" s="436"/>
      <c r="K1970" s="535"/>
      <c r="L1970" s="437"/>
      <c r="M1970" s="437"/>
      <c r="N1970" s="437"/>
      <c r="O1970" s="437"/>
      <c r="P1970" s="437"/>
      <c r="Q1970" s="538"/>
      <c r="R1970" s="536"/>
      <c r="S1970" s="536"/>
      <c r="T1970" s="536"/>
      <c r="U1970" s="437"/>
      <c r="V1970" s="437"/>
      <c r="W1970" s="437"/>
      <c r="X1970" s="436"/>
    </row>
    <row r="1971">
      <c r="B1971" s="535"/>
      <c r="C1971" s="546"/>
      <c r="D1971" s="546"/>
      <c r="E1971" s="436"/>
      <c r="F1971" s="436"/>
      <c r="G1971" s="436"/>
      <c r="H1971" s="436"/>
      <c r="I1971" s="436"/>
      <c r="J1971" s="436"/>
      <c r="K1971" s="535"/>
      <c r="L1971" s="437"/>
      <c r="M1971" s="437"/>
      <c r="N1971" s="437"/>
      <c r="O1971" s="437"/>
      <c r="P1971" s="437"/>
      <c r="Q1971" s="538"/>
      <c r="R1971" s="536"/>
      <c r="S1971" s="536"/>
      <c r="T1971" s="536"/>
      <c r="U1971" s="437"/>
      <c r="V1971" s="437"/>
      <c r="W1971" s="437"/>
      <c r="X1971" s="436"/>
    </row>
    <row r="1972">
      <c r="B1972" s="535"/>
      <c r="C1972" s="546"/>
      <c r="D1972" s="546"/>
      <c r="E1972" s="436"/>
      <c r="F1972" s="436"/>
      <c r="G1972" s="436"/>
      <c r="H1972" s="436"/>
      <c r="I1972" s="436"/>
      <c r="J1972" s="436"/>
      <c r="K1972" s="535"/>
      <c r="L1972" s="437"/>
      <c r="M1972" s="437"/>
      <c r="N1972" s="437"/>
      <c r="O1972" s="437"/>
      <c r="P1972" s="437"/>
      <c r="Q1972" s="538"/>
      <c r="R1972" s="536"/>
      <c r="S1972" s="536"/>
      <c r="T1972" s="536"/>
      <c r="U1972" s="437"/>
      <c r="V1972" s="437"/>
      <c r="W1972" s="437"/>
      <c r="X1972" s="436"/>
    </row>
    <row r="1973">
      <c r="B1973" s="535"/>
      <c r="C1973" s="546"/>
      <c r="D1973" s="546"/>
      <c r="E1973" s="436"/>
      <c r="F1973" s="436"/>
      <c r="G1973" s="436"/>
      <c r="H1973" s="436"/>
      <c r="I1973" s="436"/>
      <c r="J1973" s="436"/>
      <c r="K1973" s="535"/>
      <c r="L1973" s="437"/>
      <c r="M1973" s="437"/>
      <c r="N1973" s="437"/>
      <c r="O1973" s="437"/>
      <c r="P1973" s="437"/>
      <c r="Q1973" s="538"/>
      <c r="R1973" s="536"/>
      <c r="S1973" s="536"/>
      <c r="T1973" s="536"/>
      <c r="U1973" s="437"/>
      <c r="V1973" s="437"/>
      <c r="W1973" s="437"/>
      <c r="X1973" s="436"/>
    </row>
    <row r="1974">
      <c r="B1974" s="535"/>
      <c r="C1974" s="546"/>
      <c r="D1974" s="546"/>
      <c r="E1974" s="436"/>
      <c r="F1974" s="436"/>
      <c r="G1974" s="436"/>
      <c r="H1974" s="436"/>
      <c r="I1974" s="436"/>
      <c r="J1974" s="436"/>
      <c r="K1974" s="535"/>
      <c r="L1974" s="437"/>
      <c r="M1974" s="437"/>
      <c r="N1974" s="437"/>
      <c r="O1974" s="437"/>
      <c r="P1974" s="437"/>
      <c r="Q1974" s="538"/>
      <c r="R1974" s="536"/>
      <c r="S1974" s="536"/>
      <c r="T1974" s="536"/>
      <c r="U1974" s="437"/>
      <c r="V1974" s="437"/>
      <c r="W1974" s="437"/>
      <c r="X1974" s="436"/>
    </row>
    <row r="1975">
      <c r="B1975" s="535"/>
      <c r="C1975" s="546"/>
      <c r="D1975" s="546"/>
      <c r="E1975" s="436"/>
      <c r="F1975" s="436"/>
      <c r="G1975" s="436"/>
      <c r="H1975" s="436"/>
      <c r="I1975" s="436"/>
      <c r="J1975" s="436"/>
      <c r="K1975" s="535"/>
      <c r="L1975" s="437"/>
      <c r="M1975" s="437"/>
      <c r="N1975" s="437"/>
      <c r="O1975" s="437"/>
      <c r="P1975" s="437"/>
      <c r="Q1975" s="538"/>
      <c r="R1975" s="536"/>
      <c r="S1975" s="536"/>
      <c r="T1975" s="536"/>
      <c r="U1975" s="437"/>
      <c r="V1975" s="437"/>
      <c r="W1975" s="437"/>
      <c r="X1975" s="436"/>
    </row>
    <row r="1976">
      <c r="B1976" s="535"/>
      <c r="C1976" s="546"/>
      <c r="D1976" s="546"/>
      <c r="E1976" s="436"/>
      <c r="F1976" s="436"/>
      <c r="G1976" s="436"/>
      <c r="H1976" s="436"/>
      <c r="I1976" s="436"/>
      <c r="J1976" s="436"/>
      <c r="K1976" s="535"/>
      <c r="L1976" s="437"/>
      <c r="M1976" s="437"/>
      <c r="N1976" s="437"/>
      <c r="O1976" s="437"/>
      <c r="P1976" s="437"/>
      <c r="Q1976" s="538"/>
      <c r="R1976" s="536"/>
      <c r="S1976" s="536"/>
      <c r="T1976" s="536"/>
      <c r="U1976" s="437"/>
      <c r="V1976" s="437"/>
      <c r="W1976" s="437"/>
      <c r="X1976" s="436"/>
    </row>
    <row r="1977">
      <c r="B1977" s="535"/>
      <c r="C1977" s="546"/>
      <c r="D1977" s="546"/>
      <c r="E1977" s="436"/>
      <c r="F1977" s="436"/>
      <c r="G1977" s="436"/>
      <c r="H1977" s="436"/>
      <c r="I1977" s="436"/>
      <c r="J1977" s="436"/>
      <c r="K1977" s="535"/>
      <c r="L1977" s="437"/>
      <c r="M1977" s="437"/>
      <c r="N1977" s="437"/>
      <c r="O1977" s="437"/>
      <c r="P1977" s="437"/>
      <c r="Q1977" s="538"/>
      <c r="R1977" s="536"/>
      <c r="S1977" s="536"/>
      <c r="T1977" s="536"/>
      <c r="U1977" s="437"/>
      <c r="V1977" s="437"/>
      <c r="W1977" s="437"/>
      <c r="X1977" s="436"/>
    </row>
    <row r="1978">
      <c r="B1978" s="535"/>
      <c r="C1978" s="546"/>
      <c r="D1978" s="546"/>
      <c r="E1978" s="436"/>
      <c r="F1978" s="436"/>
      <c r="G1978" s="436"/>
      <c r="H1978" s="436"/>
      <c r="I1978" s="436"/>
      <c r="J1978" s="436"/>
      <c r="K1978" s="535"/>
      <c r="L1978" s="437"/>
      <c r="M1978" s="437"/>
      <c r="N1978" s="437"/>
      <c r="O1978" s="437"/>
      <c r="P1978" s="437"/>
      <c r="Q1978" s="538"/>
      <c r="R1978" s="536"/>
      <c r="S1978" s="536"/>
      <c r="T1978" s="536"/>
      <c r="U1978" s="437"/>
      <c r="V1978" s="437"/>
      <c r="W1978" s="437"/>
      <c r="X1978" s="436"/>
    </row>
    <row r="1979">
      <c r="B1979" s="535"/>
      <c r="C1979" s="546"/>
      <c r="D1979" s="546"/>
      <c r="E1979" s="436"/>
      <c r="F1979" s="436"/>
      <c r="G1979" s="436"/>
      <c r="H1979" s="436"/>
      <c r="I1979" s="436"/>
      <c r="J1979" s="436"/>
      <c r="K1979" s="535"/>
      <c r="L1979" s="437"/>
      <c r="M1979" s="437"/>
      <c r="N1979" s="437"/>
      <c r="O1979" s="437"/>
      <c r="P1979" s="437"/>
      <c r="Q1979" s="538"/>
      <c r="R1979" s="536"/>
      <c r="S1979" s="536"/>
      <c r="T1979" s="536"/>
      <c r="U1979" s="437"/>
      <c r="V1979" s="437"/>
      <c r="W1979" s="437"/>
      <c r="X1979" s="436"/>
    </row>
    <row r="1980">
      <c r="B1980" s="535"/>
      <c r="C1980" s="546"/>
      <c r="D1980" s="546"/>
      <c r="E1980" s="436"/>
      <c r="F1980" s="436"/>
      <c r="G1980" s="436"/>
      <c r="H1980" s="436"/>
      <c r="I1980" s="436"/>
      <c r="J1980" s="436"/>
      <c r="K1980" s="535"/>
      <c r="L1980" s="437"/>
      <c r="M1980" s="437"/>
      <c r="N1980" s="437"/>
      <c r="O1980" s="437"/>
      <c r="P1980" s="437"/>
      <c r="Q1980" s="538"/>
      <c r="R1980" s="536"/>
      <c r="S1980" s="536"/>
      <c r="T1980" s="536"/>
      <c r="U1980" s="437"/>
      <c r="V1980" s="437"/>
      <c r="W1980" s="437"/>
      <c r="X1980" s="436"/>
    </row>
    <row r="1981">
      <c r="B1981" s="535"/>
      <c r="C1981" s="546"/>
      <c r="D1981" s="546"/>
      <c r="E1981" s="436"/>
      <c r="F1981" s="436"/>
      <c r="G1981" s="436"/>
      <c r="H1981" s="436"/>
      <c r="I1981" s="436"/>
      <c r="J1981" s="436"/>
      <c r="K1981" s="535"/>
      <c r="L1981" s="437"/>
      <c r="M1981" s="437"/>
      <c r="N1981" s="437"/>
      <c r="O1981" s="437"/>
      <c r="P1981" s="437"/>
      <c r="Q1981" s="538"/>
      <c r="R1981" s="536"/>
      <c r="S1981" s="536"/>
      <c r="T1981" s="536"/>
      <c r="U1981" s="437"/>
      <c r="V1981" s="437"/>
      <c r="W1981" s="437"/>
      <c r="X1981" s="436"/>
    </row>
    <row r="1982">
      <c r="B1982" s="535"/>
      <c r="C1982" s="546"/>
      <c r="D1982" s="546"/>
      <c r="E1982" s="436"/>
      <c r="F1982" s="436"/>
      <c r="G1982" s="436"/>
      <c r="H1982" s="436"/>
      <c r="I1982" s="436"/>
      <c r="J1982" s="436"/>
      <c r="K1982" s="535"/>
      <c r="L1982" s="437"/>
      <c r="M1982" s="437"/>
      <c r="N1982" s="437"/>
      <c r="O1982" s="437"/>
      <c r="P1982" s="437"/>
      <c r="Q1982" s="538"/>
      <c r="R1982" s="536"/>
      <c r="S1982" s="536"/>
      <c r="T1982" s="536"/>
      <c r="U1982" s="437"/>
      <c r="V1982" s="437"/>
      <c r="W1982" s="437"/>
      <c r="X1982" s="436"/>
    </row>
    <row r="1983">
      <c r="B1983" s="535"/>
      <c r="C1983" s="546"/>
      <c r="D1983" s="546"/>
      <c r="E1983" s="436"/>
      <c r="F1983" s="436"/>
      <c r="G1983" s="436"/>
      <c r="H1983" s="436"/>
      <c r="I1983" s="436"/>
      <c r="J1983" s="436"/>
      <c r="K1983" s="535"/>
      <c r="L1983" s="437"/>
      <c r="M1983" s="437"/>
      <c r="N1983" s="437"/>
      <c r="O1983" s="437"/>
      <c r="P1983" s="437"/>
      <c r="Q1983" s="538"/>
      <c r="R1983" s="536"/>
      <c r="S1983" s="536"/>
      <c r="T1983" s="536"/>
      <c r="U1983" s="437"/>
      <c r="V1983" s="437"/>
      <c r="W1983" s="437"/>
      <c r="X1983" s="436"/>
    </row>
    <row r="1984">
      <c r="B1984" s="535"/>
      <c r="C1984" s="546"/>
      <c r="D1984" s="546"/>
      <c r="E1984" s="436"/>
      <c r="F1984" s="436"/>
      <c r="G1984" s="436"/>
      <c r="H1984" s="436"/>
      <c r="I1984" s="436"/>
      <c r="J1984" s="436"/>
      <c r="K1984" s="535"/>
      <c r="L1984" s="437"/>
      <c r="M1984" s="437"/>
      <c r="N1984" s="437"/>
      <c r="O1984" s="437"/>
      <c r="P1984" s="437"/>
      <c r="Q1984" s="538"/>
      <c r="R1984" s="536"/>
      <c r="S1984" s="536"/>
      <c r="T1984" s="536"/>
      <c r="U1984" s="437"/>
      <c r="V1984" s="437"/>
      <c r="W1984" s="437"/>
      <c r="X1984" s="436"/>
    </row>
    <row r="1985">
      <c r="B1985" s="535"/>
      <c r="C1985" s="546"/>
      <c r="D1985" s="546"/>
      <c r="E1985" s="436"/>
      <c r="F1985" s="436"/>
      <c r="G1985" s="436"/>
      <c r="H1985" s="436"/>
      <c r="I1985" s="436"/>
      <c r="J1985" s="436"/>
      <c r="K1985" s="535"/>
      <c r="L1985" s="437"/>
      <c r="M1985" s="437"/>
      <c r="N1985" s="437"/>
      <c r="O1985" s="437"/>
      <c r="P1985" s="437"/>
      <c r="Q1985" s="538"/>
      <c r="R1985" s="536"/>
      <c r="S1985" s="536"/>
      <c r="T1985" s="536"/>
      <c r="U1985" s="437"/>
      <c r="V1985" s="437"/>
      <c r="W1985" s="437"/>
      <c r="X1985" s="436"/>
    </row>
    <row r="1986">
      <c r="B1986" s="535"/>
      <c r="C1986" s="546"/>
      <c r="D1986" s="546"/>
      <c r="E1986" s="436"/>
      <c r="F1986" s="436"/>
      <c r="G1986" s="436"/>
      <c r="H1986" s="436"/>
      <c r="I1986" s="436"/>
      <c r="J1986" s="436"/>
      <c r="K1986" s="535"/>
      <c r="L1986" s="437"/>
      <c r="M1986" s="437"/>
      <c r="N1986" s="437"/>
      <c r="O1986" s="437"/>
      <c r="P1986" s="437"/>
      <c r="Q1986" s="538"/>
      <c r="R1986" s="536"/>
      <c r="S1986" s="536"/>
      <c r="T1986" s="536"/>
      <c r="U1986" s="437"/>
      <c r="V1986" s="437"/>
      <c r="W1986" s="437"/>
      <c r="X1986" s="436"/>
    </row>
    <row r="1987">
      <c r="B1987" s="535"/>
      <c r="C1987" s="546"/>
      <c r="D1987" s="546"/>
      <c r="E1987" s="436"/>
      <c r="F1987" s="436"/>
      <c r="G1987" s="436"/>
      <c r="H1987" s="436"/>
      <c r="I1987" s="436"/>
      <c r="J1987" s="436"/>
      <c r="K1987" s="535"/>
      <c r="L1987" s="437"/>
      <c r="M1987" s="437"/>
      <c r="N1987" s="437"/>
      <c r="O1987" s="437"/>
      <c r="P1987" s="437"/>
      <c r="Q1987" s="538"/>
      <c r="R1987" s="536"/>
      <c r="S1987" s="536"/>
      <c r="T1987" s="536"/>
      <c r="U1987" s="437"/>
      <c r="V1987" s="437"/>
      <c r="W1987" s="437"/>
      <c r="X1987" s="436"/>
    </row>
    <row r="1988">
      <c r="B1988" s="535"/>
      <c r="C1988" s="546"/>
      <c r="D1988" s="546"/>
      <c r="E1988" s="436"/>
      <c r="F1988" s="436"/>
      <c r="G1988" s="436"/>
      <c r="H1988" s="436"/>
      <c r="I1988" s="436"/>
      <c r="J1988" s="436"/>
      <c r="K1988" s="535"/>
      <c r="L1988" s="437"/>
      <c r="M1988" s="437"/>
      <c r="N1988" s="437"/>
      <c r="O1988" s="437"/>
      <c r="P1988" s="437"/>
      <c r="Q1988" s="538"/>
      <c r="R1988" s="536"/>
      <c r="S1988" s="536"/>
      <c r="T1988" s="536"/>
      <c r="U1988" s="437"/>
      <c r="V1988" s="437"/>
      <c r="W1988" s="437"/>
      <c r="X1988" s="436"/>
    </row>
    <row r="1989">
      <c r="B1989" s="535"/>
      <c r="C1989" s="546"/>
      <c r="D1989" s="546"/>
      <c r="E1989" s="436"/>
      <c r="F1989" s="436"/>
      <c r="G1989" s="436"/>
      <c r="H1989" s="436"/>
      <c r="I1989" s="436"/>
      <c r="J1989" s="436"/>
      <c r="K1989" s="535"/>
      <c r="L1989" s="437"/>
      <c r="M1989" s="437"/>
      <c r="N1989" s="437"/>
      <c r="O1989" s="437"/>
      <c r="P1989" s="437"/>
      <c r="Q1989" s="538"/>
      <c r="R1989" s="536"/>
      <c r="S1989" s="536"/>
      <c r="T1989" s="536"/>
      <c r="U1989" s="437"/>
      <c r="V1989" s="437"/>
      <c r="W1989" s="437"/>
      <c r="X1989" s="436"/>
    </row>
    <row r="1990">
      <c r="B1990" s="535"/>
      <c r="C1990" s="546"/>
      <c r="D1990" s="546"/>
      <c r="E1990" s="436"/>
      <c r="F1990" s="436"/>
      <c r="G1990" s="436"/>
      <c r="H1990" s="436"/>
      <c r="I1990" s="436"/>
      <c r="J1990" s="436"/>
      <c r="K1990" s="535"/>
      <c r="L1990" s="437"/>
      <c r="M1990" s="437"/>
      <c r="N1990" s="437"/>
      <c r="O1990" s="437"/>
      <c r="P1990" s="437"/>
      <c r="Q1990" s="538"/>
      <c r="R1990" s="536"/>
      <c r="S1990" s="536"/>
      <c r="T1990" s="536"/>
      <c r="U1990" s="437"/>
      <c r="V1990" s="437"/>
      <c r="W1990" s="437"/>
      <c r="X1990" s="436"/>
    </row>
    <row r="1991">
      <c r="B1991" s="535"/>
      <c r="C1991" s="546"/>
      <c r="D1991" s="546"/>
      <c r="E1991" s="436"/>
      <c r="F1991" s="436"/>
      <c r="G1991" s="436"/>
      <c r="H1991" s="436"/>
      <c r="I1991" s="436"/>
      <c r="J1991" s="436"/>
      <c r="K1991" s="535"/>
      <c r="L1991" s="437"/>
      <c r="M1991" s="437"/>
      <c r="N1991" s="437"/>
      <c r="O1991" s="437"/>
      <c r="P1991" s="437"/>
      <c r="Q1991" s="538"/>
      <c r="R1991" s="536"/>
      <c r="S1991" s="536"/>
      <c r="T1991" s="536"/>
      <c r="U1991" s="437"/>
      <c r="V1991" s="437"/>
      <c r="W1991" s="437"/>
      <c r="X1991" s="436"/>
    </row>
    <row r="1992">
      <c r="B1992" s="535"/>
      <c r="C1992" s="546"/>
      <c r="D1992" s="546"/>
      <c r="E1992" s="436"/>
      <c r="F1992" s="436"/>
      <c r="G1992" s="436"/>
      <c r="H1992" s="436"/>
      <c r="I1992" s="436"/>
      <c r="J1992" s="436"/>
      <c r="K1992" s="535"/>
      <c r="L1992" s="437"/>
      <c r="M1992" s="437"/>
      <c r="N1992" s="437"/>
      <c r="O1992" s="437"/>
      <c r="P1992" s="437"/>
      <c r="Q1992" s="538"/>
      <c r="R1992" s="536"/>
      <c r="S1992" s="536"/>
      <c r="T1992" s="536"/>
      <c r="U1992" s="437"/>
      <c r="V1992" s="437"/>
      <c r="W1992" s="437"/>
      <c r="X1992" s="436"/>
    </row>
    <row r="1993">
      <c r="B1993" s="535"/>
      <c r="C1993" s="546"/>
      <c r="D1993" s="546"/>
      <c r="E1993" s="436"/>
      <c r="F1993" s="436"/>
      <c r="G1993" s="436"/>
      <c r="H1993" s="436"/>
      <c r="I1993" s="436"/>
      <c r="J1993" s="436"/>
      <c r="K1993" s="535"/>
      <c r="L1993" s="437"/>
      <c r="M1993" s="437"/>
      <c r="N1993" s="437"/>
      <c r="O1993" s="437"/>
      <c r="P1993" s="437"/>
      <c r="Q1993" s="538"/>
      <c r="R1993" s="536"/>
      <c r="S1993" s="536"/>
      <c r="T1993" s="536"/>
      <c r="U1993" s="437"/>
      <c r="V1993" s="437"/>
      <c r="W1993" s="437"/>
      <c r="X1993" s="436"/>
    </row>
    <row r="1994">
      <c r="B1994" s="535"/>
      <c r="C1994" s="546"/>
      <c r="D1994" s="546"/>
      <c r="E1994" s="436"/>
      <c r="F1994" s="436"/>
      <c r="G1994" s="436"/>
      <c r="H1994" s="436"/>
      <c r="I1994" s="436"/>
      <c r="J1994" s="436"/>
      <c r="K1994" s="535"/>
      <c r="L1994" s="437"/>
      <c r="M1994" s="437"/>
      <c r="N1994" s="437"/>
      <c r="O1994" s="437"/>
      <c r="P1994" s="437"/>
      <c r="Q1994" s="538"/>
      <c r="R1994" s="536"/>
      <c r="S1994" s="536"/>
      <c r="T1994" s="536"/>
      <c r="U1994" s="437"/>
      <c r="V1994" s="437"/>
      <c r="W1994" s="437"/>
      <c r="X1994" s="436"/>
    </row>
    <row r="1995">
      <c r="B1995" s="535"/>
      <c r="C1995" s="546"/>
      <c r="D1995" s="546"/>
      <c r="E1995" s="436"/>
      <c r="F1995" s="436"/>
      <c r="G1995" s="436"/>
      <c r="H1995" s="436"/>
      <c r="I1995" s="436"/>
      <c r="J1995" s="436"/>
      <c r="K1995" s="535"/>
      <c r="L1995" s="437"/>
      <c r="M1995" s="437"/>
      <c r="N1995" s="437"/>
      <c r="O1995" s="437"/>
      <c r="P1995" s="437"/>
      <c r="Q1995" s="538"/>
      <c r="R1995" s="536"/>
      <c r="S1995" s="536"/>
      <c r="T1995" s="536"/>
      <c r="U1995" s="437"/>
      <c r="V1995" s="437"/>
      <c r="W1995" s="437"/>
      <c r="X1995" s="436"/>
    </row>
    <row r="1996">
      <c r="B1996" s="535"/>
      <c r="C1996" s="546"/>
      <c r="D1996" s="546"/>
      <c r="E1996" s="436"/>
      <c r="F1996" s="436"/>
      <c r="G1996" s="436"/>
      <c r="H1996" s="436"/>
      <c r="I1996" s="436"/>
      <c r="J1996" s="436"/>
      <c r="K1996" s="535"/>
      <c r="L1996" s="437"/>
      <c r="M1996" s="437"/>
      <c r="N1996" s="437"/>
      <c r="O1996" s="437"/>
      <c r="P1996" s="437"/>
      <c r="Q1996" s="538"/>
      <c r="R1996" s="536"/>
      <c r="S1996" s="536"/>
      <c r="T1996" s="536"/>
      <c r="U1996" s="437"/>
      <c r="V1996" s="437"/>
      <c r="W1996" s="437"/>
      <c r="X1996" s="436"/>
    </row>
    <row r="1997">
      <c r="B1997" s="535"/>
      <c r="C1997" s="546"/>
      <c r="D1997" s="546"/>
      <c r="E1997" s="436"/>
      <c r="F1997" s="436"/>
      <c r="G1997" s="436"/>
      <c r="H1997" s="436"/>
      <c r="I1997" s="436"/>
      <c r="J1997" s="436"/>
      <c r="K1997" s="535"/>
      <c r="L1997" s="437"/>
      <c r="M1997" s="437"/>
      <c r="N1997" s="437"/>
      <c r="O1997" s="437"/>
      <c r="P1997" s="437"/>
      <c r="Q1997" s="538"/>
      <c r="R1997" s="536"/>
      <c r="S1997" s="536"/>
      <c r="T1997" s="536"/>
      <c r="U1997" s="437"/>
      <c r="V1997" s="437"/>
      <c r="W1997" s="437"/>
      <c r="X1997" s="436"/>
    </row>
    <row r="1998">
      <c r="B1998" s="535"/>
      <c r="C1998" s="546"/>
      <c r="D1998" s="546"/>
      <c r="E1998" s="436"/>
      <c r="F1998" s="436"/>
      <c r="G1998" s="436"/>
      <c r="H1998" s="436"/>
      <c r="I1998" s="436"/>
      <c r="J1998" s="436"/>
      <c r="K1998" s="535"/>
      <c r="L1998" s="437"/>
      <c r="M1998" s="437"/>
      <c r="N1998" s="437"/>
      <c r="O1998" s="437"/>
      <c r="P1998" s="437"/>
      <c r="Q1998" s="538"/>
      <c r="R1998" s="536"/>
      <c r="S1998" s="536"/>
      <c r="T1998" s="536"/>
      <c r="U1998" s="437"/>
      <c r="V1998" s="437"/>
      <c r="W1998" s="437"/>
      <c r="X1998" s="436"/>
    </row>
    <row r="1999">
      <c r="B1999" s="535"/>
      <c r="C1999" s="546"/>
      <c r="D1999" s="546"/>
      <c r="E1999" s="436"/>
      <c r="F1999" s="436"/>
      <c r="G1999" s="436"/>
      <c r="H1999" s="436"/>
      <c r="I1999" s="436"/>
      <c r="J1999" s="436"/>
      <c r="K1999" s="535"/>
      <c r="L1999" s="437"/>
      <c r="M1999" s="437"/>
      <c r="N1999" s="437"/>
      <c r="O1999" s="437"/>
      <c r="P1999" s="437"/>
      <c r="Q1999" s="538"/>
      <c r="R1999" s="536"/>
      <c r="S1999" s="536"/>
      <c r="T1999" s="536"/>
      <c r="U1999" s="437"/>
      <c r="V1999" s="437"/>
      <c r="W1999" s="437"/>
      <c r="X1999" s="436"/>
    </row>
    <row r="2000">
      <c r="B2000" s="535"/>
      <c r="C2000" s="546"/>
      <c r="D2000" s="546"/>
      <c r="E2000" s="436"/>
      <c r="F2000" s="436"/>
      <c r="G2000" s="436"/>
      <c r="H2000" s="436"/>
      <c r="I2000" s="436"/>
      <c r="J2000" s="436"/>
      <c r="K2000" s="535"/>
      <c r="L2000" s="437"/>
      <c r="M2000" s="437"/>
      <c r="N2000" s="437"/>
      <c r="O2000" s="437"/>
      <c r="P2000" s="437"/>
      <c r="Q2000" s="538"/>
      <c r="R2000" s="536"/>
      <c r="S2000" s="536"/>
      <c r="T2000" s="536"/>
      <c r="U2000" s="437"/>
      <c r="V2000" s="437"/>
      <c r="W2000" s="437"/>
      <c r="X2000" s="436"/>
    </row>
    <row r="2001">
      <c r="B2001" s="535"/>
      <c r="C2001" s="546"/>
      <c r="D2001" s="546"/>
      <c r="E2001" s="436"/>
      <c r="F2001" s="436"/>
      <c r="G2001" s="436"/>
      <c r="H2001" s="436"/>
      <c r="I2001" s="436"/>
      <c r="J2001" s="436"/>
      <c r="K2001" s="535"/>
      <c r="L2001" s="437"/>
      <c r="M2001" s="437"/>
      <c r="N2001" s="437"/>
      <c r="O2001" s="437"/>
      <c r="P2001" s="437"/>
      <c r="Q2001" s="538"/>
      <c r="R2001" s="536"/>
      <c r="S2001" s="536"/>
      <c r="T2001" s="536"/>
      <c r="U2001" s="437"/>
      <c r="V2001" s="437"/>
      <c r="W2001" s="437"/>
      <c r="X2001" s="436"/>
    </row>
    <row r="2002">
      <c r="B2002" s="535"/>
      <c r="C2002" s="546"/>
      <c r="D2002" s="546"/>
      <c r="E2002" s="436"/>
      <c r="F2002" s="436"/>
      <c r="G2002" s="436"/>
      <c r="H2002" s="436"/>
      <c r="I2002" s="436"/>
      <c r="J2002" s="436"/>
      <c r="K2002" s="535"/>
      <c r="L2002" s="437"/>
      <c r="M2002" s="437"/>
      <c r="N2002" s="437"/>
      <c r="O2002" s="437"/>
      <c r="P2002" s="437"/>
      <c r="Q2002" s="538"/>
      <c r="R2002" s="536"/>
      <c r="S2002" s="536"/>
      <c r="T2002" s="536"/>
      <c r="U2002" s="437"/>
      <c r="V2002" s="437"/>
      <c r="W2002" s="437"/>
      <c r="X2002" s="436"/>
    </row>
    <row r="2003">
      <c r="B2003" s="535"/>
      <c r="C2003" s="546"/>
      <c r="D2003" s="546"/>
      <c r="E2003" s="436"/>
      <c r="F2003" s="436"/>
      <c r="G2003" s="436"/>
      <c r="H2003" s="436"/>
      <c r="I2003" s="436"/>
      <c r="J2003" s="436"/>
      <c r="K2003" s="535"/>
      <c r="L2003" s="437"/>
      <c r="M2003" s="437"/>
      <c r="N2003" s="437"/>
      <c r="O2003" s="437"/>
      <c r="P2003" s="437"/>
      <c r="Q2003" s="538"/>
      <c r="R2003" s="536"/>
      <c r="S2003" s="536"/>
      <c r="T2003" s="536"/>
      <c r="U2003" s="437"/>
      <c r="V2003" s="437"/>
      <c r="W2003" s="437"/>
      <c r="X2003" s="436"/>
    </row>
    <row r="2004">
      <c r="B2004" s="535"/>
      <c r="C2004" s="546"/>
      <c r="D2004" s="546"/>
      <c r="E2004" s="436"/>
      <c r="F2004" s="436"/>
      <c r="G2004" s="436"/>
      <c r="H2004" s="436"/>
      <c r="I2004" s="436"/>
      <c r="J2004" s="436"/>
      <c r="K2004" s="535"/>
      <c r="L2004" s="437"/>
      <c r="M2004" s="437"/>
      <c r="N2004" s="437"/>
      <c r="O2004" s="437"/>
      <c r="P2004" s="437"/>
      <c r="Q2004" s="538"/>
      <c r="R2004" s="536"/>
      <c r="S2004" s="536"/>
      <c r="T2004" s="536"/>
      <c r="U2004" s="437"/>
      <c r="V2004" s="437"/>
      <c r="W2004" s="437"/>
      <c r="X2004" s="436"/>
    </row>
    <row r="2005">
      <c r="B2005" s="535"/>
      <c r="C2005" s="546"/>
      <c r="D2005" s="546"/>
      <c r="E2005" s="436"/>
      <c r="F2005" s="436"/>
      <c r="G2005" s="436"/>
      <c r="H2005" s="436"/>
      <c r="I2005" s="436"/>
      <c r="J2005" s="436"/>
      <c r="K2005" s="535"/>
      <c r="L2005" s="437"/>
      <c r="M2005" s="437"/>
      <c r="N2005" s="437"/>
      <c r="O2005" s="437"/>
      <c r="P2005" s="437"/>
      <c r="Q2005" s="538"/>
      <c r="R2005" s="536"/>
      <c r="S2005" s="536"/>
      <c r="T2005" s="536"/>
      <c r="U2005" s="437"/>
      <c r="V2005" s="437"/>
      <c r="W2005" s="437"/>
      <c r="X2005" s="436"/>
    </row>
    <row r="2006">
      <c r="B2006" s="535"/>
      <c r="C2006" s="546"/>
      <c r="D2006" s="546"/>
      <c r="E2006" s="436"/>
      <c r="F2006" s="436"/>
      <c r="G2006" s="436"/>
      <c r="H2006" s="436"/>
      <c r="I2006" s="436"/>
      <c r="J2006" s="436"/>
      <c r="K2006" s="535"/>
      <c r="L2006" s="437"/>
      <c r="M2006" s="437"/>
      <c r="N2006" s="437"/>
      <c r="O2006" s="437"/>
      <c r="P2006" s="437"/>
      <c r="Q2006" s="538"/>
      <c r="R2006" s="536"/>
      <c r="S2006" s="536"/>
      <c r="T2006" s="536"/>
      <c r="U2006" s="437"/>
      <c r="V2006" s="437"/>
      <c r="W2006" s="437"/>
      <c r="X2006" s="436"/>
    </row>
    <row r="2007">
      <c r="B2007" s="535"/>
      <c r="C2007" s="546"/>
      <c r="D2007" s="546"/>
      <c r="E2007" s="436"/>
      <c r="F2007" s="436"/>
      <c r="G2007" s="436"/>
      <c r="H2007" s="436"/>
      <c r="I2007" s="436"/>
      <c r="J2007" s="436"/>
      <c r="K2007" s="535"/>
      <c r="L2007" s="437"/>
      <c r="M2007" s="437"/>
      <c r="N2007" s="437"/>
      <c r="O2007" s="437"/>
      <c r="P2007" s="437"/>
      <c r="Q2007" s="538"/>
      <c r="R2007" s="536"/>
      <c r="S2007" s="536"/>
      <c r="T2007" s="536"/>
      <c r="U2007" s="437"/>
      <c r="V2007" s="437"/>
      <c r="W2007" s="437"/>
      <c r="X2007" s="436"/>
    </row>
    <row r="2008">
      <c r="B2008" s="535"/>
      <c r="C2008" s="546"/>
      <c r="D2008" s="546"/>
      <c r="E2008" s="436"/>
      <c r="F2008" s="436"/>
      <c r="G2008" s="436"/>
      <c r="H2008" s="436"/>
      <c r="I2008" s="436"/>
      <c r="J2008" s="436"/>
      <c r="K2008" s="535"/>
      <c r="L2008" s="437"/>
      <c r="M2008" s="437"/>
      <c r="N2008" s="437"/>
      <c r="O2008" s="437"/>
      <c r="P2008" s="437"/>
      <c r="Q2008" s="538"/>
      <c r="R2008" s="536"/>
      <c r="S2008" s="536"/>
      <c r="T2008" s="536"/>
      <c r="U2008" s="437"/>
      <c r="V2008" s="437"/>
      <c r="W2008" s="437"/>
      <c r="X2008" s="436"/>
    </row>
    <row r="2009">
      <c r="B2009" s="535"/>
      <c r="C2009" s="546"/>
      <c r="D2009" s="546"/>
      <c r="E2009" s="436"/>
      <c r="F2009" s="436"/>
      <c r="G2009" s="436"/>
      <c r="H2009" s="436"/>
      <c r="I2009" s="436"/>
      <c r="J2009" s="436"/>
      <c r="K2009" s="535"/>
      <c r="L2009" s="437"/>
      <c r="M2009" s="437"/>
      <c r="N2009" s="437"/>
      <c r="O2009" s="437"/>
      <c r="P2009" s="437"/>
      <c r="Q2009" s="538"/>
      <c r="R2009" s="536"/>
      <c r="S2009" s="536"/>
      <c r="T2009" s="536"/>
      <c r="U2009" s="437"/>
      <c r="V2009" s="437"/>
      <c r="W2009" s="437"/>
      <c r="X2009" s="436"/>
    </row>
    <row r="2010">
      <c r="B2010" s="535"/>
      <c r="C2010" s="546"/>
      <c r="D2010" s="546"/>
      <c r="E2010" s="436"/>
      <c r="F2010" s="436"/>
      <c r="G2010" s="436"/>
      <c r="H2010" s="436"/>
      <c r="I2010" s="436"/>
      <c r="J2010" s="436"/>
      <c r="K2010" s="535"/>
      <c r="L2010" s="437"/>
      <c r="M2010" s="437"/>
      <c r="N2010" s="437"/>
      <c r="O2010" s="437"/>
      <c r="P2010" s="437"/>
      <c r="Q2010" s="538"/>
      <c r="R2010" s="536"/>
      <c r="S2010" s="536"/>
      <c r="T2010" s="536"/>
      <c r="U2010" s="437"/>
      <c r="V2010" s="437"/>
      <c r="W2010" s="437"/>
      <c r="X2010" s="436"/>
    </row>
    <row r="2011">
      <c r="B2011" s="535"/>
      <c r="C2011" s="546"/>
      <c r="D2011" s="546"/>
      <c r="E2011" s="436"/>
      <c r="F2011" s="436"/>
      <c r="G2011" s="436"/>
      <c r="H2011" s="436"/>
      <c r="I2011" s="436"/>
      <c r="J2011" s="436"/>
      <c r="K2011" s="535"/>
      <c r="L2011" s="437"/>
      <c r="M2011" s="437"/>
      <c r="N2011" s="437"/>
      <c r="O2011" s="437"/>
      <c r="P2011" s="437"/>
      <c r="Q2011" s="538"/>
      <c r="R2011" s="536"/>
      <c r="S2011" s="536"/>
      <c r="T2011" s="536"/>
      <c r="U2011" s="437"/>
      <c r="V2011" s="437"/>
      <c r="W2011" s="437"/>
      <c r="X2011" s="436"/>
    </row>
    <row r="2012">
      <c r="B2012" s="535"/>
      <c r="C2012" s="546"/>
      <c r="D2012" s="546"/>
      <c r="E2012" s="436"/>
      <c r="F2012" s="436"/>
      <c r="G2012" s="436"/>
      <c r="H2012" s="436"/>
      <c r="I2012" s="436"/>
      <c r="J2012" s="436"/>
      <c r="K2012" s="535"/>
      <c r="L2012" s="437"/>
      <c r="M2012" s="437"/>
      <c r="N2012" s="437"/>
      <c r="O2012" s="437"/>
      <c r="P2012" s="437"/>
      <c r="Q2012" s="538"/>
      <c r="R2012" s="536"/>
      <c r="S2012" s="536"/>
      <c r="T2012" s="536"/>
      <c r="U2012" s="437"/>
      <c r="V2012" s="437"/>
      <c r="W2012" s="437"/>
      <c r="X2012" s="436"/>
    </row>
    <row r="2013">
      <c r="B2013" s="535"/>
      <c r="C2013" s="546"/>
      <c r="D2013" s="546"/>
      <c r="E2013" s="436"/>
      <c r="F2013" s="436"/>
      <c r="G2013" s="436"/>
      <c r="H2013" s="436"/>
      <c r="I2013" s="436"/>
      <c r="J2013" s="436"/>
      <c r="K2013" s="535"/>
      <c r="L2013" s="437"/>
      <c r="M2013" s="437"/>
      <c r="N2013" s="437"/>
      <c r="O2013" s="437"/>
      <c r="P2013" s="437"/>
      <c r="Q2013" s="538"/>
      <c r="R2013" s="536"/>
      <c r="S2013" s="536"/>
      <c r="T2013" s="536"/>
      <c r="U2013" s="437"/>
      <c r="V2013" s="437"/>
      <c r="W2013" s="437"/>
      <c r="X2013" s="436"/>
    </row>
    <row r="2014">
      <c r="B2014" s="535"/>
      <c r="C2014" s="546"/>
      <c r="D2014" s="546"/>
      <c r="E2014" s="436"/>
      <c r="F2014" s="436"/>
      <c r="G2014" s="436"/>
      <c r="H2014" s="436"/>
      <c r="I2014" s="436"/>
      <c r="J2014" s="436"/>
      <c r="K2014" s="535"/>
      <c r="L2014" s="437"/>
      <c r="M2014" s="437"/>
      <c r="N2014" s="437"/>
      <c r="O2014" s="437"/>
      <c r="P2014" s="437"/>
      <c r="Q2014" s="538"/>
      <c r="R2014" s="536"/>
      <c r="S2014" s="536"/>
      <c r="T2014" s="536"/>
      <c r="U2014" s="437"/>
      <c r="V2014" s="437"/>
      <c r="W2014" s="437"/>
      <c r="X2014" s="436"/>
    </row>
    <row r="2015">
      <c r="B2015" s="535"/>
      <c r="C2015" s="546"/>
      <c r="D2015" s="546"/>
      <c r="E2015" s="436"/>
      <c r="F2015" s="436"/>
      <c r="G2015" s="436"/>
      <c r="H2015" s="436"/>
      <c r="I2015" s="436"/>
      <c r="J2015" s="436"/>
      <c r="K2015" s="535"/>
      <c r="L2015" s="437"/>
      <c r="M2015" s="437"/>
      <c r="N2015" s="437"/>
      <c r="O2015" s="437"/>
      <c r="P2015" s="437"/>
      <c r="Q2015" s="538"/>
      <c r="R2015" s="536"/>
      <c r="S2015" s="536"/>
      <c r="T2015" s="536"/>
      <c r="U2015" s="437"/>
      <c r="V2015" s="437"/>
      <c r="W2015" s="437"/>
      <c r="X2015" s="436"/>
    </row>
    <row r="2016">
      <c r="B2016" s="535"/>
      <c r="C2016" s="546"/>
      <c r="D2016" s="546"/>
      <c r="E2016" s="436"/>
      <c r="F2016" s="436"/>
      <c r="G2016" s="436"/>
      <c r="H2016" s="436"/>
      <c r="I2016" s="436"/>
      <c r="J2016" s="436"/>
      <c r="K2016" s="535"/>
      <c r="L2016" s="437"/>
      <c r="M2016" s="437"/>
      <c r="N2016" s="437"/>
      <c r="O2016" s="437"/>
      <c r="P2016" s="437"/>
      <c r="Q2016" s="538"/>
      <c r="R2016" s="536"/>
      <c r="S2016" s="536"/>
      <c r="T2016" s="536"/>
      <c r="U2016" s="437"/>
      <c r="V2016" s="437"/>
      <c r="W2016" s="437"/>
      <c r="X2016" s="436"/>
    </row>
    <row r="2017">
      <c r="B2017" s="535"/>
      <c r="C2017" s="546"/>
      <c r="D2017" s="546"/>
      <c r="E2017" s="436"/>
      <c r="F2017" s="436"/>
      <c r="G2017" s="436"/>
      <c r="H2017" s="436"/>
      <c r="I2017" s="436"/>
      <c r="J2017" s="436"/>
      <c r="K2017" s="535"/>
      <c r="L2017" s="437"/>
      <c r="M2017" s="437"/>
      <c r="N2017" s="437"/>
      <c r="O2017" s="437"/>
      <c r="P2017" s="437"/>
      <c r="Q2017" s="538"/>
      <c r="R2017" s="536"/>
      <c r="S2017" s="536"/>
      <c r="T2017" s="536"/>
      <c r="U2017" s="437"/>
      <c r="V2017" s="437"/>
      <c r="W2017" s="437"/>
      <c r="X2017" s="436"/>
    </row>
    <row r="2018">
      <c r="B2018" s="535"/>
      <c r="C2018" s="546"/>
      <c r="D2018" s="546"/>
      <c r="E2018" s="436"/>
      <c r="F2018" s="436"/>
      <c r="G2018" s="436"/>
      <c r="H2018" s="436"/>
      <c r="I2018" s="436"/>
      <c r="J2018" s="436"/>
      <c r="K2018" s="535"/>
      <c r="L2018" s="437"/>
      <c r="M2018" s="437"/>
      <c r="N2018" s="437"/>
      <c r="O2018" s="437"/>
      <c r="P2018" s="437"/>
      <c r="Q2018" s="538"/>
      <c r="R2018" s="536"/>
      <c r="S2018" s="536"/>
      <c r="T2018" s="536"/>
      <c r="U2018" s="437"/>
      <c r="V2018" s="437"/>
      <c r="W2018" s="437"/>
      <c r="X2018" s="436"/>
    </row>
    <row r="2019">
      <c r="B2019" s="535"/>
      <c r="C2019" s="546"/>
      <c r="D2019" s="546"/>
      <c r="E2019" s="436"/>
      <c r="F2019" s="436"/>
      <c r="G2019" s="436"/>
      <c r="H2019" s="436"/>
      <c r="I2019" s="436"/>
      <c r="J2019" s="436"/>
      <c r="K2019" s="535"/>
      <c r="L2019" s="437"/>
      <c r="M2019" s="437"/>
      <c r="N2019" s="437"/>
      <c r="O2019" s="437"/>
      <c r="P2019" s="437"/>
      <c r="Q2019" s="538"/>
      <c r="R2019" s="536"/>
      <c r="S2019" s="536"/>
      <c r="T2019" s="536"/>
      <c r="U2019" s="437"/>
      <c r="V2019" s="437"/>
      <c r="W2019" s="437"/>
      <c r="X2019" s="436"/>
    </row>
    <row r="2020">
      <c r="B2020" s="535"/>
      <c r="C2020" s="546"/>
      <c r="D2020" s="546"/>
      <c r="E2020" s="436"/>
      <c r="F2020" s="436"/>
      <c r="G2020" s="436"/>
      <c r="H2020" s="436"/>
      <c r="I2020" s="436"/>
      <c r="J2020" s="436"/>
      <c r="K2020" s="535"/>
      <c r="L2020" s="437"/>
      <c r="M2020" s="437"/>
      <c r="N2020" s="437"/>
      <c r="O2020" s="437"/>
      <c r="P2020" s="437"/>
      <c r="Q2020" s="538"/>
      <c r="R2020" s="536"/>
      <c r="S2020" s="536"/>
      <c r="T2020" s="536"/>
      <c r="U2020" s="437"/>
      <c r="V2020" s="437"/>
      <c r="W2020" s="437"/>
      <c r="X2020" s="436"/>
    </row>
    <row r="2021">
      <c r="B2021" s="535"/>
      <c r="C2021" s="546"/>
      <c r="D2021" s="546"/>
      <c r="E2021" s="436"/>
      <c r="F2021" s="436"/>
      <c r="G2021" s="436"/>
      <c r="H2021" s="436"/>
      <c r="I2021" s="436"/>
      <c r="J2021" s="436"/>
      <c r="K2021" s="535"/>
      <c r="L2021" s="437"/>
      <c r="M2021" s="437"/>
      <c r="N2021" s="437"/>
      <c r="O2021" s="437"/>
      <c r="P2021" s="437"/>
      <c r="Q2021" s="538"/>
      <c r="R2021" s="536"/>
      <c r="S2021" s="536"/>
      <c r="T2021" s="536"/>
      <c r="U2021" s="437"/>
      <c r="V2021" s="437"/>
      <c r="W2021" s="437"/>
      <c r="X2021" s="436"/>
    </row>
    <row r="2022">
      <c r="B2022" s="535"/>
      <c r="C2022" s="546"/>
      <c r="D2022" s="546"/>
      <c r="E2022" s="436"/>
      <c r="F2022" s="436"/>
      <c r="G2022" s="436"/>
      <c r="H2022" s="436"/>
      <c r="I2022" s="436"/>
      <c r="J2022" s="436"/>
      <c r="K2022" s="535"/>
      <c r="L2022" s="437"/>
      <c r="M2022" s="437"/>
      <c r="N2022" s="437"/>
      <c r="O2022" s="437"/>
      <c r="P2022" s="437"/>
      <c r="Q2022" s="538"/>
      <c r="R2022" s="536"/>
      <c r="S2022" s="536"/>
      <c r="T2022" s="536"/>
      <c r="U2022" s="437"/>
      <c r="V2022" s="437"/>
      <c r="W2022" s="437"/>
      <c r="X2022" s="436"/>
    </row>
    <row r="2023">
      <c r="B2023" s="535"/>
      <c r="C2023" s="546"/>
      <c r="D2023" s="546"/>
      <c r="E2023" s="436"/>
      <c r="F2023" s="436"/>
      <c r="G2023" s="436"/>
      <c r="H2023" s="436"/>
      <c r="I2023" s="436"/>
      <c r="J2023" s="436"/>
      <c r="K2023" s="535"/>
      <c r="L2023" s="437"/>
      <c r="M2023" s="437"/>
      <c r="N2023" s="437"/>
      <c r="O2023" s="437"/>
      <c r="P2023" s="437"/>
      <c r="Q2023" s="538"/>
      <c r="R2023" s="536"/>
      <c r="S2023" s="536"/>
      <c r="T2023" s="536"/>
      <c r="U2023" s="437"/>
      <c r="V2023" s="437"/>
      <c r="W2023" s="437"/>
      <c r="X2023" s="436"/>
    </row>
    <row r="2024">
      <c r="B2024" s="535"/>
      <c r="C2024" s="546"/>
      <c r="D2024" s="546"/>
      <c r="E2024" s="436"/>
      <c r="F2024" s="436"/>
      <c r="G2024" s="436"/>
      <c r="H2024" s="436"/>
      <c r="I2024" s="436"/>
      <c r="J2024" s="436"/>
      <c r="K2024" s="535"/>
      <c r="L2024" s="437"/>
      <c r="M2024" s="437"/>
      <c r="N2024" s="437"/>
      <c r="O2024" s="437"/>
      <c r="P2024" s="437"/>
      <c r="Q2024" s="538"/>
      <c r="R2024" s="536"/>
      <c r="S2024" s="536"/>
      <c r="T2024" s="536"/>
      <c r="U2024" s="437"/>
      <c r="V2024" s="437"/>
      <c r="W2024" s="437"/>
      <c r="X2024" s="436"/>
    </row>
    <row r="2025">
      <c r="B2025" s="535"/>
      <c r="C2025" s="546"/>
      <c r="D2025" s="546"/>
      <c r="E2025" s="436"/>
      <c r="F2025" s="436"/>
      <c r="G2025" s="436"/>
      <c r="H2025" s="436"/>
      <c r="I2025" s="436"/>
      <c r="J2025" s="436"/>
      <c r="K2025" s="535"/>
      <c r="L2025" s="437"/>
      <c r="M2025" s="437"/>
      <c r="N2025" s="437"/>
      <c r="O2025" s="437"/>
      <c r="P2025" s="437"/>
      <c r="Q2025" s="538"/>
      <c r="R2025" s="536"/>
      <c r="S2025" s="536"/>
      <c r="T2025" s="536"/>
      <c r="U2025" s="437"/>
      <c r="V2025" s="437"/>
      <c r="W2025" s="437"/>
      <c r="X2025" s="436"/>
    </row>
    <row r="2026">
      <c r="B2026" s="535"/>
      <c r="C2026" s="546"/>
      <c r="D2026" s="546"/>
      <c r="E2026" s="436"/>
      <c r="F2026" s="436"/>
      <c r="G2026" s="436"/>
      <c r="H2026" s="436"/>
      <c r="I2026" s="436"/>
      <c r="J2026" s="436"/>
      <c r="K2026" s="535"/>
      <c r="L2026" s="437"/>
      <c r="M2026" s="437"/>
      <c r="N2026" s="437"/>
      <c r="O2026" s="437"/>
      <c r="P2026" s="437"/>
      <c r="Q2026" s="538"/>
      <c r="R2026" s="536"/>
      <c r="S2026" s="536"/>
      <c r="T2026" s="536"/>
      <c r="U2026" s="437"/>
      <c r="V2026" s="437"/>
      <c r="W2026" s="437"/>
      <c r="X2026" s="436"/>
    </row>
    <row r="2027">
      <c r="B2027" s="535"/>
      <c r="C2027" s="546"/>
      <c r="D2027" s="546"/>
      <c r="E2027" s="436"/>
      <c r="F2027" s="436"/>
      <c r="G2027" s="436"/>
      <c r="H2027" s="436"/>
      <c r="I2027" s="436"/>
      <c r="J2027" s="436"/>
      <c r="K2027" s="535"/>
      <c r="L2027" s="437"/>
      <c r="M2027" s="437"/>
      <c r="N2027" s="437"/>
      <c r="O2027" s="437"/>
      <c r="P2027" s="437"/>
      <c r="Q2027" s="538"/>
      <c r="R2027" s="536"/>
      <c r="S2027" s="536"/>
      <c r="T2027" s="536"/>
      <c r="U2027" s="437"/>
      <c r="V2027" s="437"/>
      <c r="W2027" s="437"/>
      <c r="X2027" s="436"/>
    </row>
    <row r="2028">
      <c r="B2028" s="535"/>
      <c r="C2028" s="546"/>
      <c r="D2028" s="546"/>
      <c r="E2028" s="436"/>
      <c r="F2028" s="436"/>
      <c r="G2028" s="436"/>
      <c r="H2028" s="436"/>
      <c r="I2028" s="436"/>
      <c r="J2028" s="436"/>
      <c r="K2028" s="535"/>
      <c r="L2028" s="437"/>
      <c r="M2028" s="437"/>
      <c r="N2028" s="437"/>
      <c r="O2028" s="437"/>
      <c r="P2028" s="437"/>
      <c r="Q2028" s="538"/>
      <c r="R2028" s="536"/>
      <c r="S2028" s="536"/>
      <c r="T2028" s="536"/>
      <c r="U2028" s="437"/>
      <c r="V2028" s="437"/>
      <c r="W2028" s="437"/>
      <c r="X2028" s="436"/>
    </row>
    <row r="2029">
      <c r="B2029" s="535"/>
      <c r="C2029" s="546"/>
      <c r="D2029" s="546"/>
      <c r="E2029" s="436"/>
      <c r="F2029" s="436"/>
      <c r="G2029" s="436"/>
      <c r="H2029" s="436"/>
      <c r="I2029" s="436"/>
      <c r="J2029" s="436"/>
      <c r="K2029" s="535"/>
      <c r="L2029" s="437"/>
      <c r="M2029" s="437"/>
      <c r="N2029" s="437"/>
      <c r="O2029" s="437"/>
      <c r="P2029" s="437"/>
      <c r="Q2029" s="538"/>
      <c r="R2029" s="536"/>
      <c r="S2029" s="536"/>
      <c r="T2029" s="536"/>
      <c r="U2029" s="437"/>
      <c r="V2029" s="437"/>
      <c r="W2029" s="437"/>
      <c r="X2029" s="436"/>
    </row>
    <row r="2030">
      <c r="B2030" s="535"/>
      <c r="C2030" s="546"/>
      <c r="D2030" s="546"/>
      <c r="E2030" s="436"/>
      <c r="F2030" s="436"/>
      <c r="G2030" s="436"/>
      <c r="H2030" s="436"/>
      <c r="I2030" s="436"/>
      <c r="J2030" s="436"/>
      <c r="K2030" s="535"/>
      <c r="L2030" s="437"/>
      <c r="M2030" s="437"/>
      <c r="N2030" s="437"/>
      <c r="O2030" s="437"/>
      <c r="P2030" s="437"/>
      <c r="Q2030" s="538"/>
      <c r="R2030" s="536"/>
      <c r="S2030" s="536"/>
      <c r="T2030" s="536"/>
      <c r="U2030" s="437"/>
      <c r="V2030" s="437"/>
      <c r="W2030" s="437"/>
      <c r="X2030" s="436"/>
    </row>
    <row r="2031">
      <c r="B2031" s="535"/>
      <c r="C2031" s="546"/>
      <c r="D2031" s="546"/>
      <c r="E2031" s="436"/>
      <c r="F2031" s="436"/>
      <c r="G2031" s="436"/>
      <c r="H2031" s="436"/>
      <c r="I2031" s="436"/>
      <c r="J2031" s="436"/>
      <c r="K2031" s="535"/>
      <c r="L2031" s="437"/>
      <c r="M2031" s="437"/>
      <c r="N2031" s="437"/>
      <c r="O2031" s="437"/>
      <c r="P2031" s="437"/>
      <c r="Q2031" s="538"/>
      <c r="R2031" s="536"/>
      <c r="S2031" s="536"/>
      <c r="T2031" s="536"/>
      <c r="U2031" s="437"/>
      <c r="V2031" s="437"/>
      <c r="W2031" s="437"/>
      <c r="X2031" s="436"/>
    </row>
    <row r="2032">
      <c r="B2032" s="535"/>
      <c r="C2032" s="546"/>
      <c r="D2032" s="546"/>
      <c r="E2032" s="436"/>
      <c r="F2032" s="436"/>
      <c r="G2032" s="436"/>
      <c r="H2032" s="436"/>
      <c r="I2032" s="436"/>
      <c r="J2032" s="436"/>
      <c r="K2032" s="535"/>
      <c r="L2032" s="437"/>
      <c r="M2032" s="437"/>
      <c r="N2032" s="437"/>
      <c r="O2032" s="437"/>
      <c r="P2032" s="437"/>
      <c r="Q2032" s="538"/>
      <c r="R2032" s="536"/>
      <c r="S2032" s="536"/>
      <c r="T2032" s="536"/>
      <c r="U2032" s="437"/>
      <c r="V2032" s="437"/>
      <c r="W2032" s="437"/>
      <c r="X2032" s="436"/>
    </row>
    <row r="2033">
      <c r="B2033" s="535"/>
      <c r="C2033" s="546"/>
      <c r="D2033" s="546"/>
      <c r="E2033" s="436"/>
      <c r="F2033" s="436"/>
      <c r="G2033" s="436"/>
      <c r="H2033" s="436"/>
      <c r="I2033" s="436"/>
      <c r="J2033" s="436"/>
      <c r="K2033" s="535"/>
      <c r="L2033" s="437"/>
      <c r="M2033" s="437"/>
      <c r="N2033" s="437"/>
      <c r="O2033" s="437"/>
      <c r="P2033" s="437"/>
      <c r="Q2033" s="538"/>
      <c r="R2033" s="536"/>
      <c r="S2033" s="536"/>
      <c r="T2033" s="536"/>
      <c r="U2033" s="437"/>
      <c r="V2033" s="437"/>
      <c r="W2033" s="437"/>
      <c r="X2033" s="436"/>
    </row>
    <row r="2034">
      <c r="B2034" s="535"/>
      <c r="C2034" s="546"/>
      <c r="D2034" s="546"/>
      <c r="E2034" s="436"/>
      <c r="F2034" s="436"/>
      <c r="G2034" s="436"/>
      <c r="H2034" s="436"/>
      <c r="I2034" s="436"/>
      <c r="J2034" s="436"/>
      <c r="K2034" s="535"/>
      <c r="L2034" s="437"/>
      <c r="M2034" s="437"/>
      <c r="N2034" s="437"/>
      <c r="O2034" s="437"/>
      <c r="P2034" s="437"/>
      <c r="Q2034" s="538"/>
      <c r="R2034" s="536"/>
      <c r="S2034" s="536"/>
      <c r="T2034" s="536"/>
      <c r="U2034" s="437"/>
      <c r="V2034" s="437"/>
      <c r="W2034" s="437"/>
      <c r="X2034" s="436"/>
    </row>
    <row r="2035">
      <c r="B2035" s="535"/>
      <c r="C2035" s="546"/>
      <c r="D2035" s="546"/>
      <c r="E2035" s="436"/>
      <c r="F2035" s="436"/>
      <c r="G2035" s="436"/>
      <c r="H2035" s="436"/>
      <c r="I2035" s="436"/>
      <c r="J2035" s="436"/>
      <c r="K2035" s="535"/>
      <c r="L2035" s="437"/>
      <c r="M2035" s="437"/>
      <c r="N2035" s="437"/>
      <c r="O2035" s="437"/>
      <c r="P2035" s="437"/>
      <c r="Q2035" s="538"/>
      <c r="R2035" s="536"/>
      <c r="S2035" s="536"/>
      <c r="T2035" s="536"/>
      <c r="U2035" s="437"/>
      <c r="V2035" s="437"/>
      <c r="W2035" s="437"/>
      <c r="X2035" s="436"/>
    </row>
    <row r="2036">
      <c r="B2036" s="535"/>
      <c r="C2036" s="546"/>
      <c r="D2036" s="546"/>
      <c r="E2036" s="436"/>
      <c r="F2036" s="436"/>
      <c r="G2036" s="436"/>
      <c r="H2036" s="436"/>
      <c r="I2036" s="436"/>
      <c r="J2036" s="436"/>
      <c r="K2036" s="535"/>
      <c r="L2036" s="437"/>
      <c r="M2036" s="437"/>
      <c r="N2036" s="437"/>
      <c r="O2036" s="437"/>
      <c r="P2036" s="437"/>
      <c r="Q2036" s="538"/>
      <c r="R2036" s="536"/>
      <c r="S2036" s="536"/>
      <c r="T2036" s="536"/>
      <c r="U2036" s="437"/>
      <c r="V2036" s="437"/>
      <c r="W2036" s="437"/>
      <c r="X2036" s="436"/>
    </row>
    <row r="2037">
      <c r="B2037" s="535"/>
      <c r="C2037" s="546"/>
      <c r="D2037" s="546"/>
      <c r="E2037" s="436"/>
      <c r="F2037" s="436"/>
      <c r="G2037" s="436"/>
      <c r="H2037" s="436"/>
      <c r="I2037" s="436"/>
      <c r="J2037" s="436"/>
      <c r="K2037" s="535"/>
      <c r="L2037" s="437"/>
      <c r="M2037" s="437"/>
      <c r="N2037" s="437"/>
      <c r="O2037" s="437"/>
      <c r="P2037" s="437"/>
      <c r="Q2037" s="538"/>
      <c r="R2037" s="536"/>
      <c r="S2037" s="536"/>
      <c r="T2037" s="536"/>
      <c r="U2037" s="437"/>
      <c r="V2037" s="437"/>
      <c r="W2037" s="437"/>
      <c r="X2037" s="436"/>
    </row>
    <row r="2038">
      <c r="B2038" s="535"/>
      <c r="C2038" s="546"/>
      <c r="D2038" s="546"/>
      <c r="E2038" s="436"/>
      <c r="F2038" s="436"/>
      <c r="G2038" s="436"/>
      <c r="H2038" s="436"/>
      <c r="I2038" s="436"/>
      <c r="J2038" s="436"/>
      <c r="K2038" s="535"/>
      <c r="L2038" s="437"/>
      <c r="M2038" s="437"/>
      <c r="N2038" s="437"/>
      <c r="O2038" s="437"/>
      <c r="P2038" s="437"/>
      <c r="Q2038" s="538"/>
      <c r="R2038" s="536"/>
      <c r="S2038" s="536"/>
      <c r="T2038" s="536"/>
      <c r="U2038" s="437"/>
      <c r="V2038" s="437"/>
      <c r="W2038" s="437"/>
      <c r="X2038" s="436"/>
    </row>
    <row r="2039">
      <c r="B2039" s="535"/>
      <c r="C2039" s="546"/>
      <c r="D2039" s="546"/>
      <c r="E2039" s="436"/>
      <c r="F2039" s="436"/>
      <c r="G2039" s="436"/>
      <c r="H2039" s="436"/>
      <c r="I2039" s="436"/>
      <c r="J2039" s="436"/>
      <c r="K2039" s="535"/>
      <c r="L2039" s="437"/>
      <c r="M2039" s="437"/>
      <c r="N2039" s="437"/>
      <c r="O2039" s="437"/>
      <c r="P2039" s="437"/>
      <c r="Q2039" s="538"/>
      <c r="R2039" s="536"/>
      <c r="S2039" s="536"/>
      <c r="T2039" s="536"/>
      <c r="U2039" s="437"/>
      <c r="V2039" s="437"/>
      <c r="W2039" s="437"/>
      <c r="X2039" s="436"/>
    </row>
    <row r="2040">
      <c r="B2040" s="535"/>
      <c r="C2040" s="546"/>
      <c r="D2040" s="546"/>
      <c r="E2040" s="436"/>
      <c r="F2040" s="436"/>
      <c r="G2040" s="436"/>
      <c r="H2040" s="436"/>
      <c r="I2040" s="436"/>
      <c r="J2040" s="436"/>
      <c r="K2040" s="535"/>
      <c r="L2040" s="437"/>
      <c r="M2040" s="437"/>
      <c r="N2040" s="437"/>
      <c r="O2040" s="437"/>
      <c r="P2040" s="437"/>
      <c r="Q2040" s="538"/>
      <c r="R2040" s="536"/>
      <c r="S2040" s="536"/>
      <c r="T2040" s="536"/>
      <c r="U2040" s="437"/>
      <c r="V2040" s="437"/>
      <c r="W2040" s="437"/>
      <c r="X2040" s="436"/>
    </row>
    <row r="2041">
      <c r="B2041" s="535"/>
      <c r="C2041" s="546"/>
      <c r="D2041" s="546"/>
      <c r="E2041" s="436"/>
      <c r="F2041" s="436"/>
      <c r="G2041" s="436"/>
      <c r="H2041" s="436"/>
      <c r="I2041" s="436"/>
      <c r="J2041" s="436"/>
      <c r="K2041" s="535"/>
      <c r="L2041" s="437"/>
      <c r="M2041" s="437"/>
      <c r="N2041" s="437"/>
      <c r="O2041" s="437"/>
      <c r="P2041" s="437"/>
      <c r="Q2041" s="538"/>
      <c r="R2041" s="536"/>
      <c r="S2041" s="536"/>
      <c r="T2041" s="536"/>
      <c r="U2041" s="437"/>
      <c r="V2041" s="437"/>
      <c r="W2041" s="437"/>
      <c r="X2041" s="436"/>
    </row>
    <row r="2042">
      <c r="B2042" s="535"/>
      <c r="C2042" s="546"/>
      <c r="D2042" s="546"/>
      <c r="E2042" s="436"/>
      <c r="F2042" s="436"/>
      <c r="G2042" s="436"/>
      <c r="H2042" s="436"/>
      <c r="I2042" s="436"/>
      <c r="J2042" s="436"/>
      <c r="K2042" s="535"/>
      <c r="L2042" s="437"/>
      <c r="M2042" s="437"/>
      <c r="N2042" s="437"/>
      <c r="O2042" s="437"/>
      <c r="P2042" s="437"/>
      <c r="Q2042" s="538"/>
      <c r="R2042" s="536"/>
      <c r="S2042" s="536"/>
      <c r="T2042" s="536"/>
      <c r="U2042" s="437"/>
      <c r="V2042" s="437"/>
      <c r="W2042" s="437"/>
      <c r="X2042" s="436"/>
    </row>
    <row r="2043">
      <c r="B2043" s="535"/>
      <c r="C2043" s="546"/>
      <c r="D2043" s="546"/>
      <c r="E2043" s="436"/>
      <c r="F2043" s="436"/>
      <c r="G2043" s="436"/>
      <c r="H2043" s="436"/>
      <c r="I2043" s="436"/>
      <c r="J2043" s="436"/>
      <c r="K2043" s="535"/>
      <c r="L2043" s="437"/>
      <c r="M2043" s="437"/>
      <c r="N2043" s="437"/>
      <c r="O2043" s="437"/>
      <c r="P2043" s="437"/>
      <c r="Q2043" s="538"/>
      <c r="R2043" s="536"/>
      <c r="S2043" s="536"/>
      <c r="T2043" s="536"/>
      <c r="U2043" s="437"/>
      <c r="V2043" s="437"/>
      <c r="W2043" s="437"/>
      <c r="X2043" s="436"/>
    </row>
    <row r="2044">
      <c r="B2044" s="535"/>
      <c r="C2044" s="546"/>
      <c r="D2044" s="546"/>
      <c r="E2044" s="436"/>
      <c r="F2044" s="436"/>
      <c r="G2044" s="436"/>
      <c r="H2044" s="436"/>
      <c r="I2044" s="436"/>
      <c r="J2044" s="436"/>
      <c r="K2044" s="535"/>
      <c r="L2044" s="437"/>
      <c r="M2044" s="437"/>
      <c r="N2044" s="437"/>
      <c r="O2044" s="437"/>
      <c r="P2044" s="437"/>
      <c r="Q2044" s="538"/>
      <c r="R2044" s="536"/>
      <c r="S2044" s="536"/>
      <c r="T2044" s="536"/>
      <c r="U2044" s="437"/>
      <c r="V2044" s="437"/>
      <c r="W2044" s="437"/>
      <c r="X2044" s="436"/>
    </row>
    <row r="2045">
      <c r="B2045" s="535"/>
      <c r="C2045" s="546"/>
      <c r="D2045" s="546"/>
      <c r="E2045" s="436"/>
      <c r="F2045" s="436"/>
      <c r="G2045" s="436"/>
      <c r="H2045" s="436"/>
      <c r="I2045" s="436"/>
      <c r="J2045" s="436"/>
      <c r="K2045" s="535"/>
      <c r="L2045" s="437"/>
      <c r="M2045" s="437"/>
      <c r="N2045" s="437"/>
      <c r="O2045" s="437"/>
      <c r="P2045" s="437"/>
      <c r="Q2045" s="538"/>
      <c r="R2045" s="536"/>
      <c r="S2045" s="536"/>
      <c r="T2045" s="536"/>
      <c r="U2045" s="437"/>
      <c r="V2045" s="437"/>
      <c r="W2045" s="437"/>
      <c r="X2045" s="436"/>
    </row>
    <row r="2046">
      <c r="B2046" s="535"/>
      <c r="C2046" s="546"/>
      <c r="D2046" s="546"/>
      <c r="E2046" s="436"/>
      <c r="F2046" s="436"/>
      <c r="G2046" s="436"/>
      <c r="H2046" s="436"/>
      <c r="I2046" s="436"/>
      <c r="J2046" s="436"/>
      <c r="K2046" s="535"/>
      <c r="L2046" s="437"/>
      <c r="M2046" s="437"/>
      <c r="N2046" s="437"/>
      <c r="O2046" s="437"/>
      <c r="P2046" s="437"/>
      <c r="Q2046" s="538"/>
      <c r="R2046" s="536"/>
      <c r="S2046" s="536"/>
      <c r="T2046" s="536"/>
      <c r="U2046" s="437"/>
      <c r="V2046" s="437"/>
      <c r="W2046" s="437"/>
      <c r="X2046" s="436"/>
    </row>
    <row r="2047">
      <c r="B2047" s="535"/>
      <c r="C2047" s="546"/>
      <c r="D2047" s="546"/>
      <c r="E2047" s="436"/>
      <c r="F2047" s="436"/>
      <c r="G2047" s="436"/>
      <c r="H2047" s="436"/>
      <c r="I2047" s="436"/>
      <c r="J2047" s="436"/>
      <c r="K2047" s="535"/>
      <c r="L2047" s="437"/>
      <c r="M2047" s="437"/>
      <c r="N2047" s="437"/>
      <c r="O2047" s="437"/>
      <c r="P2047" s="437"/>
      <c r="Q2047" s="538"/>
      <c r="R2047" s="536"/>
      <c r="S2047" s="536"/>
      <c r="T2047" s="536"/>
      <c r="U2047" s="437"/>
      <c r="V2047" s="437"/>
      <c r="W2047" s="437"/>
      <c r="X2047" s="436"/>
    </row>
    <row r="2048">
      <c r="B2048" s="535"/>
      <c r="C2048" s="546"/>
      <c r="D2048" s="546"/>
      <c r="E2048" s="436"/>
      <c r="F2048" s="436"/>
      <c r="G2048" s="436"/>
      <c r="H2048" s="436"/>
      <c r="I2048" s="436"/>
      <c r="J2048" s="436"/>
      <c r="K2048" s="535"/>
      <c r="L2048" s="437"/>
      <c r="M2048" s="437"/>
      <c r="N2048" s="437"/>
      <c r="O2048" s="437"/>
      <c r="P2048" s="437"/>
      <c r="Q2048" s="538"/>
      <c r="R2048" s="536"/>
      <c r="S2048" s="536"/>
      <c r="T2048" s="536"/>
      <c r="U2048" s="437"/>
      <c r="V2048" s="437"/>
      <c r="W2048" s="437"/>
      <c r="X2048" s="436"/>
    </row>
    <row r="2049">
      <c r="B2049" s="535"/>
      <c r="C2049" s="546"/>
      <c r="D2049" s="546"/>
      <c r="E2049" s="436"/>
      <c r="F2049" s="436"/>
      <c r="G2049" s="436"/>
      <c r="H2049" s="436"/>
      <c r="I2049" s="436"/>
      <c r="J2049" s="436"/>
      <c r="K2049" s="535"/>
      <c r="L2049" s="437"/>
      <c r="M2049" s="437"/>
      <c r="N2049" s="437"/>
      <c r="O2049" s="437"/>
      <c r="P2049" s="437"/>
      <c r="Q2049" s="538"/>
      <c r="R2049" s="536"/>
      <c r="S2049" s="536"/>
      <c r="T2049" s="536"/>
      <c r="U2049" s="437"/>
      <c r="V2049" s="437"/>
      <c r="W2049" s="437"/>
      <c r="X2049" s="436"/>
    </row>
    <row r="2050">
      <c r="B2050" s="535"/>
      <c r="C2050" s="546"/>
      <c r="D2050" s="546"/>
      <c r="E2050" s="436"/>
      <c r="F2050" s="436"/>
      <c r="G2050" s="436"/>
      <c r="H2050" s="436"/>
      <c r="I2050" s="436"/>
      <c r="J2050" s="436"/>
      <c r="K2050" s="535"/>
      <c r="L2050" s="437"/>
      <c r="M2050" s="437"/>
      <c r="N2050" s="437"/>
      <c r="O2050" s="437"/>
      <c r="P2050" s="437"/>
      <c r="Q2050" s="538"/>
      <c r="R2050" s="536"/>
      <c r="S2050" s="536"/>
      <c r="T2050" s="536"/>
      <c r="U2050" s="437"/>
      <c r="V2050" s="437"/>
      <c r="W2050" s="437"/>
      <c r="X2050" s="436"/>
    </row>
    <row r="2051">
      <c r="B2051" s="535"/>
      <c r="C2051" s="546"/>
      <c r="D2051" s="546"/>
      <c r="E2051" s="436"/>
      <c r="F2051" s="436"/>
      <c r="G2051" s="436"/>
      <c r="H2051" s="436"/>
      <c r="I2051" s="436"/>
      <c r="J2051" s="436"/>
      <c r="K2051" s="535"/>
      <c r="L2051" s="437"/>
      <c r="M2051" s="437"/>
      <c r="N2051" s="437"/>
      <c r="O2051" s="437"/>
      <c r="P2051" s="437"/>
      <c r="Q2051" s="538"/>
      <c r="R2051" s="536"/>
      <c r="S2051" s="536"/>
      <c r="T2051" s="536"/>
      <c r="U2051" s="437"/>
      <c r="V2051" s="437"/>
      <c r="W2051" s="437"/>
      <c r="X2051" s="436"/>
    </row>
    <row r="2052">
      <c r="B2052" s="535"/>
      <c r="C2052" s="546"/>
      <c r="D2052" s="546"/>
      <c r="E2052" s="436"/>
      <c r="F2052" s="436"/>
      <c r="G2052" s="436"/>
      <c r="H2052" s="436"/>
      <c r="I2052" s="436"/>
      <c r="J2052" s="436"/>
      <c r="K2052" s="535"/>
      <c r="L2052" s="437"/>
      <c r="M2052" s="437"/>
      <c r="N2052" s="437"/>
      <c r="O2052" s="437"/>
      <c r="P2052" s="437"/>
      <c r="Q2052" s="538"/>
      <c r="R2052" s="536"/>
      <c r="S2052" s="536"/>
      <c r="T2052" s="536"/>
      <c r="U2052" s="437"/>
      <c r="V2052" s="437"/>
      <c r="W2052" s="437"/>
      <c r="X2052" s="436"/>
    </row>
    <row r="2053">
      <c r="B2053" s="535"/>
      <c r="C2053" s="546"/>
      <c r="D2053" s="546"/>
      <c r="E2053" s="436"/>
      <c r="F2053" s="436"/>
      <c r="G2053" s="436"/>
      <c r="H2053" s="436"/>
      <c r="I2053" s="436"/>
      <c r="J2053" s="436"/>
      <c r="K2053" s="535"/>
      <c r="L2053" s="437"/>
      <c r="M2053" s="437"/>
      <c r="N2053" s="437"/>
      <c r="O2053" s="437"/>
      <c r="P2053" s="437"/>
      <c r="Q2053" s="538"/>
      <c r="R2053" s="536"/>
      <c r="S2053" s="536"/>
      <c r="T2053" s="536"/>
      <c r="U2053" s="437"/>
      <c r="V2053" s="437"/>
      <c r="W2053" s="437"/>
      <c r="X2053" s="436"/>
    </row>
    <row r="2054">
      <c r="B2054" s="535"/>
      <c r="C2054" s="546"/>
      <c r="D2054" s="546"/>
      <c r="E2054" s="436"/>
      <c r="F2054" s="436"/>
      <c r="G2054" s="436"/>
      <c r="H2054" s="436"/>
      <c r="I2054" s="436"/>
      <c r="J2054" s="436"/>
      <c r="K2054" s="535"/>
      <c r="L2054" s="437"/>
      <c r="M2054" s="437"/>
      <c r="N2054" s="437"/>
      <c r="O2054" s="437"/>
      <c r="P2054" s="437"/>
      <c r="Q2054" s="538"/>
      <c r="R2054" s="536"/>
      <c r="S2054" s="536"/>
      <c r="T2054" s="536"/>
      <c r="U2054" s="437"/>
      <c r="V2054" s="437"/>
      <c r="W2054" s="437"/>
      <c r="X2054" s="436"/>
    </row>
    <row r="2055">
      <c r="B2055" s="535"/>
      <c r="C2055" s="546"/>
      <c r="D2055" s="546"/>
      <c r="E2055" s="436"/>
      <c r="F2055" s="436"/>
      <c r="G2055" s="436"/>
      <c r="H2055" s="436"/>
      <c r="I2055" s="436"/>
      <c r="J2055" s="436"/>
      <c r="K2055" s="535"/>
      <c r="L2055" s="437"/>
      <c r="M2055" s="437"/>
      <c r="N2055" s="437"/>
      <c r="O2055" s="437"/>
      <c r="P2055" s="437"/>
      <c r="Q2055" s="538"/>
      <c r="R2055" s="536"/>
      <c r="S2055" s="536"/>
      <c r="T2055" s="536"/>
      <c r="U2055" s="437"/>
      <c r="V2055" s="437"/>
      <c r="W2055" s="437"/>
      <c r="X2055" s="436"/>
    </row>
    <row r="2056">
      <c r="B2056" s="535"/>
      <c r="C2056" s="546"/>
      <c r="D2056" s="546"/>
      <c r="E2056" s="436"/>
      <c r="F2056" s="436"/>
      <c r="G2056" s="436"/>
      <c r="H2056" s="436"/>
      <c r="I2056" s="436"/>
      <c r="J2056" s="436"/>
      <c r="K2056" s="535"/>
      <c r="L2056" s="437"/>
      <c r="M2056" s="437"/>
      <c r="N2056" s="437"/>
      <c r="O2056" s="437"/>
      <c r="P2056" s="437"/>
      <c r="Q2056" s="538"/>
      <c r="R2056" s="536"/>
      <c r="S2056" s="536"/>
      <c r="T2056" s="536"/>
      <c r="U2056" s="437"/>
      <c r="V2056" s="437"/>
      <c r="W2056" s="437"/>
      <c r="X2056" s="436"/>
    </row>
    <row r="2057">
      <c r="B2057" s="535"/>
      <c r="C2057" s="546"/>
      <c r="D2057" s="546"/>
      <c r="E2057" s="436"/>
      <c r="F2057" s="436"/>
      <c r="G2057" s="436"/>
      <c r="H2057" s="436"/>
      <c r="I2057" s="436"/>
      <c r="J2057" s="436"/>
      <c r="K2057" s="535"/>
      <c r="L2057" s="437"/>
      <c r="M2057" s="437"/>
      <c r="N2057" s="437"/>
      <c r="O2057" s="437"/>
      <c r="P2057" s="437"/>
      <c r="Q2057" s="538"/>
      <c r="R2057" s="536"/>
      <c r="S2057" s="536"/>
      <c r="T2057" s="536"/>
      <c r="U2057" s="437"/>
      <c r="V2057" s="437"/>
      <c r="W2057" s="437"/>
      <c r="X2057" s="436"/>
    </row>
    <row r="2058">
      <c r="B2058" s="535"/>
      <c r="C2058" s="546"/>
      <c r="D2058" s="546"/>
      <c r="E2058" s="436"/>
      <c r="F2058" s="436"/>
      <c r="G2058" s="436"/>
      <c r="H2058" s="436"/>
      <c r="I2058" s="436"/>
      <c r="J2058" s="436"/>
      <c r="K2058" s="535"/>
      <c r="L2058" s="437"/>
      <c r="M2058" s="437"/>
      <c r="N2058" s="437"/>
      <c r="O2058" s="437"/>
      <c r="P2058" s="437"/>
      <c r="Q2058" s="538"/>
      <c r="R2058" s="536"/>
      <c r="S2058" s="536"/>
      <c r="T2058" s="536"/>
      <c r="U2058" s="437"/>
      <c r="V2058" s="437"/>
      <c r="W2058" s="437"/>
      <c r="X2058" s="436"/>
    </row>
    <row r="2059">
      <c r="B2059" s="535"/>
      <c r="C2059" s="546"/>
      <c r="D2059" s="546"/>
      <c r="E2059" s="436"/>
      <c r="F2059" s="436"/>
      <c r="G2059" s="436"/>
      <c r="H2059" s="436"/>
      <c r="I2059" s="436"/>
      <c r="J2059" s="436"/>
      <c r="K2059" s="535"/>
      <c r="L2059" s="437"/>
      <c r="M2059" s="437"/>
      <c r="N2059" s="437"/>
      <c r="O2059" s="437"/>
      <c r="P2059" s="437"/>
      <c r="Q2059" s="538"/>
      <c r="R2059" s="536"/>
      <c r="S2059" s="536"/>
      <c r="T2059" s="536"/>
      <c r="U2059" s="437"/>
      <c r="V2059" s="437"/>
      <c r="W2059" s="437"/>
      <c r="X2059" s="436"/>
    </row>
    <row r="2060">
      <c r="B2060" s="535"/>
      <c r="C2060" s="546"/>
      <c r="D2060" s="546"/>
      <c r="E2060" s="436"/>
      <c r="F2060" s="436"/>
      <c r="G2060" s="436"/>
      <c r="H2060" s="436"/>
      <c r="I2060" s="436"/>
      <c r="J2060" s="436"/>
      <c r="K2060" s="535"/>
      <c r="L2060" s="437"/>
      <c r="M2060" s="437"/>
      <c r="N2060" s="437"/>
      <c r="O2060" s="437"/>
      <c r="P2060" s="437"/>
      <c r="Q2060" s="538"/>
      <c r="R2060" s="536"/>
      <c r="S2060" s="536"/>
      <c r="T2060" s="536"/>
      <c r="U2060" s="437"/>
      <c r="V2060" s="437"/>
      <c r="W2060" s="437"/>
      <c r="X2060" s="436"/>
    </row>
    <row r="2061">
      <c r="B2061" s="535"/>
      <c r="C2061" s="546"/>
      <c r="D2061" s="546"/>
      <c r="E2061" s="436"/>
      <c r="F2061" s="436"/>
      <c r="G2061" s="436"/>
      <c r="H2061" s="436"/>
      <c r="I2061" s="436"/>
      <c r="J2061" s="436"/>
      <c r="K2061" s="535"/>
      <c r="L2061" s="437"/>
      <c r="M2061" s="437"/>
      <c r="N2061" s="437"/>
      <c r="O2061" s="437"/>
      <c r="P2061" s="437"/>
      <c r="Q2061" s="538"/>
      <c r="R2061" s="536"/>
      <c r="S2061" s="536"/>
      <c r="T2061" s="536"/>
      <c r="U2061" s="437"/>
      <c r="V2061" s="437"/>
      <c r="W2061" s="437"/>
      <c r="X2061" s="436"/>
    </row>
    <row r="2062">
      <c r="B2062" s="535"/>
      <c r="C2062" s="546"/>
      <c r="D2062" s="546"/>
      <c r="E2062" s="436"/>
      <c r="F2062" s="436"/>
      <c r="G2062" s="436"/>
      <c r="H2062" s="436"/>
      <c r="I2062" s="436"/>
      <c r="J2062" s="436"/>
      <c r="K2062" s="535"/>
      <c r="L2062" s="437"/>
      <c r="M2062" s="437"/>
      <c r="N2062" s="437"/>
      <c r="O2062" s="437"/>
      <c r="P2062" s="437"/>
      <c r="Q2062" s="538"/>
      <c r="R2062" s="536"/>
      <c r="S2062" s="536"/>
      <c r="T2062" s="536"/>
      <c r="U2062" s="437"/>
      <c r="V2062" s="437"/>
      <c r="W2062" s="437"/>
      <c r="X2062" s="436"/>
    </row>
    <row r="2063">
      <c r="B2063" s="535"/>
      <c r="C2063" s="546"/>
      <c r="D2063" s="546"/>
      <c r="E2063" s="436"/>
      <c r="F2063" s="436"/>
      <c r="G2063" s="436"/>
      <c r="H2063" s="436"/>
      <c r="I2063" s="436"/>
      <c r="J2063" s="436"/>
      <c r="K2063" s="535"/>
      <c r="L2063" s="437"/>
      <c r="M2063" s="437"/>
      <c r="N2063" s="437"/>
      <c r="O2063" s="437"/>
      <c r="P2063" s="437"/>
      <c r="Q2063" s="538"/>
      <c r="R2063" s="536"/>
      <c r="S2063" s="536"/>
      <c r="T2063" s="536"/>
      <c r="U2063" s="437"/>
      <c r="V2063" s="437"/>
      <c r="W2063" s="437"/>
      <c r="X2063" s="436"/>
    </row>
    <row r="2064">
      <c r="B2064" s="535"/>
      <c r="C2064" s="546"/>
      <c r="D2064" s="546"/>
      <c r="E2064" s="436"/>
      <c r="F2064" s="436"/>
      <c r="G2064" s="436"/>
      <c r="H2064" s="436"/>
      <c r="I2064" s="436"/>
      <c r="J2064" s="436"/>
      <c r="K2064" s="535"/>
      <c r="L2064" s="437"/>
      <c r="M2064" s="437"/>
      <c r="N2064" s="437"/>
      <c r="O2064" s="437"/>
      <c r="P2064" s="437"/>
      <c r="Q2064" s="538"/>
      <c r="R2064" s="536"/>
      <c r="S2064" s="536"/>
      <c r="T2064" s="536"/>
      <c r="U2064" s="437"/>
      <c r="V2064" s="437"/>
      <c r="W2064" s="437"/>
      <c r="X2064" s="436"/>
    </row>
    <row r="2065">
      <c r="B2065" s="535"/>
      <c r="C2065" s="546"/>
      <c r="D2065" s="546"/>
      <c r="E2065" s="436"/>
      <c r="F2065" s="436"/>
      <c r="G2065" s="436"/>
      <c r="H2065" s="436"/>
      <c r="I2065" s="436"/>
      <c r="J2065" s="436"/>
      <c r="K2065" s="535"/>
      <c r="L2065" s="437"/>
      <c r="M2065" s="437"/>
      <c r="N2065" s="437"/>
      <c r="O2065" s="437"/>
      <c r="P2065" s="437"/>
      <c r="Q2065" s="538"/>
      <c r="R2065" s="536"/>
      <c r="S2065" s="536"/>
      <c r="T2065" s="536"/>
      <c r="U2065" s="437"/>
      <c r="V2065" s="437"/>
      <c r="W2065" s="437"/>
      <c r="X2065" s="436"/>
    </row>
    <row r="2066">
      <c r="B2066" s="535"/>
      <c r="C2066" s="546"/>
      <c r="D2066" s="546"/>
      <c r="E2066" s="436"/>
      <c r="F2066" s="436"/>
      <c r="G2066" s="436"/>
      <c r="H2066" s="436"/>
      <c r="I2066" s="436"/>
      <c r="J2066" s="436"/>
      <c r="K2066" s="535"/>
      <c r="L2066" s="437"/>
      <c r="M2066" s="437"/>
      <c r="N2066" s="437"/>
      <c r="O2066" s="437"/>
      <c r="P2066" s="437"/>
      <c r="Q2066" s="538"/>
      <c r="R2066" s="536"/>
      <c r="S2066" s="536"/>
      <c r="T2066" s="536"/>
      <c r="U2066" s="437"/>
      <c r="V2066" s="437"/>
      <c r="W2066" s="437"/>
      <c r="X2066" s="436"/>
    </row>
    <row r="2067">
      <c r="B2067" s="535"/>
      <c r="C2067" s="546"/>
      <c r="D2067" s="546"/>
      <c r="E2067" s="436"/>
      <c r="F2067" s="436"/>
      <c r="G2067" s="436"/>
      <c r="H2067" s="436"/>
      <c r="I2067" s="436"/>
      <c r="J2067" s="436"/>
      <c r="K2067" s="535"/>
      <c r="L2067" s="437"/>
      <c r="M2067" s="437"/>
      <c r="N2067" s="437"/>
      <c r="O2067" s="437"/>
      <c r="P2067" s="437"/>
      <c r="Q2067" s="538"/>
      <c r="R2067" s="536"/>
      <c r="S2067" s="536"/>
      <c r="T2067" s="536"/>
      <c r="U2067" s="437"/>
      <c r="V2067" s="437"/>
      <c r="W2067" s="437"/>
      <c r="X2067" s="436"/>
    </row>
    <row r="2068">
      <c r="B2068" s="535"/>
      <c r="C2068" s="546"/>
      <c r="D2068" s="546"/>
      <c r="E2068" s="436"/>
      <c r="F2068" s="436"/>
      <c r="G2068" s="436"/>
      <c r="H2068" s="436"/>
      <c r="I2068" s="436"/>
      <c r="J2068" s="436"/>
      <c r="K2068" s="535"/>
      <c r="L2068" s="437"/>
      <c r="M2068" s="437"/>
      <c r="N2068" s="437"/>
      <c r="O2068" s="437"/>
      <c r="P2068" s="437"/>
      <c r="Q2068" s="538"/>
      <c r="R2068" s="536"/>
      <c r="S2068" s="536"/>
      <c r="T2068" s="536"/>
      <c r="U2068" s="437"/>
      <c r="V2068" s="437"/>
      <c r="W2068" s="437"/>
      <c r="X2068" s="436"/>
    </row>
    <row r="2069">
      <c r="B2069" s="535"/>
      <c r="C2069" s="546"/>
      <c r="D2069" s="546"/>
      <c r="E2069" s="436"/>
      <c r="F2069" s="436"/>
      <c r="G2069" s="436"/>
      <c r="H2069" s="436"/>
      <c r="I2069" s="436"/>
      <c r="J2069" s="436"/>
      <c r="K2069" s="535"/>
      <c r="L2069" s="437"/>
      <c r="M2069" s="437"/>
      <c r="N2069" s="437"/>
      <c r="O2069" s="437"/>
      <c r="P2069" s="437"/>
      <c r="Q2069" s="538"/>
      <c r="R2069" s="536"/>
      <c r="S2069" s="536"/>
      <c r="T2069" s="536"/>
      <c r="U2069" s="437"/>
      <c r="V2069" s="437"/>
      <c r="W2069" s="437"/>
      <c r="X2069" s="436"/>
    </row>
    <row r="2070">
      <c r="B2070" s="535"/>
      <c r="C2070" s="546"/>
      <c r="D2070" s="546"/>
      <c r="E2070" s="436"/>
      <c r="F2070" s="436"/>
      <c r="G2070" s="436"/>
      <c r="H2070" s="436"/>
      <c r="I2070" s="436"/>
      <c r="J2070" s="436"/>
      <c r="K2070" s="535"/>
      <c r="L2070" s="437"/>
      <c r="M2070" s="437"/>
      <c r="N2070" s="437"/>
      <c r="O2070" s="437"/>
      <c r="P2070" s="437"/>
      <c r="Q2070" s="538"/>
      <c r="R2070" s="536"/>
      <c r="S2070" s="536"/>
      <c r="T2070" s="536"/>
      <c r="U2070" s="437"/>
      <c r="V2070" s="437"/>
      <c r="W2070" s="437"/>
      <c r="X2070" s="436"/>
    </row>
    <row r="2071">
      <c r="B2071" s="535"/>
      <c r="C2071" s="546"/>
      <c r="D2071" s="546"/>
      <c r="E2071" s="436"/>
      <c r="F2071" s="436"/>
      <c r="G2071" s="436"/>
      <c r="H2071" s="436"/>
      <c r="I2071" s="436"/>
      <c r="J2071" s="436"/>
      <c r="K2071" s="535"/>
      <c r="L2071" s="437"/>
      <c r="M2071" s="437"/>
      <c r="N2071" s="437"/>
      <c r="O2071" s="437"/>
      <c r="P2071" s="437"/>
      <c r="Q2071" s="538"/>
      <c r="R2071" s="536"/>
      <c r="S2071" s="536"/>
      <c r="T2071" s="536"/>
      <c r="U2071" s="437"/>
      <c r="V2071" s="437"/>
      <c r="W2071" s="437"/>
      <c r="X2071" s="436"/>
    </row>
    <row r="2072">
      <c r="B2072" s="535"/>
      <c r="C2072" s="546"/>
      <c r="D2072" s="546"/>
      <c r="E2072" s="436"/>
      <c r="F2072" s="436"/>
      <c r="G2072" s="436"/>
      <c r="H2072" s="436"/>
      <c r="I2072" s="436"/>
      <c r="J2072" s="436"/>
      <c r="K2072" s="535"/>
      <c r="L2072" s="437"/>
      <c r="M2072" s="437"/>
      <c r="N2072" s="437"/>
      <c r="O2072" s="437"/>
      <c r="P2072" s="437"/>
      <c r="Q2072" s="538"/>
      <c r="R2072" s="536"/>
      <c r="S2072" s="536"/>
      <c r="T2072" s="536"/>
      <c r="U2072" s="437"/>
      <c r="V2072" s="437"/>
      <c r="W2072" s="437"/>
      <c r="X2072" s="436"/>
    </row>
    <row r="2073">
      <c r="B2073" s="535"/>
      <c r="C2073" s="546"/>
      <c r="D2073" s="546"/>
      <c r="E2073" s="436"/>
      <c r="F2073" s="436"/>
      <c r="G2073" s="436"/>
      <c r="H2073" s="436"/>
      <c r="I2073" s="436"/>
      <c r="J2073" s="436"/>
      <c r="K2073" s="535"/>
      <c r="L2073" s="437"/>
      <c r="M2073" s="437"/>
      <c r="N2073" s="437"/>
      <c r="O2073" s="437"/>
      <c r="P2073" s="437"/>
      <c r="Q2073" s="538"/>
      <c r="R2073" s="536"/>
      <c r="S2073" s="536"/>
      <c r="T2073" s="536"/>
      <c r="U2073" s="437"/>
      <c r="V2073" s="437"/>
      <c r="W2073" s="437"/>
      <c r="X2073" s="436"/>
    </row>
    <row r="2074">
      <c r="B2074" s="535"/>
      <c r="C2074" s="546"/>
      <c r="D2074" s="546"/>
      <c r="E2074" s="436"/>
      <c r="F2074" s="436"/>
      <c r="G2074" s="436"/>
      <c r="H2074" s="436"/>
      <c r="I2074" s="436"/>
      <c r="J2074" s="436"/>
      <c r="K2074" s="535"/>
      <c r="L2074" s="437"/>
      <c r="M2074" s="437"/>
      <c r="N2074" s="437"/>
      <c r="O2074" s="437"/>
      <c r="P2074" s="437"/>
      <c r="Q2074" s="538"/>
      <c r="R2074" s="536"/>
      <c r="S2074" s="536"/>
      <c r="T2074" s="536"/>
      <c r="U2074" s="437"/>
      <c r="V2074" s="437"/>
      <c r="W2074" s="437"/>
      <c r="X2074" s="436"/>
    </row>
    <row r="2075">
      <c r="B2075" s="535"/>
      <c r="C2075" s="546"/>
      <c r="D2075" s="546"/>
      <c r="E2075" s="436"/>
      <c r="F2075" s="436"/>
      <c r="G2075" s="436"/>
      <c r="H2075" s="436"/>
      <c r="I2075" s="436"/>
      <c r="J2075" s="436"/>
      <c r="K2075" s="535"/>
      <c r="L2075" s="437"/>
      <c r="M2075" s="437"/>
      <c r="N2075" s="437"/>
      <c r="O2075" s="437"/>
      <c r="P2075" s="437"/>
      <c r="Q2075" s="538"/>
      <c r="R2075" s="536"/>
      <c r="S2075" s="536"/>
      <c r="T2075" s="536"/>
      <c r="U2075" s="437"/>
      <c r="V2075" s="437"/>
      <c r="W2075" s="437"/>
      <c r="X2075" s="436"/>
    </row>
    <row r="2076">
      <c r="B2076" s="535"/>
      <c r="C2076" s="546"/>
      <c r="D2076" s="546"/>
      <c r="E2076" s="436"/>
      <c r="F2076" s="436"/>
      <c r="G2076" s="436"/>
      <c r="H2076" s="436"/>
      <c r="I2076" s="436"/>
      <c r="J2076" s="436"/>
      <c r="K2076" s="535"/>
      <c r="L2076" s="437"/>
      <c r="M2076" s="437"/>
      <c r="N2076" s="437"/>
      <c r="O2076" s="437"/>
      <c r="P2076" s="437"/>
      <c r="Q2076" s="538"/>
      <c r="R2076" s="536"/>
      <c r="S2076" s="536"/>
      <c r="T2076" s="536"/>
      <c r="U2076" s="437"/>
      <c r="V2076" s="437"/>
      <c r="W2076" s="437"/>
      <c r="X2076" s="4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32.29"/>
    <col customWidth="1" min="4" max="4" width="86.43"/>
  </cols>
  <sheetData>
    <row r="1">
      <c r="C1" s="436"/>
    </row>
    <row r="2">
      <c r="B2" s="547" t="s">
        <v>52</v>
      </c>
      <c r="C2" s="548" t="s">
        <v>623</v>
      </c>
      <c r="D2" s="549" t="s">
        <v>624</v>
      </c>
    </row>
    <row r="3">
      <c r="B3" s="550" t="s">
        <v>0</v>
      </c>
      <c r="C3" s="551"/>
      <c r="D3" s="552"/>
    </row>
    <row r="4">
      <c r="B4" s="553" t="s">
        <v>1</v>
      </c>
      <c r="C4" s="554"/>
      <c r="D4" s="555"/>
    </row>
    <row r="5">
      <c r="B5" s="553" t="s">
        <v>2</v>
      </c>
      <c r="C5" s="554"/>
      <c r="D5" s="555"/>
    </row>
    <row r="6">
      <c r="B6" s="553" t="s">
        <v>3</v>
      </c>
      <c r="C6" s="554"/>
      <c r="D6" s="556"/>
    </row>
    <row r="7">
      <c r="B7" s="553" t="s">
        <v>4</v>
      </c>
      <c r="C7" s="554"/>
      <c r="D7" s="555"/>
    </row>
    <row r="8">
      <c r="B8" s="553" t="s">
        <v>26</v>
      </c>
      <c r="C8" s="554"/>
      <c r="D8" s="555"/>
    </row>
    <row r="9">
      <c r="B9" s="553" t="s">
        <v>27</v>
      </c>
      <c r="C9" s="554"/>
      <c r="D9" s="555"/>
    </row>
    <row r="10">
      <c r="B10" s="553" t="s">
        <v>28</v>
      </c>
      <c r="C10" s="557"/>
      <c r="D10" s="555"/>
    </row>
    <row r="11">
      <c r="B11" s="553" t="s">
        <v>29</v>
      </c>
      <c r="C11" s="554"/>
      <c r="D11" s="555"/>
    </row>
    <row r="12">
      <c r="B12" s="553" t="s">
        <v>30</v>
      </c>
      <c r="C12" s="554"/>
      <c r="D12" s="556"/>
    </row>
    <row r="13">
      <c r="B13" s="553" t="s">
        <v>5</v>
      </c>
      <c r="C13" s="554"/>
      <c r="D13" s="556"/>
    </row>
    <row r="14">
      <c r="B14" s="558" t="s">
        <v>31</v>
      </c>
      <c r="C14" s="559"/>
      <c r="D14" s="560"/>
    </row>
    <row r="16">
      <c r="D16" s="561"/>
    </row>
  </sheetData>
  <mergeCells count="1">
    <mergeCell ref="D16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9.0"/>
    <col customWidth="1" min="3" max="3" width="6.86"/>
    <col customWidth="1" min="4" max="5" width="20.29"/>
    <col customWidth="1" min="6" max="6" width="19.86"/>
    <col customWidth="1" min="7" max="7" width="19.71"/>
    <col customWidth="1" min="8" max="8" width="19.0"/>
    <col customWidth="1" min="9" max="9" width="19.57"/>
    <col customWidth="1" min="10" max="10" width="19.14"/>
    <col customWidth="1" min="11" max="11" width="23.14"/>
    <col customWidth="1" min="12" max="12" width="18.14"/>
    <col customWidth="1" min="13" max="13" width="19.14"/>
  </cols>
  <sheetData>
    <row r="2">
      <c r="B2" s="562" t="s">
        <v>6</v>
      </c>
      <c r="C2" s="563" t="s">
        <v>625</v>
      </c>
      <c r="D2" s="564" t="s">
        <v>36</v>
      </c>
      <c r="E2" s="565" t="s">
        <v>626</v>
      </c>
      <c r="F2" s="565" t="s">
        <v>627</v>
      </c>
      <c r="G2" s="565" t="s">
        <v>628</v>
      </c>
      <c r="H2" s="565" t="s">
        <v>629</v>
      </c>
      <c r="I2" s="565" t="s">
        <v>630</v>
      </c>
      <c r="J2" s="565" t="s">
        <v>631</v>
      </c>
      <c r="K2" s="565" t="s">
        <v>632</v>
      </c>
      <c r="L2" s="565" t="s">
        <v>633</v>
      </c>
      <c r="M2" s="563" t="s">
        <v>634</v>
      </c>
    </row>
    <row r="3">
      <c r="B3" s="566" t="s">
        <v>3</v>
      </c>
      <c r="C3" s="567">
        <v>1.0</v>
      </c>
      <c r="D3" s="568" t="s">
        <v>635</v>
      </c>
      <c r="E3" s="569" t="s">
        <v>636</v>
      </c>
      <c r="F3" s="569" t="s">
        <v>637</v>
      </c>
      <c r="G3" s="569" t="s">
        <v>638</v>
      </c>
      <c r="H3" s="569" t="s">
        <v>639</v>
      </c>
      <c r="I3" s="569" t="s">
        <v>640</v>
      </c>
      <c r="J3" s="569" t="s">
        <v>641</v>
      </c>
      <c r="K3" s="569" t="s">
        <v>642</v>
      </c>
      <c r="L3" s="569" t="s">
        <v>643</v>
      </c>
      <c r="M3" s="570" t="s">
        <v>644</v>
      </c>
    </row>
    <row r="4">
      <c r="B4" s="571" t="s">
        <v>0</v>
      </c>
      <c r="C4" s="358">
        <v>2.0</v>
      </c>
      <c r="D4" s="572" t="s">
        <v>645</v>
      </c>
      <c r="E4" s="573" t="s">
        <v>646</v>
      </c>
      <c r="F4" s="573" t="s">
        <v>647</v>
      </c>
      <c r="G4" s="573" t="s">
        <v>648</v>
      </c>
      <c r="H4" s="573" t="s">
        <v>649</v>
      </c>
      <c r="I4" s="573" t="s">
        <v>650</v>
      </c>
      <c r="J4" s="573" t="s">
        <v>651</v>
      </c>
      <c r="K4" s="573" t="s">
        <v>652</v>
      </c>
      <c r="L4" s="573" t="s">
        <v>653</v>
      </c>
      <c r="M4" s="574" t="s">
        <v>654</v>
      </c>
    </row>
    <row r="5">
      <c r="B5" s="571" t="s">
        <v>28</v>
      </c>
      <c r="C5" s="358">
        <v>3.0</v>
      </c>
      <c r="D5" s="572" t="s">
        <v>655</v>
      </c>
      <c r="E5" s="573" t="s">
        <v>656</v>
      </c>
      <c r="F5" s="573" t="s">
        <v>657</v>
      </c>
      <c r="G5" s="573" t="s">
        <v>658</v>
      </c>
      <c r="H5" s="573" t="s">
        <v>659</v>
      </c>
      <c r="I5" s="573" t="s">
        <v>660</v>
      </c>
      <c r="J5" s="573" t="s">
        <v>661</v>
      </c>
      <c r="K5" s="573" t="s">
        <v>662</v>
      </c>
      <c r="L5" s="573" t="s">
        <v>663</v>
      </c>
      <c r="M5" s="574" t="s">
        <v>664</v>
      </c>
    </row>
    <row r="6">
      <c r="B6" s="571" t="s">
        <v>30</v>
      </c>
      <c r="C6" s="358">
        <v>4.0</v>
      </c>
      <c r="D6" s="572" t="s">
        <v>665</v>
      </c>
      <c r="E6" s="573" t="s">
        <v>666</v>
      </c>
      <c r="F6" s="573" t="s">
        <v>667</v>
      </c>
      <c r="G6" s="573" t="s">
        <v>668</v>
      </c>
      <c r="H6" s="573" t="s">
        <v>669</v>
      </c>
      <c r="I6" s="573" t="s">
        <v>670</v>
      </c>
      <c r="J6" s="573" t="s">
        <v>671</v>
      </c>
      <c r="K6" s="573" t="s">
        <v>672</v>
      </c>
      <c r="L6" s="573" t="s">
        <v>673</v>
      </c>
      <c r="M6" s="574" t="s">
        <v>674</v>
      </c>
    </row>
    <row r="7">
      <c r="B7" s="571" t="s">
        <v>1</v>
      </c>
      <c r="C7" s="358">
        <v>5.0</v>
      </c>
      <c r="D7" s="572" t="s">
        <v>675</v>
      </c>
      <c r="E7" s="573" t="s">
        <v>676</v>
      </c>
      <c r="F7" s="573" t="s">
        <v>677</v>
      </c>
      <c r="G7" s="573" t="s">
        <v>678</v>
      </c>
      <c r="H7" s="573" t="s">
        <v>679</v>
      </c>
      <c r="I7" s="573" t="s">
        <v>680</v>
      </c>
      <c r="J7" s="573" t="s">
        <v>681</v>
      </c>
      <c r="K7" s="573" t="s">
        <v>682</v>
      </c>
      <c r="L7" s="573" t="s">
        <v>683</v>
      </c>
      <c r="M7" s="574" t="s">
        <v>684</v>
      </c>
    </row>
    <row r="8">
      <c r="B8" s="571" t="s">
        <v>27</v>
      </c>
      <c r="C8" s="358">
        <v>6.0</v>
      </c>
      <c r="D8" s="572" t="s">
        <v>685</v>
      </c>
      <c r="E8" s="573" t="s">
        <v>686</v>
      </c>
      <c r="F8" s="573" t="s">
        <v>687</v>
      </c>
      <c r="G8" s="573" t="s">
        <v>688</v>
      </c>
      <c r="H8" s="573" t="s">
        <v>689</v>
      </c>
      <c r="I8" s="573" t="s">
        <v>690</v>
      </c>
      <c r="J8" s="573" t="s">
        <v>691</v>
      </c>
      <c r="K8" s="573" t="s">
        <v>692</v>
      </c>
      <c r="L8" s="573" t="s">
        <v>693</v>
      </c>
      <c r="M8" s="574" t="s">
        <v>694</v>
      </c>
    </row>
    <row r="9">
      <c r="B9" s="571" t="s">
        <v>2</v>
      </c>
      <c r="C9" s="358">
        <v>7.0</v>
      </c>
      <c r="D9" s="572" t="s">
        <v>695</v>
      </c>
      <c r="E9" s="573" t="s">
        <v>696</v>
      </c>
      <c r="F9" s="573" t="s">
        <v>697</v>
      </c>
      <c r="G9" s="573" t="s">
        <v>698</v>
      </c>
      <c r="H9" s="573" t="s">
        <v>699</v>
      </c>
      <c r="I9" s="573" t="s">
        <v>700</v>
      </c>
      <c r="J9" s="573" t="s">
        <v>701</v>
      </c>
      <c r="K9" s="573" t="s">
        <v>702</v>
      </c>
      <c r="L9" s="573" t="s">
        <v>703</v>
      </c>
      <c r="M9" s="574" t="s">
        <v>704</v>
      </c>
    </row>
    <row r="10">
      <c r="B10" s="571" t="s">
        <v>4</v>
      </c>
      <c r="C10" s="358">
        <v>8.0</v>
      </c>
      <c r="D10" s="572" t="s">
        <v>705</v>
      </c>
      <c r="E10" s="573" t="s">
        <v>706</v>
      </c>
      <c r="F10" s="573" t="s">
        <v>707</v>
      </c>
      <c r="G10" s="573" t="s">
        <v>708</v>
      </c>
      <c r="H10" s="573" t="s">
        <v>709</v>
      </c>
      <c r="I10" s="573" t="s">
        <v>710</v>
      </c>
      <c r="J10" s="573" t="s">
        <v>711</v>
      </c>
      <c r="K10" s="573" t="s">
        <v>712</v>
      </c>
      <c r="L10" s="573" t="s">
        <v>713</v>
      </c>
      <c r="M10" s="574" t="s">
        <v>714</v>
      </c>
    </row>
    <row r="11">
      <c r="B11" s="571" t="s">
        <v>26</v>
      </c>
      <c r="C11" s="358">
        <v>9.0</v>
      </c>
      <c r="D11" s="572" t="s">
        <v>715</v>
      </c>
      <c r="E11" s="573" t="s">
        <v>716</v>
      </c>
      <c r="F11" s="573" t="s">
        <v>717</v>
      </c>
      <c r="G11" s="573" t="s">
        <v>718</v>
      </c>
      <c r="H11" s="573" t="s">
        <v>719</v>
      </c>
      <c r="I11" s="573" t="s">
        <v>720</v>
      </c>
      <c r="J11" s="573" t="s">
        <v>721</v>
      </c>
      <c r="K11" s="573" t="s">
        <v>722</v>
      </c>
      <c r="L11" s="573" t="s">
        <v>723</v>
      </c>
      <c r="M11" s="574" t="s">
        <v>724</v>
      </c>
    </row>
    <row r="12">
      <c r="B12" s="571" t="s">
        <v>31</v>
      </c>
      <c r="C12" s="358">
        <v>10.0</v>
      </c>
      <c r="D12" s="572" t="s">
        <v>725</v>
      </c>
      <c r="E12" s="573" t="s">
        <v>726</v>
      </c>
      <c r="F12" s="573" t="s">
        <v>727</v>
      </c>
      <c r="G12" s="573" t="s">
        <v>728</v>
      </c>
      <c r="H12" s="573" t="s">
        <v>729</v>
      </c>
      <c r="I12" s="573" t="s">
        <v>730</v>
      </c>
      <c r="J12" s="573" t="s">
        <v>731</v>
      </c>
      <c r="K12" s="573" t="s">
        <v>732</v>
      </c>
      <c r="L12" s="573" t="s">
        <v>733</v>
      </c>
      <c r="M12" s="574" t="s">
        <v>734</v>
      </c>
    </row>
    <row r="13">
      <c r="B13" s="571" t="s">
        <v>5</v>
      </c>
      <c r="C13" s="358">
        <v>11.0</v>
      </c>
      <c r="D13" s="572" t="s">
        <v>735</v>
      </c>
      <c r="E13" s="573" t="s">
        <v>736</v>
      </c>
      <c r="F13" s="573" t="s">
        <v>737</v>
      </c>
      <c r="G13" s="573" t="s">
        <v>738</v>
      </c>
      <c r="H13" s="573" t="s">
        <v>739</v>
      </c>
      <c r="I13" s="573" t="s">
        <v>740</v>
      </c>
      <c r="J13" s="573" t="s">
        <v>741</v>
      </c>
      <c r="K13" s="573" t="s">
        <v>742</v>
      </c>
      <c r="L13" s="573" t="s">
        <v>743</v>
      </c>
      <c r="M13" s="574" t="s">
        <v>744</v>
      </c>
    </row>
    <row r="14">
      <c r="B14" s="575" t="s">
        <v>29</v>
      </c>
      <c r="C14" s="576">
        <v>12.0</v>
      </c>
      <c r="D14" s="577" t="s">
        <v>745</v>
      </c>
      <c r="E14" s="578" t="s">
        <v>746</v>
      </c>
      <c r="F14" s="578" t="s">
        <v>747</v>
      </c>
      <c r="G14" s="578" t="s">
        <v>748</v>
      </c>
      <c r="H14" s="578" t="s">
        <v>749</v>
      </c>
      <c r="I14" s="578" t="s">
        <v>750</v>
      </c>
      <c r="J14" s="578" t="s">
        <v>751</v>
      </c>
      <c r="K14" s="578" t="s">
        <v>752</v>
      </c>
      <c r="L14" s="578" t="s">
        <v>753</v>
      </c>
      <c r="M14" s="579" t="s">
        <v>754</v>
      </c>
    </row>
    <row r="15" ht="11.25" customHeight="1"/>
    <row r="16">
      <c r="B16" s="562" t="s">
        <v>6</v>
      </c>
      <c r="C16" s="563" t="s">
        <v>625</v>
      </c>
      <c r="D16" s="564" t="s">
        <v>755</v>
      </c>
      <c r="E16" s="565" t="s">
        <v>756</v>
      </c>
      <c r="F16" s="565" t="s">
        <v>757</v>
      </c>
      <c r="G16" s="565" t="s">
        <v>758</v>
      </c>
      <c r="H16" s="565" t="s">
        <v>759</v>
      </c>
      <c r="I16" s="565" t="s">
        <v>760</v>
      </c>
      <c r="J16" s="565" t="s">
        <v>761</v>
      </c>
      <c r="K16" s="565" t="s">
        <v>762</v>
      </c>
      <c r="L16" s="565" t="s">
        <v>763</v>
      </c>
      <c r="M16" s="563" t="s">
        <v>764</v>
      </c>
    </row>
    <row r="17">
      <c r="B17" s="566" t="s">
        <v>29</v>
      </c>
      <c r="C17" s="567">
        <v>1.0</v>
      </c>
      <c r="D17" s="568" t="s">
        <v>765</v>
      </c>
      <c r="E17" s="569" t="s">
        <v>766</v>
      </c>
      <c r="F17" s="569" t="s">
        <v>767</v>
      </c>
      <c r="G17" s="569" t="s">
        <v>768</v>
      </c>
      <c r="H17" s="569" t="s">
        <v>769</v>
      </c>
      <c r="I17" s="569" t="s">
        <v>770</v>
      </c>
      <c r="J17" s="569" t="s">
        <v>771</v>
      </c>
      <c r="K17" s="569" t="s">
        <v>772</v>
      </c>
      <c r="L17" s="569" t="s">
        <v>773</v>
      </c>
      <c r="M17" s="570" t="s">
        <v>774</v>
      </c>
    </row>
    <row r="18">
      <c r="B18" s="571" t="s">
        <v>5</v>
      </c>
      <c r="C18" s="358">
        <v>2.0</v>
      </c>
      <c r="D18" s="572" t="s">
        <v>775</v>
      </c>
      <c r="E18" s="573" t="s">
        <v>776</v>
      </c>
      <c r="F18" s="573" t="s">
        <v>777</v>
      </c>
      <c r="G18" s="573" t="s">
        <v>778</v>
      </c>
      <c r="H18" s="573" t="s">
        <v>779</v>
      </c>
      <c r="I18" s="573" t="s">
        <v>780</v>
      </c>
      <c r="J18" s="573" t="s">
        <v>781</v>
      </c>
      <c r="K18" s="573" t="s">
        <v>782</v>
      </c>
      <c r="L18" s="573" t="s">
        <v>783</v>
      </c>
      <c r="M18" s="574" t="s">
        <v>784</v>
      </c>
    </row>
    <row r="19">
      <c r="B19" s="571" t="s">
        <v>31</v>
      </c>
      <c r="C19" s="358">
        <v>3.0</v>
      </c>
      <c r="D19" s="572" t="s">
        <v>785</v>
      </c>
      <c r="E19" s="573" t="s">
        <v>786</v>
      </c>
      <c r="F19" s="573" t="s">
        <v>787</v>
      </c>
      <c r="G19" s="573" t="s">
        <v>788</v>
      </c>
      <c r="H19" s="573" t="s">
        <v>789</v>
      </c>
      <c r="I19" s="573" t="s">
        <v>790</v>
      </c>
      <c r="J19" s="573" t="s">
        <v>791</v>
      </c>
      <c r="K19" s="573" t="s">
        <v>792</v>
      </c>
      <c r="L19" s="573" t="s">
        <v>793</v>
      </c>
      <c r="M19" s="574" t="s">
        <v>794</v>
      </c>
    </row>
    <row r="20">
      <c r="B20" s="571" t="s">
        <v>26</v>
      </c>
      <c r="C20" s="358">
        <v>4.0</v>
      </c>
      <c r="D20" s="572" t="s">
        <v>795</v>
      </c>
      <c r="E20" s="573" t="s">
        <v>796</v>
      </c>
      <c r="F20" s="573" t="s">
        <v>797</v>
      </c>
      <c r="G20" s="573" t="s">
        <v>798</v>
      </c>
      <c r="H20" s="573" t="s">
        <v>799</v>
      </c>
      <c r="I20" s="573" t="s">
        <v>800</v>
      </c>
      <c r="J20" s="573" t="s">
        <v>801</v>
      </c>
      <c r="K20" s="573" t="s">
        <v>802</v>
      </c>
      <c r="L20" s="573" t="s">
        <v>803</v>
      </c>
      <c r="M20" s="574" t="s">
        <v>804</v>
      </c>
    </row>
    <row r="21">
      <c r="B21" s="571" t="s">
        <v>4</v>
      </c>
      <c r="C21" s="358">
        <v>5.0</v>
      </c>
      <c r="D21" s="572" t="s">
        <v>805</v>
      </c>
      <c r="E21" s="573" t="s">
        <v>806</v>
      </c>
      <c r="F21" s="573" t="s">
        <v>807</v>
      </c>
      <c r="G21" s="573" t="s">
        <v>808</v>
      </c>
      <c r="H21" s="573" t="s">
        <v>809</v>
      </c>
      <c r="I21" s="573" t="s">
        <v>810</v>
      </c>
      <c r="J21" s="573" t="s">
        <v>811</v>
      </c>
      <c r="K21" s="573" t="s">
        <v>812</v>
      </c>
      <c r="L21" s="573" t="s">
        <v>813</v>
      </c>
      <c r="M21" s="574" t="s">
        <v>814</v>
      </c>
    </row>
    <row r="22">
      <c r="B22" s="571" t="s">
        <v>2</v>
      </c>
      <c r="C22" s="358">
        <v>6.0</v>
      </c>
      <c r="D22" s="572" t="s">
        <v>815</v>
      </c>
      <c r="E22" s="573" t="s">
        <v>816</v>
      </c>
      <c r="F22" s="573" t="s">
        <v>817</v>
      </c>
      <c r="G22" s="573" t="s">
        <v>818</v>
      </c>
      <c r="H22" s="573" t="s">
        <v>819</v>
      </c>
      <c r="I22" s="573" t="s">
        <v>820</v>
      </c>
      <c r="J22" s="573" t="s">
        <v>821</v>
      </c>
      <c r="K22" s="573" t="s">
        <v>822</v>
      </c>
      <c r="L22" s="573" t="s">
        <v>823</v>
      </c>
      <c r="M22" s="574" t="s">
        <v>824</v>
      </c>
    </row>
    <row r="23">
      <c r="B23" s="571" t="s">
        <v>27</v>
      </c>
      <c r="C23" s="358">
        <v>7.0</v>
      </c>
      <c r="D23" s="572" t="s">
        <v>825</v>
      </c>
      <c r="E23" s="573" t="s">
        <v>826</v>
      </c>
      <c r="F23" s="573" t="s">
        <v>827</v>
      </c>
      <c r="G23" s="573" t="s">
        <v>828</v>
      </c>
      <c r="H23" s="573" t="s">
        <v>829</v>
      </c>
      <c r="I23" s="573" t="s">
        <v>830</v>
      </c>
      <c r="J23" s="573" t="s">
        <v>831</v>
      </c>
      <c r="K23" s="573" t="s">
        <v>832</v>
      </c>
      <c r="L23" s="573" t="s">
        <v>833</v>
      </c>
      <c r="M23" s="574" t="s">
        <v>834</v>
      </c>
    </row>
    <row r="24">
      <c r="B24" s="571" t="s">
        <v>1</v>
      </c>
      <c r="C24" s="358">
        <v>8.0</v>
      </c>
      <c r="D24" s="572" t="s">
        <v>835</v>
      </c>
      <c r="E24" s="573" t="s">
        <v>836</v>
      </c>
      <c r="F24" s="573" t="s">
        <v>837</v>
      </c>
      <c r="G24" s="573" t="s">
        <v>838</v>
      </c>
      <c r="H24" s="573" t="s">
        <v>839</v>
      </c>
      <c r="I24" s="573" t="s">
        <v>840</v>
      </c>
      <c r="J24" s="573" t="s">
        <v>841</v>
      </c>
      <c r="K24" s="573" t="s">
        <v>842</v>
      </c>
      <c r="L24" s="573" t="s">
        <v>843</v>
      </c>
      <c r="M24" s="574" t="s">
        <v>844</v>
      </c>
    </row>
    <row r="25">
      <c r="B25" s="571" t="s">
        <v>30</v>
      </c>
      <c r="C25" s="358">
        <v>9.0</v>
      </c>
      <c r="D25" s="572" t="s">
        <v>845</v>
      </c>
      <c r="E25" s="573" t="s">
        <v>846</v>
      </c>
      <c r="F25" s="573" t="s">
        <v>847</v>
      </c>
      <c r="G25" s="573" t="s">
        <v>848</v>
      </c>
      <c r="H25" s="573" t="s">
        <v>849</v>
      </c>
      <c r="I25" s="573" t="s">
        <v>850</v>
      </c>
      <c r="J25" s="573" t="s">
        <v>851</v>
      </c>
      <c r="K25" s="573" t="s">
        <v>852</v>
      </c>
      <c r="L25" s="573" t="s">
        <v>843</v>
      </c>
      <c r="M25" s="574" t="s">
        <v>853</v>
      </c>
    </row>
    <row r="26">
      <c r="B26" s="571" t="s">
        <v>28</v>
      </c>
      <c r="C26" s="358">
        <v>10.0</v>
      </c>
      <c r="D26" s="572" t="s">
        <v>854</v>
      </c>
      <c r="E26" s="573" t="s">
        <v>855</v>
      </c>
      <c r="F26" s="573" t="s">
        <v>856</v>
      </c>
      <c r="G26" s="573" t="s">
        <v>857</v>
      </c>
      <c r="H26" s="573" t="s">
        <v>858</v>
      </c>
      <c r="I26" s="573" t="s">
        <v>859</v>
      </c>
      <c r="J26" s="573" t="s">
        <v>860</v>
      </c>
      <c r="K26" s="573" t="s">
        <v>861</v>
      </c>
      <c r="L26" s="573" t="s">
        <v>862</v>
      </c>
      <c r="M26" s="574" t="s">
        <v>863</v>
      </c>
    </row>
    <row r="27">
      <c r="B27" s="571" t="s">
        <v>0</v>
      </c>
      <c r="C27" s="358">
        <v>11.0</v>
      </c>
      <c r="D27" s="572" t="s">
        <v>864</v>
      </c>
      <c r="E27" s="573" t="s">
        <v>865</v>
      </c>
      <c r="F27" s="573" t="s">
        <v>866</v>
      </c>
      <c r="G27" s="573" t="s">
        <v>867</v>
      </c>
      <c r="H27" s="573" t="s">
        <v>868</v>
      </c>
      <c r="I27" s="573" t="s">
        <v>869</v>
      </c>
      <c r="J27" s="573" t="s">
        <v>870</v>
      </c>
      <c r="K27" s="573" t="s">
        <v>871</v>
      </c>
      <c r="L27" s="573" t="s">
        <v>872</v>
      </c>
      <c r="M27" s="574" t="s">
        <v>873</v>
      </c>
    </row>
    <row r="28">
      <c r="B28" s="575" t="s">
        <v>3</v>
      </c>
      <c r="C28" s="576">
        <v>12.0</v>
      </c>
      <c r="D28" s="577" t="s">
        <v>874</v>
      </c>
      <c r="E28" s="578" t="s">
        <v>875</v>
      </c>
      <c r="F28" s="578" t="s">
        <v>876</v>
      </c>
      <c r="G28" s="578" t="s">
        <v>877</v>
      </c>
      <c r="H28" s="578" t="s">
        <v>878</v>
      </c>
      <c r="I28" s="578" t="s">
        <v>879</v>
      </c>
      <c r="J28" s="578" t="s">
        <v>880</v>
      </c>
      <c r="K28" s="578" t="s">
        <v>881</v>
      </c>
      <c r="L28" s="578" t="s">
        <v>882</v>
      </c>
      <c r="M28" s="579" t="s">
        <v>883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0"/>
    <col customWidth="1" min="2" max="3" width="16.86"/>
    <col customWidth="1" min="4" max="4" width="23.14"/>
    <col customWidth="1" min="5" max="5" width="21.57"/>
    <col customWidth="1" min="6" max="6" width="19.0"/>
    <col customWidth="1" min="7" max="7" width="18.14"/>
    <col customWidth="1" min="8" max="8" width="18.43"/>
    <col customWidth="1" min="9" max="9" width="16.57"/>
    <col customWidth="1" min="10" max="10" width="19.14"/>
    <col customWidth="1" min="11" max="11" width="18.86"/>
    <col customWidth="1" min="12" max="12" width="21.43"/>
    <col customWidth="1" min="13" max="13" width="16.71"/>
    <col customWidth="1" min="14" max="14" width="16.57"/>
    <col customWidth="1" min="15" max="15" width="20.86"/>
    <col customWidth="1" min="16" max="16" width="19.0"/>
    <col customWidth="1" min="17" max="17" width="17.29"/>
  </cols>
  <sheetData>
    <row r="1"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</row>
    <row r="2">
      <c r="B2" s="580" t="s">
        <v>884</v>
      </c>
      <c r="C2" s="581" t="s">
        <v>885</v>
      </c>
      <c r="D2" s="582" t="s">
        <v>886</v>
      </c>
      <c r="E2" s="582" t="s">
        <v>887</v>
      </c>
      <c r="F2" s="581" t="s">
        <v>888</v>
      </c>
      <c r="G2" s="581" t="s">
        <v>889</v>
      </c>
      <c r="H2" s="581" t="s">
        <v>890</v>
      </c>
      <c r="I2" s="581" t="s">
        <v>891</v>
      </c>
      <c r="J2" s="581" t="s">
        <v>892</v>
      </c>
      <c r="K2" s="581" t="s">
        <v>893</v>
      </c>
      <c r="L2" s="581" t="s">
        <v>894</v>
      </c>
      <c r="M2" s="581" t="s">
        <v>895</v>
      </c>
      <c r="N2" s="581" t="s">
        <v>896</v>
      </c>
      <c r="O2" s="581" t="s">
        <v>897</v>
      </c>
      <c r="P2" s="581" t="s">
        <v>898</v>
      </c>
      <c r="Q2" s="583" t="s">
        <v>899</v>
      </c>
    </row>
    <row r="3">
      <c r="B3" s="584" t="s">
        <v>900</v>
      </c>
      <c r="C3" s="585" t="s">
        <v>646</v>
      </c>
      <c r="D3" s="585" t="s">
        <v>648</v>
      </c>
      <c r="E3" s="586" t="s">
        <v>901</v>
      </c>
      <c r="F3" s="584" t="s">
        <v>902</v>
      </c>
      <c r="G3" s="584" t="s">
        <v>903</v>
      </c>
      <c r="H3" s="584" t="s">
        <v>904</v>
      </c>
      <c r="I3" s="584" t="s">
        <v>905</v>
      </c>
      <c r="J3" s="585" t="s">
        <v>793</v>
      </c>
      <c r="K3" s="584" t="s">
        <v>906</v>
      </c>
      <c r="L3" s="584" t="s">
        <v>907</v>
      </c>
      <c r="M3" s="585" t="s">
        <v>794</v>
      </c>
      <c r="N3" s="584" t="s">
        <v>908</v>
      </c>
      <c r="O3" s="585" t="s">
        <v>741</v>
      </c>
      <c r="P3" s="585" t="s">
        <v>725</v>
      </c>
      <c r="Q3" s="585" t="s">
        <v>641</v>
      </c>
    </row>
    <row r="4">
      <c r="B4" s="587" t="s">
        <v>705</v>
      </c>
      <c r="C4" s="587" t="s">
        <v>754</v>
      </c>
      <c r="D4" s="587" t="s">
        <v>716</v>
      </c>
      <c r="E4" s="588" t="s">
        <v>660</v>
      </c>
      <c r="F4" s="587" t="s">
        <v>845</v>
      </c>
      <c r="G4" s="589" t="s">
        <v>909</v>
      </c>
      <c r="H4" s="587" t="s">
        <v>684</v>
      </c>
      <c r="I4" s="589" t="s">
        <v>910</v>
      </c>
      <c r="J4" s="589" t="s">
        <v>911</v>
      </c>
      <c r="K4" s="587" t="s">
        <v>723</v>
      </c>
      <c r="L4" s="587" t="s">
        <v>850</v>
      </c>
      <c r="M4" s="587" t="s">
        <v>838</v>
      </c>
      <c r="N4" s="587" t="s">
        <v>718</v>
      </c>
      <c r="O4" s="587" t="s">
        <v>638</v>
      </c>
      <c r="P4" s="587" t="s">
        <v>727</v>
      </c>
      <c r="Q4" s="587" t="s">
        <v>699</v>
      </c>
    </row>
    <row r="5">
      <c r="B5" s="589" t="s">
        <v>912</v>
      </c>
      <c r="C5" s="587" t="s">
        <v>769</v>
      </c>
      <c r="D5" s="587" t="s">
        <v>814</v>
      </c>
      <c r="E5" s="590" t="s">
        <v>913</v>
      </c>
      <c r="F5" s="589" t="s">
        <v>914</v>
      </c>
      <c r="G5" s="589" t="s">
        <v>915</v>
      </c>
      <c r="H5" s="589" t="s">
        <v>916</v>
      </c>
      <c r="I5" s="589" t="s">
        <v>917</v>
      </c>
      <c r="J5" s="589" t="s">
        <v>918</v>
      </c>
      <c r="K5" s="589" t="s">
        <v>919</v>
      </c>
      <c r="L5" s="589" t="s">
        <v>920</v>
      </c>
      <c r="M5" s="589" t="s">
        <v>921</v>
      </c>
      <c r="N5" s="587" t="s">
        <v>710</v>
      </c>
      <c r="O5" s="587" t="s">
        <v>708</v>
      </c>
      <c r="P5" s="587" t="s">
        <v>714</v>
      </c>
      <c r="Q5" s="587" t="s">
        <v>728</v>
      </c>
    </row>
    <row r="6">
      <c r="B6" s="587" t="s">
        <v>789</v>
      </c>
      <c r="C6" s="587" t="s">
        <v>812</v>
      </c>
      <c r="D6" s="587" t="s">
        <v>748</v>
      </c>
      <c r="E6" s="588" t="s">
        <v>665</v>
      </c>
      <c r="F6" s="587" t="s">
        <v>779</v>
      </c>
      <c r="G6" s="589" t="s">
        <v>922</v>
      </c>
      <c r="H6" s="587" t="s">
        <v>849</v>
      </c>
      <c r="I6" s="587" t="s">
        <v>721</v>
      </c>
      <c r="J6" s="587" t="s">
        <v>797</v>
      </c>
      <c r="K6" s="587" t="s">
        <v>816</v>
      </c>
      <c r="L6" s="589" t="s">
        <v>883</v>
      </c>
      <c r="M6" s="587" t="s">
        <v>867</v>
      </c>
      <c r="N6" s="589" t="s">
        <v>923</v>
      </c>
      <c r="O6" s="589" t="s">
        <v>924</v>
      </c>
      <c r="P6" s="589" t="s">
        <v>925</v>
      </c>
      <c r="Q6" s="589" t="s">
        <v>926</v>
      </c>
    </row>
    <row r="7">
      <c r="B7" s="587" t="s">
        <v>819</v>
      </c>
      <c r="C7" s="589" t="s">
        <v>927</v>
      </c>
      <c r="D7" s="587" t="s">
        <v>835</v>
      </c>
      <c r="E7" s="588" t="s">
        <v>778</v>
      </c>
      <c r="F7" s="587" t="s">
        <v>855</v>
      </c>
      <c r="G7" s="589" t="s">
        <v>928</v>
      </c>
      <c r="H7" s="589" t="s">
        <v>929</v>
      </c>
      <c r="I7" s="589" t="s">
        <v>930</v>
      </c>
      <c r="J7" s="589" t="s">
        <v>931</v>
      </c>
      <c r="K7" s="589" t="s">
        <v>932</v>
      </c>
      <c r="L7" s="589" t="s">
        <v>933</v>
      </c>
      <c r="M7" s="587" t="s">
        <v>742</v>
      </c>
      <c r="N7" s="587" t="s">
        <v>645</v>
      </c>
      <c r="O7" s="587" t="s">
        <v>856</v>
      </c>
      <c r="P7" s="587" t="s">
        <v>722</v>
      </c>
      <c r="Q7" s="587" t="s">
        <v>800</v>
      </c>
    </row>
    <row r="8">
      <c r="B8" s="589" t="s">
        <v>934</v>
      </c>
      <c r="C8" s="587" t="s">
        <v>846</v>
      </c>
      <c r="D8" s="587" t="s">
        <v>662</v>
      </c>
      <c r="E8" s="590" t="s">
        <v>935</v>
      </c>
      <c r="F8" s="589" t="s">
        <v>936</v>
      </c>
      <c r="G8" s="589" t="s">
        <v>937</v>
      </c>
      <c r="H8" s="587" t="s">
        <v>691</v>
      </c>
      <c r="I8" s="589" t="s">
        <v>873</v>
      </c>
      <c r="J8" s="589" t="s">
        <v>938</v>
      </c>
      <c r="K8" s="587" t="s">
        <v>734</v>
      </c>
      <c r="L8" s="587" t="s">
        <v>707</v>
      </c>
      <c r="M8" s="589" t="s">
        <v>939</v>
      </c>
      <c r="N8" s="589" t="s">
        <v>940</v>
      </c>
      <c r="O8" s="587" t="s">
        <v>654</v>
      </c>
      <c r="P8" s="589" t="s">
        <v>941</v>
      </c>
      <c r="Q8" s="589" t="s">
        <v>942</v>
      </c>
    </row>
    <row r="9">
      <c r="B9" s="589" t="s">
        <v>943</v>
      </c>
      <c r="C9" s="589" t="s">
        <v>944</v>
      </c>
      <c r="D9" s="589" t="s">
        <v>945</v>
      </c>
      <c r="E9" s="590" t="s">
        <v>946</v>
      </c>
      <c r="F9" s="589" t="s">
        <v>947</v>
      </c>
      <c r="G9" s="587" t="s">
        <v>820</v>
      </c>
      <c r="H9" s="587" t="s">
        <v>713</v>
      </c>
      <c r="I9" s="589" t="s">
        <v>948</v>
      </c>
      <c r="J9" s="587" t="s">
        <v>827</v>
      </c>
      <c r="K9" s="589" t="s">
        <v>949</v>
      </c>
      <c r="L9" s="589" t="s">
        <v>950</v>
      </c>
      <c r="M9" s="587" t="s">
        <v>858</v>
      </c>
      <c r="N9" s="587" t="s">
        <v>743</v>
      </c>
      <c r="O9" s="587" t="s">
        <v>802</v>
      </c>
      <c r="P9" s="587" t="s">
        <v>652</v>
      </c>
      <c r="Q9" s="589" t="s">
        <v>951</v>
      </c>
    </row>
    <row r="10">
      <c r="B10" s="587" t="s">
        <v>689</v>
      </c>
      <c r="C10" s="587" t="s">
        <v>720</v>
      </c>
      <c r="D10" s="589" t="s">
        <v>952</v>
      </c>
      <c r="E10" s="588" t="s">
        <v>842</v>
      </c>
      <c r="F10" s="589" t="s">
        <v>953</v>
      </c>
      <c r="G10" s="587" t="s">
        <v>671</v>
      </c>
      <c r="H10" s="589" t="s">
        <v>954</v>
      </c>
      <c r="I10" s="589" t="s">
        <v>955</v>
      </c>
      <c r="J10" s="589" t="s">
        <v>956</v>
      </c>
      <c r="K10" s="589" t="s">
        <v>957</v>
      </c>
      <c r="L10" s="589" t="s">
        <v>958</v>
      </c>
      <c r="M10" s="587" t="s">
        <v>815</v>
      </c>
      <c r="N10" s="587" t="s">
        <v>848</v>
      </c>
      <c r="O10" s="589" t="s">
        <v>959</v>
      </c>
      <c r="P10" s="589" t="s">
        <v>960</v>
      </c>
      <c r="Q10" s="587" t="s">
        <v>863</v>
      </c>
    </row>
    <row r="11">
      <c r="B11" s="589" t="s">
        <v>853</v>
      </c>
      <c r="C11" s="587" t="s">
        <v>823</v>
      </c>
      <c r="D11" s="589" t="s">
        <v>961</v>
      </c>
      <c r="E11" s="588" t="s">
        <v>809</v>
      </c>
      <c r="F11" s="587" t="s">
        <v>796</v>
      </c>
      <c r="G11" s="589" t="s">
        <v>962</v>
      </c>
      <c r="H11" s="589" t="s">
        <v>963</v>
      </c>
      <c r="I11" s="587" t="s">
        <v>670</v>
      </c>
      <c r="J11" s="589" t="s">
        <v>964</v>
      </c>
      <c r="K11" s="589" t="s">
        <v>965</v>
      </c>
      <c r="L11" s="587" t="s">
        <v>651</v>
      </c>
      <c r="M11" s="589" t="s">
        <v>966</v>
      </c>
      <c r="N11" s="587" t="s">
        <v>739</v>
      </c>
      <c r="O11" s="587" t="s">
        <v>686</v>
      </c>
      <c r="P11" s="587" t="s">
        <v>692</v>
      </c>
      <c r="Q11" s="587" t="s">
        <v>672</v>
      </c>
    </row>
    <row r="12">
      <c r="B12" s="587" t="s">
        <v>777</v>
      </c>
      <c r="C12" s="589" t="s">
        <v>967</v>
      </c>
      <c r="D12" s="587" t="s">
        <v>737</v>
      </c>
      <c r="E12" s="590" t="s">
        <v>968</v>
      </c>
      <c r="F12" s="589" t="s">
        <v>969</v>
      </c>
      <c r="G12" s="587" t="s">
        <v>661</v>
      </c>
      <c r="H12" s="589" t="s">
        <v>970</v>
      </c>
      <c r="I12" s="589" t="s">
        <v>971</v>
      </c>
      <c r="J12" s="589" t="s">
        <v>972</v>
      </c>
      <c r="K12" s="587" t="s">
        <v>864</v>
      </c>
      <c r="L12" s="589" t="s">
        <v>973</v>
      </c>
      <c r="M12" s="589" t="s">
        <v>974</v>
      </c>
      <c r="N12" s="587" t="s">
        <v>640</v>
      </c>
      <c r="O12" s="589" t="s">
        <v>975</v>
      </c>
      <c r="P12" s="587" t="s">
        <v>740</v>
      </c>
      <c r="Q12" s="589" t="s">
        <v>976</v>
      </c>
    </row>
    <row r="13">
      <c r="B13" s="587" t="s">
        <v>765</v>
      </c>
      <c r="C13" s="589" t="s">
        <v>977</v>
      </c>
      <c r="D13" s="589" t="s">
        <v>978</v>
      </c>
      <c r="E13" s="590" t="s">
        <v>979</v>
      </c>
      <c r="F13" s="587" t="s">
        <v>879</v>
      </c>
      <c r="G13" s="589" t="s">
        <v>980</v>
      </c>
      <c r="H13" s="587" t="s">
        <v>810</v>
      </c>
      <c r="I13" s="587" t="s">
        <v>673</v>
      </c>
      <c r="J13" s="587" t="s">
        <v>868</v>
      </c>
      <c r="K13" s="587" t="s">
        <v>857</v>
      </c>
      <c r="L13" s="587" t="s">
        <v>750</v>
      </c>
      <c r="M13" s="587" t="s">
        <v>693</v>
      </c>
      <c r="N13" s="589" t="s">
        <v>981</v>
      </c>
      <c r="O13" s="587" t="s">
        <v>785</v>
      </c>
      <c r="P13" s="587" t="s">
        <v>698</v>
      </c>
      <c r="Q13" s="587" t="s">
        <v>787</v>
      </c>
    </row>
    <row r="14">
      <c r="B14" s="589" t="s">
        <v>982</v>
      </c>
      <c r="C14" s="587" t="s">
        <v>659</v>
      </c>
      <c r="D14" s="587" t="s">
        <v>735</v>
      </c>
      <c r="E14" s="588" t="s">
        <v>701</v>
      </c>
      <c r="F14" s="587" t="s">
        <v>751</v>
      </c>
      <c r="G14" s="587" t="s">
        <v>717</v>
      </c>
      <c r="H14" s="587" t="s">
        <v>744</v>
      </c>
      <c r="I14" s="587" t="s">
        <v>808</v>
      </c>
      <c r="J14" s="587" t="s">
        <v>669</v>
      </c>
      <c r="K14" s="587" t="s">
        <v>874</v>
      </c>
      <c r="L14" s="587" t="s">
        <v>841</v>
      </c>
      <c r="M14" s="589" t="s">
        <v>983</v>
      </c>
      <c r="N14" s="587" t="s">
        <v>775</v>
      </c>
      <c r="O14" s="587" t="s">
        <v>680</v>
      </c>
      <c r="P14" s="589" t="s">
        <v>984</v>
      </c>
      <c r="Q14" s="589" t="s">
        <v>985</v>
      </c>
    </row>
    <row r="15">
      <c r="B15" s="589" t="s">
        <v>986</v>
      </c>
      <c r="C15" s="589" t="s">
        <v>987</v>
      </c>
      <c r="D15" s="587" t="s">
        <v>818</v>
      </c>
      <c r="E15" s="588" t="s">
        <v>639</v>
      </c>
      <c r="F15" s="589" t="s">
        <v>988</v>
      </c>
      <c r="G15" s="587" t="s">
        <v>826</v>
      </c>
      <c r="H15" s="587" t="s">
        <v>702</v>
      </c>
      <c r="I15" s="589" t="s">
        <v>989</v>
      </c>
      <c r="J15" s="587" t="s">
        <v>679</v>
      </c>
      <c r="K15" s="587" t="s">
        <v>738</v>
      </c>
      <c r="L15" s="589" t="s">
        <v>990</v>
      </c>
      <c r="M15" s="589" t="s">
        <v>991</v>
      </c>
      <c r="N15" s="587" t="s">
        <v>861</v>
      </c>
      <c r="O15" s="587" t="s">
        <v>745</v>
      </c>
      <c r="P15" s="587" t="s">
        <v>836</v>
      </c>
      <c r="Q15" s="587" t="s">
        <v>706</v>
      </c>
    </row>
    <row r="16">
      <c r="B16" s="589" t="s">
        <v>992</v>
      </c>
      <c r="C16" s="587" t="s">
        <v>882</v>
      </c>
      <c r="D16" s="589" t="s">
        <v>993</v>
      </c>
      <c r="E16" s="590" t="s">
        <v>994</v>
      </c>
      <c r="F16" s="587" t="s">
        <v>854</v>
      </c>
      <c r="G16" s="589" t="s">
        <v>995</v>
      </c>
      <c r="H16" s="589" t="s">
        <v>996</v>
      </c>
      <c r="I16" s="589" t="s">
        <v>997</v>
      </c>
      <c r="J16" s="589" t="s">
        <v>998</v>
      </c>
      <c r="K16" s="587" t="s">
        <v>847</v>
      </c>
      <c r="L16" s="589" t="s">
        <v>999</v>
      </c>
      <c r="M16" s="589" t="s">
        <v>1000</v>
      </c>
      <c r="N16" s="589" t="s">
        <v>1001</v>
      </c>
      <c r="O16" s="589" t="s">
        <v>1002</v>
      </c>
      <c r="P16" s="587" t="s">
        <v>788</v>
      </c>
      <c r="Q16" s="589" t="s">
        <v>1003</v>
      </c>
    </row>
    <row r="17">
      <c r="B17" s="587" t="s">
        <v>859</v>
      </c>
      <c r="C17" s="587" t="s">
        <v>875</v>
      </c>
      <c r="D17" s="589" t="s">
        <v>1004</v>
      </c>
      <c r="E17" s="590" t="s">
        <v>844</v>
      </c>
      <c r="F17" s="589" t="s">
        <v>1005</v>
      </c>
      <c r="G17" s="589" t="s">
        <v>1006</v>
      </c>
      <c r="H17" s="589" t="s">
        <v>1007</v>
      </c>
      <c r="I17" s="589" t="s">
        <v>1008</v>
      </c>
      <c r="J17" s="587" t="s">
        <v>700</v>
      </c>
      <c r="K17" s="587" t="s">
        <v>807</v>
      </c>
      <c r="L17" s="589" t="s">
        <v>1009</v>
      </c>
      <c r="M17" s="589" t="s">
        <v>1010</v>
      </c>
      <c r="N17" s="587" t="s">
        <v>675</v>
      </c>
      <c r="O17" s="589" t="s">
        <v>1011</v>
      </c>
      <c r="P17" s="587" t="s">
        <v>880</v>
      </c>
      <c r="Q17" s="587" t="s">
        <v>872</v>
      </c>
    </row>
    <row r="18">
      <c r="B18" s="589" t="s">
        <v>1012</v>
      </c>
      <c r="C18" s="587" t="s">
        <v>865</v>
      </c>
      <c r="D18" s="587" t="s">
        <v>657</v>
      </c>
      <c r="E18" s="590" t="s">
        <v>1013</v>
      </c>
      <c r="F18" s="587" t="s">
        <v>869</v>
      </c>
      <c r="G18" s="589" t="s">
        <v>1014</v>
      </c>
      <c r="H18" s="589" t="s">
        <v>1015</v>
      </c>
      <c r="I18" s="589" t="s">
        <v>1016</v>
      </c>
      <c r="J18" s="589" t="s">
        <v>1017</v>
      </c>
      <c r="K18" s="589" t="s">
        <v>834</v>
      </c>
      <c r="L18" s="587" t="s">
        <v>799</v>
      </c>
      <c r="M18" s="587" t="s">
        <v>801</v>
      </c>
      <c r="N18" s="587" t="s">
        <v>696</v>
      </c>
      <c r="O18" s="589" t="s">
        <v>1018</v>
      </c>
      <c r="P18" s="589" t="s">
        <v>1019</v>
      </c>
      <c r="Q18" s="589" t="s">
        <v>1020</v>
      </c>
    </row>
    <row r="19">
      <c r="B19" s="589" t="s">
        <v>1021</v>
      </c>
      <c r="C19" s="589" t="s">
        <v>1022</v>
      </c>
      <c r="D19" s="589" t="s">
        <v>1023</v>
      </c>
      <c r="E19" s="588" t="s">
        <v>770</v>
      </c>
      <c r="F19" s="589" t="s">
        <v>1024</v>
      </c>
      <c r="G19" s="587" t="s">
        <v>811</v>
      </c>
      <c r="H19" s="587" t="s">
        <v>870</v>
      </c>
      <c r="I19" s="589" t="s">
        <v>1025</v>
      </c>
      <c r="J19" s="587" t="s">
        <v>636</v>
      </c>
      <c r="K19" s="589" t="s">
        <v>1026</v>
      </c>
      <c r="L19" s="589" t="s">
        <v>1027</v>
      </c>
      <c r="M19" s="587" t="s">
        <v>668</v>
      </c>
      <c r="N19" s="587" t="s">
        <v>828</v>
      </c>
      <c r="O19" s="589" t="s">
        <v>1028</v>
      </c>
      <c r="P19" s="589" t="s">
        <v>1029</v>
      </c>
      <c r="Q19" s="589" t="s">
        <v>1030</v>
      </c>
    </row>
    <row r="20">
      <c r="B20" s="589" t="s">
        <v>1031</v>
      </c>
      <c r="C20" s="587" t="s">
        <v>790</v>
      </c>
      <c r="D20" s="589" t="s">
        <v>1032</v>
      </c>
      <c r="E20" s="590" t="s">
        <v>1033</v>
      </c>
      <c r="F20" s="589" t="s">
        <v>1034</v>
      </c>
      <c r="G20" s="589" t="s">
        <v>1035</v>
      </c>
      <c r="H20" s="589" t="s">
        <v>1036</v>
      </c>
      <c r="I20" s="589" t="s">
        <v>1037</v>
      </c>
      <c r="J20" s="589" t="s">
        <v>1038</v>
      </c>
      <c r="K20" s="589" t="s">
        <v>1039</v>
      </c>
      <c r="L20" s="589" t="s">
        <v>1040</v>
      </c>
      <c r="M20" s="589" t="s">
        <v>1041</v>
      </c>
      <c r="N20" s="587" t="s">
        <v>724</v>
      </c>
      <c r="O20" s="589" t="s">
        <v>1042</v>
      </c>
      <c r="P20" s="589" t="s">
        <v>773</v>
      </c>
      <c r="Q20" s="587" t="s">
        <v>839</v>
      </c>
    </row>
    <row r="21">
      <c r="B21" s="589" t="s">
        <v>1043</v>
      </c>
      <c r="C21" s="587" t="s">
        <v>817</v>
      </c>
      <c r="D21" s="589" t="s">
        <v>1044</v>
      </c>
      <c r="E21" s="590" t="s">
        <v>1045</v>
      </c>
      <c r="F21" s="587" t="s">
        <v>804</v>
      </c>
      <c r="G21" s="587" t="s">
        <v>749</v>
      </c>
      <c r="H21" s="587" t="s">
        <v>719</v>
      </c>
      <c r="I21" s="589" t="s">
        <v>1046</v>
      </c>
      <c r="J21" s="589" t="s">
        <v>1047</v>
      </c>
      <c r="K21" s="587" t="s">
        <v>677</v>
      </c>
      <c r="L21" s="589" t="s">
        <v>1048</v>
      </c>
      <c r="M21" s="587" t="s">
        <v>695</v>
      </c>
      <c r="N21" s="589" t="s">
        <v>1049</v>
      </c>
      <c r="O21" s="587" t="s">
        <v>649</v>
      </c>
      <c r="P21" s="589" t="s">
        <v>1050</v>
      </c>
      <c r="Q21" s="587" t="s">
        <v>768</v>
      </c>
    </row>
    <row r="22">
      <c r="B22" s="589" t="s">
        <v>1051</v>
      </c>
      <c r="C22" s="587" t="s">
        <v>685</v>
      </c>
      <c r="D22" s="589" t="s">
        <v>1052</v>
      </c>
      <c r="E22" s="588" t="s">
        <v>715</v>
      </c>
      <c r="F22" s="587" t="s">
        <v>837</v>
      </c>
      <c r="G22" s="589" t="s">
        <v>1053</v>
      </c>
      <c r="H22" s="589" t="s">
        <v>1054</v>
      </c>
      <c r="I22" s="587" t="s">
        <v>643</v>
      </c>
      <c r="J22" s="587" t="s">
        <v>711</v>
      </c>
      <c r="K22" s="589" t="s">
        <v>1055</v>
      </c>
      <c r="L22" s="589" t="s">
        <v>1056</v>
      </c>
      <c r="M22" s="587" t="s">
        <v>766</v>
      </c>
      <c r="N22" s="589" t="s">
        <v>1057</v>
      </c>
      <c r="O22" s="587" t="s">
        <v>644</v>
      </c>
      <c r="P22" s="587" t="s">
        <v>726</v>
      </c>
      <c r="Q22" s="587" t="s">
        <v>780</v>
      </c>
    </row>
    <row r="23">
      <c r="B23" s="589" t="s">
        <v>1058</v>
      </c>
      <c r="C23" s="589" t="s">
        <v>1059</v>
      </c>
      <c r="D23" s="589" t="s">
        <v>1060</v>
      </c>
      <c r="E23" s="590" t="s">
        <v>1061</v>
      </c>
      <c r="F23" s="589" t="s">
        <v>1062</v>
      </c>
      <c r="G23" s="587" t="s">
        <v>881</v>
      </c>
      <c r="H23" s="589" t="s">
        <v>1063</v>
      </c>
      <c r="I23" s="587" t="s">
        <v>733</v>
      </c>
      <c r="J23" s="589" t="s">
        <v>1064</v>
      </c>
      <c r="K23" s="587" t="s">
        <v>746</v>
      </c>
      <c r="L23" s="587" t="s">
        <v>822</v>
      </c>
      <c r="M23" s="587" t="s">
        <v>704</v>
      </c>
      <c r="N23" s="587" t="s">
        <v>803</v>
      </c>
      <c r="O23" s="587" t="s">
        <v>776</v>
      </c>
      <c r="P23" s="589" t="s">
        <v>1065</v>
      </c>
      <c r="Q23" s="587" t="s">
        <v>829</v>
      </c>
    </row>
    <row r="24">
      <c r="B24" s="587" t="s">
        <v>678</v>
      </c>
      <c r="C24" s="589" t="s">
        <v>1066</v>
      </c>
      <c r="D24" s="589" t="s">
        <v>1067</v>
      </c>
      <c r="E24" s="588" t="s">
        <v>731</v>
      </c>
      <c r="F24" s="587" t="s">
        <v>824</v>
      </c>
      <c r="G24" s="589" t="s">
        <v>1068</v>
      </c>
      <c r="H24" s="587" t="s">
        <v>752</v>
      </c>
      <c r="I24" s="589" t="s">
        <v>1069</v>
      </c>
      <c r="J24" s="587" t="s">
        <v>771</v>
      </c>
      <c r="K24" s="589" t="s">
        <v>1070</v>
      </c>
      <c r="L24" s="587" t="s">
        <v>786</v>
      </c>
      <c r="M24" s="587" t="s">
        <v>821</v>
      </c>
      <c r="N24" s="589" t="s">
        <v>1071</v>
      </c>
      <c r="O24" s="589" t="s">
        <v>1072</v>
      </c>
      <c r="P24" s="587" t="s">
        <v>747</v>
      </c>
      <c r="Q24" s="589" t="s">
        <v>1073</v>
      </c>
    </row>
    <row r="25">
      <c r="B25" s="587" t="s">
        <v>681</v>
      </c>
      <c r="C25" s="587" t="s">
        <v>736</v>
      </c>
      <c r="D25" s="587" t="s">
        <v>730</v>
      </c>
      <c r="E25" s="588" t="s">
        <v>688</v>
      </c>
      <c r="F25" s="589" t="s">
        <v>1074</v>
      </c>
      <c r="G25" s="587" t="s">
        <v>781</v>
      </c>
      <c r="H25" s="587" t="s">
        <v>862</v>
      </c>
      <c r="I25" s="587" t="s">
        <v>782</v>
      </c>
      <c r="J25" s="589" t="s">
        <v>1075</v>
      </c>
      <c r="K25" s="589" t="s">
        <v>1076</v>
      </c>
      <c r="L25" s="587" t="s">
        <v>784</v>
      </c>
      <c r="M25" s="587" t="s">
        <v>1077</v>
      </c>
      <c r="N25" s="589" t="s">
        <v>1078</v>
      </c>
      <c r="O25" s="587" t="s">
        <v>694</v>
      </c>
      <c r="P25" s="587" t="s">
        <v>658</v>
      </c>
      <c r="Q25" s="589" t="s">
        <v>1079</v>
      </c>
    </row>
    <row r="26">
      <c r="B26" s="587" t="s">
        <v>878</v>
      </c>
      <c r="C26" s="587" t="s">
        <v>676</v>
      </c>
      <c r="D26" s="587" t="s">
        <v>655</v>
      </c>
      <c r="E26" s="590" t="s">
        <v>1080</v>
      </c>
      <c r="F26" s="587" t="s">
        <v>732</v>
      </c>
      <c r="G26" s="589" t="s">
        <v>1081</v>
      </c>
      <c r="H26" s="587" t="s">
        <v>729</v>
      </c>
      <c r="I26" s="587" t="s">
        <v>753</v>
      </c>
      <c r="J26" s="587" t="s">
        <v>783</v>
      </c>
      <c r="K26" s="589" t="s">
        <v>1082</v>
      </c>
      <c r="L26" s="589" t="s">
        <v>1083</v>
      </c>
      <c r="M26" s="587" t="s">
        <v>825</v>
      </c>
      <c r="N26" s="589" t="s">
        <v>1084</v>
      </c>
      <c r="O26" s="587" t="s">
        <v>852</v>
      </c>
      <c r="P26" s="589" t="s">
        <v>1085</v>
      </c>
      <c r="Q26" s="589" t="s">
        <v>1086</v>
      </c>
    </row>
    <row r="27">
      <c r="B27" s="587" t="s">
        <v>653</v>
      </c>
      <c r="C27" s="591" t="s">
        <v>772</v>
      </c>
      <c r="D27" s="587" t="s">
        <v>635</v>
      </c>
      <c r="E27" s="590" t="s">
        <v>1087</v>
      </c>
      <c r="F27" s="589" t="s">
        <v>1088</v>
      </c>
      <c r="G27" s="587" t="s">
        <v>843</v>
      </c>
      <c r="H27" s="587" t="s">
        <v>876</v>
      </c>
      <c r="I27" s="589" t="s">
        <v>1089</v>
      </c>
      <c r="J27" s="589" t="s">
        <v>1090</v>
      </c>
      <c r="K27" s="589" t="s">
        <v>1091</v>
      </c>
      <c r="L27" s="587" t="s">
        <v>709</v>
      </c>
      <c r="M27" s="587" t="s">
        <v>650</v>
      </c>
      <c r="N27" s="587" t="s">
        <v>674</v>
      </c>
      <c r="O27" s="587" t="s">
        <v>697</v>
      </c>
      <c r="P27" s="591" t="s">
        <v>851</v>
      </c>
      <c r="Q27" s="592" t="s">
        <v>1092</v>
      </c>
    </row>
    <row r="28">
      <c r="B28" s="589" t="s">
        <v>1093</v>
      </c>
      <c r="C28" s="593"/>
      <c r="D28" s="587" t="s">
        <v>637</v>
      </c>
      <c r="E28" s="588" t="s">
        <v>647</v>
      </c>
      <c r="F28" s="587" t="s">
        <v>833</v>
      </c>
      <c r="G28" s="589" t="s">
        <v>1094</v>
      </c>
      <c r="H28" s="592" t="s">
        <v>1095</v>
      </c>
      <c r="I28" s="589" t="s">
        <v>1096</v>
      </c>
      <c r="J28" s="589" t="s">
        <v>1097</v>
      </c>
      <c r="K28" s="589" t="s">
        <v>1098</v>
      </c>
      <c r="L28" s="587" t="s">
        <v>832</v>
      </c>
      <c r="M28" s="587" t="s">
        <v>806</v>
      </c>
      <c r="N28" s="589" t="s">
        <v>1099</v>
      </c>
      <c r="O28" s="591" t="s">
        <v>774</v>
      </c>
      <c r="P28" s="593"/>
      <c r="Q28" s="593"/>
    </row>
    <row r="29">
      <c r="B29" s="587" t="s">
        <v>666</v>
      </c>
      <c r="C29" s="593"/>
      <c r="D29" s="589" t="s">
        <v>1100</v>
      </c>
      <c r="E29" s="590" t="s">
        <v>1101</v>
      </c>
      <c r="F29" s="587" t="s">
        <v>712</v>
      </c>
      <c r="G29" s="587" t="s">
        <v>871</v>
      </c>
      <c r="H29" s="593"/>
      <c r="I29" s="587" t="s">
        <v>830</v>
      </c>
      <c r="J29" s="591" t="s">
        <v>663</v>
      </c>
      <c r="K29" s="589" t="s">
        <v>1102</v>
      </c>
      <c r="L29" s="587" t="s">
        <v>664</v>
      </c>
      <c r="M29" s="591" t="s">
        <v>877</v>
      </c>
      <c r="N29" s="589" t="s">
        <v>1103</v>
      </c>
      <c r="O29" s="593"/>
      <c r="P29" s="593"/>
      <c r="Q29" s="593"/>
    </row>
    <row r="30">
      <c r="B30" s="589" t="s">
        <v>1104</v>
      </c>
      <c r="C30" s="593"/>
      <c r="D30" s="587" t="s">
        <v>682</v>
      </c>
      <c r="E30" s="592" t="s">
        <v>1105</v>
      </c>
      <c r="F30" s="587" t="s">
        <v>866</v>
      </c>
      <c r="G30" s="591" t="s">
        <v>792</v>
      </c>
      <c r="H30" s="593"/>
      <c r="I30" s="587" t="s">
        <v>860</v>
      </c>
      <c r="K30" s="589" t="s">
        <v>1106</v>
      </c>
      <c r="L30" s="587" t="s">
        <v>840</v>
      </c>
      <c r="M30" s="593"/>
      <c r="N30" s="587" t="s">
        <v>791</v>
      </c>
      <c r="O30" s="593"/>
      <c r="P30" s="593"/>
    </row>
    <row r="31">
      <c r="B31" s="589" t="s">
        <v>1107</v>
      </c>
      <c r="C31" s="593"/>
      <c r="D31" s="587" t="s">
        <v>813</v>
      </c>
      <c r="F31" s="589" t="s">
        <v>1108</v>
      </c>
      <c r="G31" s="593"/>
      <c r="H31" s="593"/>
      <c r="I31" s="587" t="s">
        <v>683</v>
      </c>
      <c r="J31" s="593"/>
      <c r="K31" s="587" t="s">
        <v>805</v>
      </c>
      <c r="L31" s="592" t="s">
        <v>1109</v>
      </c>
      <c r="M31" s="593"/>
      <c r="N31" s="587" t="s">
        <v>656</v>
      </c>
      <c r="O31" s="593"/>
      <c r="P31" s="593"/>
    </row>
    <row r="32">
      <c r="B32" s="587" t="s">
        <v>795</v>
      </c>
      <c r="C32" s="593"/>
      <c r="D32" s="587" t="s">
        <v>667</v>
      </c>
      <c r="F32" s="589" t="s">
        <v>1110</v>
      </c>
      <c r="G32" s="593"/>
      <c r="H32" s="593"/>
      <c r="I32" s="589" t="s">
        <v>1111</v>
      </c>
      <c r="J32" s="593"/>
      <c r="K32" s="587" t="s">
        <v>831</v>
      </c>
      <c r="L32" s="593"/>
      <c r="M32" s="593"/>
      <c r="N32" s="589" t="s">
        <v>1112</v>
      </c>
      <c r="P32" s="593"/>
    </row>
    <row r="33">
      <c r="B33" s="589" t="s">
        <v>1113</v>
      </c>
      <c r="C33" s="593"/>
      <c r="D33" s="589" t="s">
        <v>1114</v>
      </c>
      <c r="F33" s="591" t="s">
        <v>687</v>
      </c>
      <c r="G33" s="593"/>
      <c r="H33" s="593"/>
      <c r="I33" s="589" t="s">
        <v>1115</v>
      </c>
      <c r="J33" s="593"/>
      <c r="K33" s="589" t="s">
        <v>1116</v>
      </c>
      <c r="L33" s="593"/>
      <c r="M33" s="593"/>
      <c r="N33" s="591" t="s">
        <v>767</v>
      </c>
    </row>
    <row r="34">
      <c r="B34" s="589" t="s">
        <v>1117</v>
      </c>
      <c r="C34" s="593"/>
      <c r="D34" s="587" t="s">
        <v>642</v>
      </c>
      <c r="H34" s="593"/>
      <c r="I34" s="589" t="s">
        <v>1118</v>
      </c>
      <c r="J34" s="593"/>
      <c r="K34" s="591" t="s">
        <v>798</v>
      </c>
    </row>
    <row r="35">
      <c r="B35" s="592" t="s">
        <v>1119</v>
      </c>
      <c r="C35" s="593"/>
      <c r="D35" s="591" t="s">
        <v>690</v>
      </c>
      <c r="H35" s="593"/>
      <c r="I35" s="587" t="s">
        <v>703</v>
      </c>
      <c r="J35" s="593"/>
    </row>
    <row r="36">
      <c r="B36" s="215"/>
      <c r="C36" s="594"/>
      <c r="D36" s="215"/>
      <c r="E36" s="215"/>
      <c r="F36" s="215"/>
      <c r="G36" s="215"/>
      <c r="H36" s="215"/>
      <c r="I36" s="592" t="s">
        <v>1120</v>
      </c>
      <c r="J36" s="594"/>
      <c r="K36" s="215"/>
      <c r="L36" s="215"/>
      <c r="M36" s="215"/>
      <c r="N36" s="215"/>
      <c r="O36" s="215"/>
      <c r="P36" s="215"/>
      <c r="Q36" s="215"/>
    </row>
    <row r="37">
      <c r="B37" s="215"/>
      <c r="C37" s="594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</row>
    <row r="38">
      <c r="B38" s="215"/>
      <c r="C38" s="593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</row>
    <row r="39"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</row>
    <row r="40"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</row>
    <row r="41">
      <c r="B41" s="215"/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</row>
    <row r="42">
      <c r="B42" s="215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</row>
    <row r="43"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</row>
    <row r="44"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</row>
    <row r="45"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</row>
    <row r="46">
      <c r="B46" s="215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</row>
    <row r="47"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</row>
    <row r="49">
      <c r="B49" s="215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>
      <c r="B50" s="215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</row>
    <row r="51"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</row>
    <row r="52">
      <c r="B52" s="215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</row>
    <row r="53"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</row>
    <row r="54">
      <c r="B54" s="215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</row>
    <row r="55"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</row>
    <row r="56"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</row>
    <row r="57"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</row>
    <row r="58"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</row>
    <row r="59"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</row>
    <row r="60"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</row>
    <row r="61"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</row>
    <row r="62"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</row>
    <row r="63"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</row>
    <row r="64"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</row>
    <row r="65"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</row>
    <row r="66"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</row>
    <row r="67"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</row>
    <row r="68"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</row>
    <row r="69"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</row>
    <row r="70"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</row>
    <row r="71"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</row>
    <row r="72"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</row>
    <row r="73"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</row>
    <row r="74"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</row>
    <row r="75"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</row>
    <row r="76"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</row>
    <row r="77"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</row>
    <row r="78"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</row>
    <row r="79"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</row>
    <row r="80"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</row>
    <row r="81"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</row>
    <row r="82"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</row>
    <row r="83"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</row>
    <row r="84"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</row>
    <row r="85"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</row>
    <row r="86"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</row>
    <row r="87"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</row>
    <row r="88"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</row>
    <row r="89"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</row>
    <row r="90"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</row>
    <row r="91"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</row>
    <row r="92"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</row>
    <row r="93"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</row>
    <row r="94"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</row>
    <row r="95"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</row>
    <row r="96"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</row>
    <row r="97"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</row>
    <row r="98"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</row>
    <row r="99"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</row>
    <row r="101"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</row>
    <row r="102">
      <c r="B102" s="215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</row>
    <row r="103">
      <c r="B103" s="215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</row>
    <row r="104">
      <c r="B104" s="215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</row>
    <row r="105">
      <c r="B105" s="215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</row>
    <row r="106">
      <c r="B106" s="215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</row>
    <row r="107">
      <c r="B107" s="215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</row>
    <row r="108"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</row>
    <row r="109">
      <c r="B109" s="215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</row>
    <row r="110"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</row>
    <row r="111">
      <c r="B111" s="215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</row>
    <row r="112">
      <c r="B112" s="215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>
      <c r="B113" s="215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</row>
    <row r="115"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</row>
    <row r="116"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</row>
    <row r="117"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</row>
    <row r="118"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</row>
    <row r="119"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</row>
    <row r="120"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</row>
    <row r="121"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</row>
    <row r="122">
      <c r="B122" s="215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</row>
    <row r="123">
      <c r="B123" s="215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</row>
    <row r="124">
      <c r="B124" s="215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</row>
    <row r="125">
      <c r="B125" s="215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</row>
    <row r="126">
      <c r="B126" s="215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</row>
    <row r="127">
      <c r="B127" s="215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</row>
    <row r="128">
      <c r="B128" s="215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</row>
    <row r="129">
      <c r="B129" s="215"/>
      <c r="C129" s="215"/>
      <c r="D129" s="215"/>
      <c r="E129" s="2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</row>
    <row r="130">
      <c r="B130" s="215"/>
      <c r="C130" s="215"/>
      <c r="D130" s="215"/>
      <c r="E130" s="2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</row>
    <row r="131">
      <c r="B131" s="215"/>
      <c r="C131" s="215"/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</row>
    <row r="132">
      <c r="B132" s="215"/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</row>
    <row r="133">
      <c r="B133" s="215"/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</row>
    <row r="134">
      <c r="B134" s="215"/>
      <c r="C134" s="215"/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>
      <c r="B135" s="215"/>
      <c r="C135" s="215"/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>
      <c r="B136" s="215"/>
      <c r="C136" s="215"/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</row>
    <row r="137">
      <c r="B137" s="215"/>
      <c r="C137" s="215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</row>
    <row r="138">
      <c r="B138" s="215"/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</row>
    <row r="139">
      <c r="B139" s="215"/>
      <c r="C139" s="215"/>
      <c r="D139" s="215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</row>
    <row r="140">
      <c r="B140" s="215"/>
      <c r="C140" s="215"/>
      <c r="D140" s="215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</row>
    <row r="141">
      <c r="B141" s="215"/>
      <c r="C141" s="215"/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</row>
    <row r="142">
      <c r="B142" s="215"/>
      <c r="C142" s="215"/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</row>
    <row r="143">
      <c r="B143" s="215"/>
      <c r="C143" s="215"/>
      <c r="D143" s="215"/>
      <c r="E143" s="2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</row>
    <row r="144">
      <c r="B144" s="215"/>
      <c r="C144" s="215"/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</row>
    <row r="145">
      <c r="B145" s="215"/>
      <c r="C145" s="215"/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</row>
    <row r="146">
      <c r="B146" s="215"/>
      <c r="C146" s="215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</row>
    <row r="147">
      <c r="B147" s="215"/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</row>
    <row r="148">
      <c r="B148" s="215"/>
      <c r="C148" s="215"/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</row>
    <row r="149">
      <c r="B149" s="215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</row>
    <row r="150">
      <c r="B150" s="215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</row>
    <row r="151">
      <c r="B151" s="215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</row>
    <row r="152">
      <c r="B152" s="215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</row>
    <row r="153">
      <c r="B153" s="215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</row>
    <row r="154"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</row>
    <row r="156">
      <c r="B156" s="215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</row>
    <row r="158">
      <c r="B158" s="215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</row>
    <row r="159">
      <c r="B159" s="215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>
      <c r="B161" s="215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</row>
    <row r="162">
      <c r="B162" s="215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</row>
    <row r="163">
      <c r="B163" s="215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</row>
    <row r="164">
      <c r="B164" s="215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</row>
    <row r="165">
      <c r="B165" s="215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</row>
    <row r="166"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</row>
    <row r="167">
      <c r="B167" s="215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</row>
    <row r="168">
      <c r="B168" s="215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</row>
    <row r="169"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</row>
    <row r="170"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</row>
    <row r="171">
      <c r="B171" s="215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</row>
    <row r="172">
      <c r="B172" s="215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</row>
    <row r="173"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</row>
    <row r="174"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</row>
    <row r="175"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</row>
    <row r="176"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</row>
    <row r="177"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</row>
    <row r="178"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</row>
    <row r="179"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</row>
    <row r="180"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</row>
    <row r="181"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</row>
    <row r="182"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</row>
    <row r="183"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</row>
    <row r="184"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</row>
    <row r="185"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</row>
    <row r="186"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</row>
    <row r="187"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</row>
    <row r="188"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</row>
    <row r="189"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</row>
    <row r="190"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</row>
    <row r="191"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</row>
    <row r="192"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</row>
    <row r="193"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</row>
    <row r="194"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</row>
    <row r="195"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</row>
    <row r="196"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</row>
    <row r="197"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</row>
    <row r="198"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</row>
    <row r="199"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</row>
    <row r="200">
      <c r="B200" s="215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</row>
    <row r="201">
      <c r="B201" s="215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</row>
    <row r="202">
      <c r="B202" s="215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</row>
    <row r="203">
      <c r="B203" s="215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</row>
    <row r="204">
      <c r="B204" s="215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</row>
    <row r="205">
      <c r="B205" s="215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</row>
    <row r="206">
      <c r="B206" s="215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</row>
    <row r="207">
      <c r="B207" s="215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</row>
    <row r="208">
      <c r="B208" s="215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</row>
    <row r="209">
      <c r="B209" s="215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</row>
    <row r="210">
      <c r="B210" s="215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</row>
    <row r="211">
      <c r="B211" s="215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</row>
    <row r="212">
      <c r="B212" s="215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</row>
    <row r="213">
      <c r="B213" s="215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</row>
    <row r="214">
      <c r="B214" s="215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</row>
    <row r="215">
      <c r="B215" s="215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</row>
    <row r="216">
      <c r="B216" s="215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</row>
    <row r="217">
      <c r="B217" s="215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</row>
    <row r="218">
      <c r="B218" s="215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</row>
    <row r="219">
      <c r="B219" s="215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</row>
    <row r="220">
      <c r="B220" s="215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</row>
    <row r="221"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</row>
    <row r="222"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</row>
    <row r="223"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</row>
    <row r="224"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</row>
    <row r="225"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</row>
    <row r="226"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</row>
    <row r="227"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</row>
    <row r="228"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</row>
    <row r="229"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</row>
    <row r="230"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</row>
    <row r="231"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</row>
    <row r="233"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</row>
    <row r="234"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</row>
    <row r="235"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</row>
    <row r="236"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</row>
    <row r="237"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</row>
    <row r="238"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</row>
    <row r="239"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</row>
    <row r="240"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</row>
    <row r="241"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</row>
    <row r="242"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</row>
    <row r="243"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</row>
    <row r="244"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</row>
    <row r="245"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</row>
    <row r="248"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</row>
    <row r="249"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</row>
    <row r="250"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</row>
    <row r="251"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</row>
    <row r="253"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</row>
    <row r="254"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</row>
    <row r="255"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</row>
    <row r="256"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</row>
    <row r="257"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</row>
    <row r="258"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</row>
    <row r="259"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</row>
    <row r="260"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</row>
    <row r="261"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</row>
    <row r="262"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</row>
    <row r="263"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</row>
    <row r="266"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</row>
    <row r="267"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</row>
    <row r="268"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</row>
    <row r="269"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</row>
    <row r="270"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</row>
    <row r="271"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</row>
    <row r="273"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</row>
    <row r="274"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</row>
    <row r="275"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</row>
    <row r="276"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</row>
    <row r="277"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</row>
    <row r="278"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</row>
    <row r="279"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</row>
    <row r="280"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  <row r="984"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</row>
    <row r="985"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</row>
    <row r="986"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</row>
    <row r="987"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</row>
    <row r="988"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</row>
    <row r="989"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</row>
    <row r="990"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</row>
    <row r="991"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</row>
    <row r="992"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</row>
    <row r="993"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</row>
    <row r="994"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</row>
    <row r="995"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</row>
    <row r="996"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</row>
    <row r="997"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</row>
    <row r="998"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</row>
    <row r="999"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</row>
  </sheetData>
  <drawing r:id="rId1"/>
</worksheet>
</file>