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2" sheetId="1" r:id="rId3"/>
  </sheets>
  <definedNames/>
  <calcPr/>
</workbook>
</file>

<file path=xl/sharedStrings.xml><?xml version="1.0" encoding="utf-8"?>
<sst xmlns="http://schemas.openxmlformats.org/spreadsheetml/2006/main" count="74" uniqueCount="37">
  <si>
    <t>mes</t>
  </si>
  <si>
    <t>Inventario inicial</t>
  </si>
  <si>
    <t>Numero aleario</t>
  </si>
  <si>
    <t>Demanda ajustada</t>
  </si>
  <si>
    <t>Inventario final</t>
  </si>
  <si>
    <t>Faltante</t>
  </si>
  <si>
    <t>Orden</t>
  </si>
  <si>
    <t>Inventario mensual promedio</t>
  </si>
  <si>
    <t>Factores Estacionarios</t>
  </si>
  <si>
    <t>Valores de Demanda:</t>
  </si>
  <si>
    <t>Limite inferior</t>
  </si>
  <si>
    <t>Limite Superior</t>
  </si>
  <si>
    <t>x</t>
  </si>
  <si>
    <t>Mes</t>
  </si>
  <si>
    <t>Factor Estacional</t>
  </si>
  <si>
    <t>&lt;=           R              &lt;</t>
  </si>
  <si>
    <t>Costos</t>
  </si>
  <si>
    <t>Costo de ordenar</t>
  </si>
  <si>
    <t>Csoto de inventario</t>
  </si>
  <si>
    <t>Costo de faltante</t>
  </si>
  <si>
    <t>Costo Total del año</t>
  </si>
  <si>
    <t>Tiempos de Entrega</t>
  </si>
  <si>
    <t>x (meses)</t>
  </si>
  <si>
    <t>&lt;=  R   &lt;</t>
  </si>
  <si>
    <t>&lt;=  R   &lt;=</t>
  </si>
  <si>
    <t>$/orden</t>
  </si>
  <si>
    <t>Costo de inventario</t>
  </si>
  <si>
    <t>$/unidad/año</t>
  </si>
  <si>
    <t>&lt;=           R              &lt;=</t>
  </si>
  <si>
    <t>Costo faltante</t>
  </si>
  <si>
    <t>$/unidad</t>
  </si>
  <si>
    <t>Corrida</t>
  </si>
  <si>
    <t xml:space="preserve"> </t>
  </si>
  <si>
    <t>mesLlegadaOrden =6</t>
  </si>
  <si>
    <t>NroOrden =1</t>
  </si>
  <si>
    <t>pedidoRealizado = true</t>
  </si>
  <si>
    <t>faltanteAcumulado = +19 + 42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</si>
</sst>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rgb="FFFF0000"/>
      <name val="Calibri"/>
    </font>
    <font/>
    <font>
      <b/>
      <sz val="15.0"/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/>
    </xf>
    <xf borderId="0" fillId="2" fontId="0" numFmtId="0" xfId="0" applyFill="1" applyFont="1"/>
    <xf borderId="0" fillId="2" fontId="2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3" fontId="4" numFmtId="0" xfId="0" applyFill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0" fillId="0" fontId="2" numFmtId="0" xfId="0" applyAlignment="1" applyFont="1">
      <alignment/>
    </xf>
    <xf borderId="0" fillId="3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9.38"/>
    <col customWidth="1" min="3" max="3" width="19.5"/>
    <col customWidth="1" min="4" max="4" width="14.25"/>
    <col customWidth="1" min="5" max="5" width="14.75"/>
    <col customWidth="1" min="6" max="6" width="13.5"/>
    <col customWidth="1" min="7" max="7" width="12.88"/>
    <col customWidth="1" min="8" max="8" width="11.0"/>
    <col customWidth="1" min="9" max="9" width="22.25"/>
    <col customWidth="1" min="10" max="15" width="9.38"/>
    <col customWidth="1" min="16" max="16" width="15.63"/>
    <col customWidth="1" min="17" max="17" width="15.75"/>
    <col customWidth="1" min="18" max="18" width="12.0"/>
    <col customWidth="1" min="19" max="26" width="9.38"/>
  </cols>
  <sheetData>
    <row r="3">
      <c r="B3" s="1" t="s">
        <v>0</v>
      </c>
      <c r="C3" s="2" t="s">
        <v>1</v>
      </c>
      <c r="D3" s="1" t="s">
        <v>2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L3" s="3" t="s">
        <v>8</v>
      </c>
      <c r="P3" s="3" t="s">
        <v>9</v>
      </c>
    </row>
    <row r="4">
      <c r="B4" s="3">
        <v>1.0</v>
      </c>
      <c r="C4" s="3">
        <v>150.0</v>
      </c>
      <c r="D4" s="4">
        <v>0.03991</v>
      </c>
      <c r="E4" s="5">
        <f>ROUNDDOWN(S7*M6)</f>
        <v>44</v>
      </c>
      <c r="F4">
        <f t="shared" ref="F4:F6" si="1">C4-E4</f>
        <v>106</v>
      </c>
      <c r="G4">
        <f t="shared" ref="G4:G15" si="2">if(F4=0,ABS(C4-E4),0)</f>
        <v>0</v>
      </c>
      <c r="I4">
        <f t="shared" ref="I4:I6" si="3">SUM(C4,F4)/2</f>
        <v>128</v>
      </c>
      <c r="P4" s="3" t="s">
        <v>10</v>
      </c>
      <c r="R4" s="3" t="s">
        <v>11</v>
      </c>
      <c r="S4" s="3" t="s">
        <v>12</v>
      </c>
    </row>
    <row r="5">
      <c r="B5">
        <f t="shared" ref="B5:B15" si="4">SUM(B4)+1</f>
        <v>2</v>
      </c>
      <c r="C5">
        <f t="shared" ref="C5:C8" si="5">F4</f>
        <v>106</v>
      </c>
      <c r="D5" s="4">
        <v>0.38555</v>
      </c>
      <c r="E5" s="5">
        <f>ROUNDDOWN(S18*M7)</f>
        <v>48</v>
      </c>
      <c r="F5">
        <f t="shared" si="1"/>
        <v>58</v>
      </c>
      <c r="G5">
        <f t="shared" si="2"/>
        <v>0</v>
      </c>
      <c r="H5" s="3">
        <v>1.0</v>
      </c>
      <c r="I5">
        <f t="shared" si="3"/>
        <v>82</v>
      </c>
      <c r="L5" s="3" t="s">
        <v>13</v>
      </c>
      <c r="M5" s="3" t="s">
        <v>14</v>
      </c>
      <c r="P5" s="3">
        <v>0.0</v>
      </c>
      <c r="Q5" s="3" t="s">
        <v>15</v>
      </c>
      <c r="R5" s="3">
        <v>0.01</v>
      </c>
      <c r="S5" s="3">
        <v>35.0</v>
      </c>
    </row>
    <row r="6">
      <c r="B6">
        <f t="shared" si="4"/>
        <v>3</v>
      </c>
      <c r="C6">
        <f t="shared" si="5"/>
        <v>58</v>
      </c>
      <c r="D6" s="4">
        <v>0.17546</v>
      </c>
      <c r="E6" s="5">
        <f>ROUNDUP(S13*M8)</f>
        <v>39</v>
      </c>
      <c r="F6">
        <f t="shared" si="1"/>
        <v>19</v>
      </c>
      <c r="G6">
        <f t="shared" si="2"/>
        <v>0</v>
      </c>
      <c r="I6">
        <f t="shared" si="3"/>
        <v>38.5</v>
      </c>
      <c r="L6" s="6">
        <v>1.0</v>
      </c>
      <c r="M6" s="7">
        <v>1.2</v>
      </c>
      <c r="P6" s="3">
        <v>0.01</v>
      </c>
      <c r="Q6" s="3" t="s">
        <v>15</v>
      </c>
      <c r="R6" s="3">
        <v>0.025</v>
      </c>
      <c r="S6" s="3">
        <v>36.0</v>
      </c>
    </row>
    <row r="7">
      <c r="B7">
        <f t="shared" si="4"/>
        <v>4</v>
      </c>
      <c r="C7">
        <f t="shared" si="5"/>
        <v>19</v>
      </c>
      <c r="D7" s="4">
        <v>0.32643</v>
      </c>
      <c r="E7" s="5">
        <f>ROUNDUP(S17*M9)</f>
        <v>38</v>
      </c>
      <c r="F7">
        <f t="shared" ref="F7:F15" si="6">IF((C7-E7)&lt;0,0,ABS(C7-E7))</f>
        <v>0</v>
      </c>
      <c r="G7">
        <f t="shared" si="2"/>
        <v>19</v>
      </c>
      <c r="I7">
        <f t="shared" ref="I7:I8" si="7">(C7/2)*(C7/E7)</f>
        <v>4.75</v>
      </c>
      <c r="L7" s="6">
        <v>2.0</v>
      </c>
      <c r="M7" s="7">
        <v>1.0</v>
      </c>
      <c r="P7" s="3">
        <v>0.025</v>
      </c>
      <c r="Q7" s="3" t="s">
        <v>15</v>
      </c>
      <c r="R7" s="3">
        <v>0.045</v>
      </c>
      <c r="S7" s="3">
        <v>37.0</v>
      </c>
    </row>
    <row r="8">
      <c r="B8">
        <f t="shared" si="4"/>
        <v>5</v>
      </c>
      <c r="C8">
        <f t="shared" si="5"/>
        <v>0</v>
      </c>
      <c r="D8" s="4">
        <v>0.69572</v>
      </c>
      <c r="E8" s="5">
        <f>ROUNDUP(S22*M10)</f>
        <v>42</v>
      </c>
      <c r="F8">
        <f t="shared" si="6"/>
        <v>0</v>
      </c>
      <c r="G8">
        <f t="shared" si="2"/>
        <v>42</v>
      </c>
      <c r="I8">
        <f t="shared" si="7"/>
        <v>0</v>
      </c>
      <c r="L8" s="6">
        <v>3.0</v>
      </c>
      <c r="M8" s="7">
        <v>0.9</v>
      </c>
      <c r="P8" s="3">
        <v>0.045</v>
      </c>
      <c r="Q8" s="3" t="s">
        <v>15</v>
      </c>
      <c r="R8" s="3">
        <v>0.065</v>
      </c>
      <c r="S8" s="3">
        <v>38.0</v>
      </c>
    </row>
    <row r="9">
      <c r="B9">
        <f t="shared" si="4"/>
        <v>6</v>
      </c>
      <c r="C9" s="3">
        <f>200-G8-G7</f>
        <v>139</v>
      </c>
      <c r="D9" s="4">
        <v>0.10461</v>
      </c>
      <c r="E9" s="5">
        <f>ROUNDUP(S10*M11)</f>
        <v>28</v>
      </c>
      <c r="F9">
        <f t="shared" si="6"/>
        <v>111</v>
      </c>
      <c r="G9">
        <f t="shared" si="2"/>
        <v>0</v>
      </c>
      <c r="I9">
        <f t="shared" ref="I9:I11" si="8">SUM(C9,F9)/2</f>
        <v>125</v>
      </c>
      <c r="L9" s="6">
        <v>4.0</v>
      </c>
      <c r="M9" s="7">
        <v>0.8</v>
      </c>
      <c r="P9" s="3">
        <v>0.065</v>
      </c>
      <c r="Q9" s="3" t="s">
        <v>15</v>
      </c>
      <c r="R9" s="3">
        <v>0.087</v>
      </c>
      <c r="S9" s="3">
        <v>39.0</v>
      </c>
    </row>
    <row r="10">
      <c r="B10">
        <f t="shared" si="4"/>
        <v>7</v>
      </c>
      <c r="C10">
        <f t="shared" ref="C10:C13" si="9">F9</f>
        <v>111</v>
      </c>
      <c r="D10" s="4">
        <v>0.95554</v>
      </c>
      <c r="E10" s="5">
        <f>ROUNDUP(S27*M12)</f>
        <v>46</v>
      </c>
      <c r="F10" s="8">
        <f t="shared" si="6"/>
        <v>65</v>
      </c>
      <c r="G10">
        <f t="shared" si="2"/>
        <v>0</v>
      </c>
      <c r="H10" s="3">
        <v>2.0</v>
      </c>
      <c r="I10">
        <f t="shared" si="8"/>
        <v>88</v>
      </c>
      <c r="L10" s="6">
        <v>5.0</v>
      </c>
      <c r="M10" s="7">
        <v>0.8</v>
      </c>
      <c r="P10" s="3">
        <v>0.087</v>
      </c>
      <c r="Q10" s="3" t="s">
        <v>15</v>
      </c>
      <c r="R10" s="3">
        <v>0.11</v>
      </c>
      <c r="S10" s="3">
        <v>40.0</v>
      </c>
    </row>
    <row r="11">
      <c r="B11">
        <f t="shared" si="4"/>
        <v>8</v>
      </c>
      <c r="C11">
        <f t="shared" si="9"/>
        <v>65</v>
      </c>
      <c r="D11" s="4">
        <v>0.73704</v>
      </c>
      <c r="E11" s="5">
        <f>ROUNDUP(S23*M13)</f>
        <v>48</v>
      </c>
      <c r="F11">
        <f t="shared" si="6"/>
        <v>17</v>
      </c>
      <c r="G11">
        <f t="shared" si="2"/>
        <v>0</v>
      </c>
      <c r="H11" s="3"/>
      <c r="I11">
        <f t="shared" si="8"/>
        <v>41</v>
      </c>
      <c r="L11" s="6">
        <v>6.0</v>
      </c>
      <c r="M11" s="7">
        <v>0.7</v>
      </c>
      <c r="P11" s="3">
        <v>0.11</v>
      </c>
      <c r="Q11" s="3" t="s">
        <v>15</v>
      </c>
      <c r="R11" s="3">
        <v>0.135</v>
      </c>
      <c r="S11" s="3">
        <v>41.0</v>
      </c>
    </row>
    <row r="12">
      <c r="B12">
        <f t="shared" si="4"/>
        <v>9</v>
      </c>
      <c r="C12">
        <f t="shared" si="9"/>
        <v>17</v>
      </c>
      <c r="D12" s="4">
        <v>0.52861</v>
      </c>
      <c r="E12" s="5">
        <f>ROUNDUP(S20*M14)</f>
        <v>50</v>
      </c>
      <c r="F12">
        <f t="shared" si="6"/>
        <v>0</v>
      </c>
      <c r="G12">
        <f t="shared" si="2"/>
        <v>33</v>
      </c>
      <c r="I12">
        <f t="shared" ref="I12:I13" si="10">(C12/2)*(C12/E12)</f>
        <v>2.89</v>
      </c>
      <c r="L12" s="6">
        <v>7.0</v>
      </c>
      <c r="M12" s="7">
        <v>0.8</v>
      </c>
      <c r="P12" s="3">
        <v>0.135</v>
      </c>
      <c r="Q12" s="3" t="s">
        <v>15</v>
      </c>
      <c r="R12" s="3">
        <v>0.162</v>
      </c>
      <c r="S12" s="3">
        <v>42.0</v>
      </c>
    </row>
    <row r="13">
      <c r="B13">
        <f t="shared" si="4"/>
        <v>10</v>
      </c>
      <c r="C13">
        <f t="shared" si="9"/>
        <v>0</v>
      </c>
      <c r="D13" s="4">
        <v>0.68777</v>
      </c>
      <c r="E13" s="5">
        <f>ROUNDDOWN(S22*M15)</f>
        <v>62</v>
      </c>
      <c r="F13">
        <f t="shared" si="6"/>
        <v>0</v>
      </c>
      <c r="G13">
        <f t="shared" si="2"/>
        <v>62</v>
      </c>
      <c r="I13">
        <f t="shared" si="10"/>
        <v>0</v>
      </c>
      <c r="L13" s="6">
        <v>8.0</v>
      </c>
      <c r="M13" s="7">
        <v>0.9</v>
      </c>
      <c r="P13" s="3">
        <v>0.162</v>
      </c>
      <c r="Q13" s="3" t="s">
        <v>15</v>
      </c>
      <c r="R13" s="3">
        <v>0.19</v>
      </c>
      <c r="S13" s="3">
        <v>43.0</v>
      </c>
    </row>
    <row r="14">
      <c r="B14">
        <f t="shared" si="4"/>
        <v>11</v>
      </c>
      <c r="C14" s="3">
        <f>200-G13-G12</f>
        <v>105</v>
      </c>
      <c r="D14" s="4">
        <v>0.93716</v>
      </c>
      <c r="E14" s="5">
        <f>ROUNDDOWN(S27*M16)</f>
        <v>74</v>
      </c>
      <c r="F14">
        <f t="shared" si="6"/>
        <v>31</v>
      </c>
      <c r="G14">
        <f t="shared" si="2"/>
        <v>0</v>
      </c>
      <c r="H14" s="3">
        <v>3.0</v>
      </c>
      <c r="I14">
        <f>SUM(C14,F14)/2</f>
        <v>68</v>
      </c>
      <c r="L14" s="6">
        <v>9.0</v>
      </c>
      <c r="M14" s="7">
        <v>1.0</v>
      </c>
      <c r="P14" s="3">
        <v>0.19</v>
      </c>
      <c r="Q14" s="3" t="s">
        <v>15</v>
      </c>
      <c r="R14" s="3">
        <v>0.219</v>
      </c>
      <c r="S14" s="3">
        <v>44.0</v>
      </c>
    </row>
    <row r="15">
      <c r="B15">
        <f t="shared" si="4"/>
        <v>12</v>
      </c>
      <c r="C15">
        <f>F14</f>
        <v>31</v>
      </c>
      <c r="D15" s="4">
        <v>0.32886</v>
      </c>
      <c r="E15" s="5">
        <f>ROUNDUP(S17*M17)</f>
        <v>66</v>
      </c>
      <c r="F15">
        <f t="shared" si="6"/>
        <v>0</v>
      </c>
      <c r="G15">
        <f t="shared" si="2"/>
        <v>35</v>
      </c>
      <c r="I15">
        <f>(C15/2)*(C15/E15)</f>
        <v>7.28030303</v>
      </c>
      <c r="L15" s="6">
        <v>10.0</v>
      </c>
      <c r="M15" s="7">
        <v>1.2</v>
      </c>
      <c r="P15" s="3">
        <v>0.219</v>
      </c>
      <c r="Q15" s="3" t="s">
        <v>15</v>
      </c>
      <c r="R15" s="3">
        <v>0.254</v>
      </c>
      <c r="S15" s="3">
        <v>45.0</v>
      </c>
    </row>
    <row r="16">
      <c r="L16" s="6">
        <v>11.0</v>
      </c>
      <c r="M16" s="7">
        <v>1.3</v>
      </c>
      <c r="P16" s="3">
        <v>0.254</v>
      </c>
      <c r="Q16" s="3" t="s">
        <v>15</v>
      </c>
      <c r="R16" s="3">
        <v>0.299</v>
      </c>
      <c r="S16" s="3">
        <v>46.0</v>
      </c>
    </row>
    <row r="17">
      <c r="D17" s="3" t="s">
        <v>16</v>
      </c>
      <c r="L17" s="6">
        <v>12.0</v>
      </c>
      <c r="M17" s="7">
        <v>1.4</v>
      </c>
      <c r="P17" s="3">
        <v>0.299</v>
      </c>
      <c r="Q17" s="3" t="s">
        <v>15</v>
      </c>
      <c r="R17" s="3">
        <v>0.359</v>
      </c>
      <c r="S17" s="3">
        <v>47.0</v>
      </c>
    </row>
    <row r="18">
      <c r="D18" s="3" t="s">
        <v>17</v>
      </c>
      <c r="E18" s="3"/>
      <c r="F18">
        <f>3*M29</f>
        <v>300</v>
      </c>
      <c r="P18" s="3">
        <v>0.359</v>
      </c>
      <c r="Q18" s="3" t="s">
        <v>15</v>
      </c>
      <c r="R18" s="3">
        <v>0.424</v>
      </c>
      <c r="S18" s="3">
        <v>48.0</v>
      </c>
    </row>
    <row r="19">
      <c r="D19" s="3" t="s">
        <v>18</v>
      </c>
      <c r="F19">
        <f>SUM(I4:I15)*(M30/12)</f>
        <v>975.7005051</v>
      </c>
      <c r="P19" s="3">
        <v>0.424</v>
      </c>
      <c r="Q19" s="3" t="s">
        <v>15</v>
      </c>
      <c r="R19" s="3">
        <v>0.494</v>
      </c>
      <c r="S19" s="3">
        <v>49.0</v>
      </c>
    </row>
    <row r="20">
      <c r="D20" s="3" t="s">
        <v>19</v>
      </c>
      <c r="F20">
        <f>SUM(G4:G15)*50</f>
        <v>9550</v>
      </c>
      <c r="P20" s="3">
        <v>0.494</v>
      </c>
      <c r="Q20" s="3" t="s">
        <v>15</v>
      </c>
      <c r="R20" s="3">
        <v>0.574</v>
      </c>
      <c r="S20" s="3">
        <v>50.0</v>
      </c>
    </row>
    <row r="21">
      <c r="D21" s="9" t="s">
        <v>20</v>
      </c>
      <c r="E21" s="10"/>
      <c r="F21" s="10">
        <f>SUM(F18:F20)</f>
        <v>10825.70051</v>
      </c>
      <c r="K21" s="3" t="s">
        <v>21</v>
      </c>
      <c r="P21" s="3">
        <v>0.574</v>
      </c>
      <c r="Q21" s="3" t="s">
        <v>15</v>
      </c>
      <c r="R21" s="3">
        <v>0.649</v>
      </c>
      <c r="S21" s="3">
        <v>51.0</v>
      </c>
    </row>
    <row r="22">
      <c r="K22" s="3" t="s">
        <v>10</v>
      </c>
      <c r="M22" s="3" t="s">
        <v>11</v>
      </c>
      <c r="N22" s="11" t="s">
        <v>22</v>
      </c>
      <c r="P22" s="3">
        <v>0.649</v>
      </c>
      <c r="Q22" s="3" t="s">
        <v>15</v>
      </c>
      <c r="R22" s="3">
        <v>0.719</v>
      </c>
      <c r="S22" s="3">
        <v>52.0</v>
      </c>
    </row>
    <row r="23">
      <c r="K23" s="3">
        <v>0.0</v>
      </c>
      <c r="L23" s="3" t="s">
        <v>23</v>
      </c>
      <c r="M23" s="3">
        <v>0.3</v>
      </c>
      <c r="N23" s="3">
        <v>1.0</v>
      </c>
      <c r="P23" s="3">
        <v>0.719</v>
      </c>
      <c r="Q23" s="3" t="s">
        <v>15</v>
      </c>
      <c r="R23" s="3">
        <v>0.784</v>
      </c>
      <c r="S23" s="3">
        <v>53.0</v>
      </c>
    </row>
    <row r="24">
      <c r="K24" s="3">
        <v>0.3</v>
      </c>
      <c r="L24" s="3" t="s">
        <v>23</v>
      </c>
      <c r="M24" s="3">
        <v>0.7</v>
      </c>
      <c r="N24" s="3">
        <v>2.0</v>
      </c>
      <c r="P24" s="3">
        <v>0.784</v>
      </c>
      <c r="Q24" s="3" t="s">
        <v>15</v>
      </c>
      <c r="R24" s="3">
        <v>0.844</v>
      </c>
      <c r="S24" s="3">
        <v>54.0</v>
      </c>
    </row>
    <row r="25">
      <c r="K25" s="3">
        <v>0.7</v>
      </c>
      <c r="L25" s="3" t="s">
        <v>24</v>
      </c>
      <c r="M25" s="3">
        <v>1.0</v>
      </c>
      <c r="N25" s="3">
        <v>3.0</v>
      </c>
      <c r="P25" s="3">
        <v>0.844</v>
      </c>
      <c r="Q25" s="3" t="s">
        <v>15</v>
      </c>
      <c r="R25" s="3">
        <v>0.894</v>
      </c>
      <c r="S25" s="3">
        <v>55.0</v>
      </c>
    </row>
    <row r="26">
      <c r="P26" s="3">
        <v>0.894</v>
      </c>
      <c r="Q26" s="3" t="s">
        <v>15</v>
      </c>
      <c r="R26" s="3">
        <v>0.934</v>
      </c>
      <c r="S26" s="3">
        <v>56.0</v>
      </c>
    </row>
    <row r="27">
      <c r="P27" s="3">
        <v>0.934</v>
      </c>
      <c r="Q27" s="3" t="s">
        <v>15</v>
      </c>
      <c r="R27" s="3">
        <v>0.964</v>
      </c>
      <c r="S27" s="3">
        <v>57.0</v>
      </c>
    </row>
    <row r="28">
      <c r="P28" s="3">
        <v>0.964</v>
      </c>
      <c r="Q28" s="3" t="s">
        <v>15</v>
      </c>
      <c r="R28" s="3">
        <v>0.98</v>
      </c>
      <c r="S28" s="3">
        <v>58.0</v>
      </c>
    </row>
    <row r="29">
      <c r="K29" s="3" t="s">
        <v>17</v>
      </c>
      <c r="M29" s="3">
        <v>100.0</v>
      </c>
      <c r="N29" s="3" t="s">
        <v>25</v>
      </c>
      <c r="P29" s="3">
        <v>0.98</v>
      </c>
      <c r="Q29" s="3" t="s">
        <v>15</v>
      </c>
      <c r="R29" s="3">
        <v>0.995</v>
      </c>
      <c r="S29" s="3">
        <v>59.0</v>
      </c>
    </row>
    <row r="30">
      <c r="K30" s="3" t="s">
        <v>26</v>
      </c>
      <c r="M30" s="3">
        <v>20.0</v>
      </c>
      <c r="N30" s="12" t="s">
        <v>27</v>
      </c>
      <c r="P30" s="3">
        <v>0.995</v>
      </c>
      <c r="Q30" s="3" t="s">
        <v>28</v>
      </c>
      <c r="R30" s="3">
        <v>1.0</v>
      </c>
      <c r="S30" s="3">
        <v>60.0</v>
      </c>
    </row>
    <row r="31">
      <c r="K31" s="3" t="s">
        <v>29</v>
      </c>
      <c r="M31" s="3">
        <v>50.0</v>
      </c>
      <c r="N31" s="12" t="s">
        <v>30</v>
      </c>
    </row>
    <row r="35">
      <c r="P35" s="3"/>
      <c r="Q35" s="3"/>
      <c r="R35" s="3"/>
    </row>
    <row r="36">
      <c r="P36" s="3"/>
      <c r="Q36" s="3"/>
      <c r="R36" s="3"/>
    </row>
    <row r="37">
      <c r="K37" s="3"/>
      <c r="L37" s="3"/>
      <c r="M37" s="3"/>
      <c r="P37" s="3"/>
      <c r="Q37" s="3"/>
      <c r="R37" s="3"/>
    </row>
    <row r="38">
      <c r="K38" s="3"/>
      <c r="L38" s="3"/>
      <c r="M38" s="3"/>
      <c r="P38" s="3"/>
      <c r="Q38" s="3"/>
      <c r="R38" s="3"/>
    </row>
    <row r="39">
      <c r="K39" s="3"/>
      <c r="L39" s="3"/>
      <c r="M39" s="3"/>
      <c r="P39" s="3"/>
      <c r="Q39" s="3"/>
      <c r="R39" s="3"/>
    </row>
    <row r="40">
      <c r="P40" s="3"/>
      <c r="Q40" s="3"/>
      <c r="R40" s="3"/>
    </row>
    <row r="41">
      <c r="P41" s="3"/>
      <c r="Q41" s="3"/>
      <c r="R41" s="3"/>
    </row>
    <row r="42">
      <c r="P42" s="3"/>
      <c r="Q42" s="3"/>
      <c r="R42" s="3"/>
    </row>
    <row r="43">
      <c r="P43" s="3"/>
      <c r="Q43" s="3"/>
      <c r="R43" s="3"/>
    </row>
    <row r="44">
      <c r="P44" s="3"/>
      <c r="Q44" s="3"/>
      <c r="R44" s="3"/>
    </row>
    <row r="45">
      <c r="P45" s="3"/>
      <c r="Q45" s="3"/>
      <c r="R45" s="3"/>
    </row>
    <row r="46">
      <c r="D46" s="3" t="s">
        <v>31</v>
      </c>
      <c r="P46" s="3"/>
      <c r="Q46" s="3"/>
      <c r="R46" s="3"/>
    </row>
    <row r="47">
      <c r="P47" s="3"/>
      <c r="Q47" s="3"/>
      <c r="R47" s="3"/>
    </row>
    <row r="48">
      <c r="P48" s="3"/>
      <c r="Q48" s="3"/>
      <c r="R48" s="3"/>
    </row>
    <row r="49">
      <c r="B49" s="3" t="s">
        <v>32</v>
      </c>
      <c r="D49" s="3" t="s">
        <v>33</v>
      </c>
      <c r="F49" s="3" t="s">
        <v>34</v>
      </c>
      <c r="G49" s="3" t="s">
        <v>35</v>
      </c>
      <c r="I49" s="3" t="s">
        <v>36</v>
      </c>
      <c r="P49" s="3"/>
      <c r="Q49" s="3"/>
      <c r="R49" s="3"/>
    </row>
    <row r="50">
      <c r="B50" s="1" t="s">
        <v>0</v>
      </c>
      <c r="C50" s="2" t="s">
        <v>1</v>
      </c>
      <c r="D50" s="1" t="s">
        <v>2</v>
      </c>
      <c r="E50" s="2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P50" s="3"/>
      <c r="Q50" s="3"/>
      <c r="R50" s="3"/>
    </row>
    <row r="51">
      <c r="B51" s="3">
        <v>1.0</v>
      </c>
      <c r="C51" s="3">
        <v>150.0</v>
      </c>
      <c r="D51" s="4">
        <v>0.03991</v>
      </c>
      <c r="E51" s="5">
        <f>ROUNDDOWN(M6*S7)</f>
        <v>44</v>
      </c>
      <c r="F51" s="3">
        <v>106.0</v>
      </c>
      <c r="G51" s="3">
        <v>0.0</v>
      </c>
      <c r="P51" s="3"/>
      <c r="Q51" s="3"/>
      <c r="R51" s="3"/>
    </row>
    <row r="52">
      <c r="B52" s="3">
        <v>2.0</v>
      </c>
      <c r="C52" s="3">
        <v>106.0</v>
      </c>
      <c r="D52" s="4">
        <v>0.38555</v>
      </c>
      <c r="E52" s="5">
        <f>ROUNDDOWN(S18*M7)</f>
        <v>48</v>
      </c>
      <c r="F52" s="3">
        <v>58.0</v>
      </c>
      <c r="G52" s="3">
        <v>0.0</v>
      </c>
      <c r="H52" s="3">
        <v>1.0</v>
      </c>
      <c r="P52" s="3"/>
      <c r="Q52" s="3"/>
      <c r="R52" s="3"/>
    </row>
    <row r="53">
      <c r="B53" s="3">
        <v>3.0</v>
      </c>
      <c r="C53" s="3">
        <v>58.0</v>
      </c>
      <c r="D53" s="4">
        <v>0.17546</v>
      </c>
      <c r="E53" s="5">
        <f>ROUNDUP(S13*M8)</f>
        <v>39</v>
      </c>
      <c r="F53" s="3">
        <v>19.0</v>
      </c>
      <c r="G53" s="3">
        <v>0.0</v>
      </c>
      <c r="P53" s="3"/>
      <c r="Q53" s="3"/>
      <c r="R53" s="3"/>
    </row>
    <row r="54">
      <c r="B54" s="3">
        <v>4.0</v>
      </c>
      <c r="C54" s="3">
        <v>19.0</v>
      </c>
      <c r="D54" s="4">
        <v>0.32643</v>
      </c>
      <c r="E54" s="5">
        <f>ROUNDUP(S17*M9)</f>
        <v>38</v>
      </c>
      <c r="F54" s="3">
        <v>0.0</v>
      </c>
      <c r="G54" s="3">
        <v>19.0</v>
      </c>
      <c r="H54" s="3" t="s">
        <v>32</v>
      </c>
      <c r="P54" s="3"/>
      <c r="Q54" s="3"/>
      <c r="R54" s="3"/>
    </row>
    <row r="55">
      <c r="B55" s="3">
        <v>5.0</v>
      </c>
      <c r="C55" s="3">
        <v>0.0</v>
      </c>
      <c r="D55" s="4">
        <v>0.69572</v>
      </c>
      <c r="E55" s="5">
        <f>ROUNDUP(S22*M10)</f>
        <v>42</v>
      </c>
      <c r="F55" s="3">
        <v>0.0</v>
      </c>
      <c r="G55" s="3">
        <v>42.0</v>
      </c>
      <c r="P55" s="3"/>
      <c r="Q55" s="3"/>
      <c r="R55" s="3"/>
    </row>
    <row r="56">
      <c r="B56" s="3">
        <v>6.0</v>
      </c>
      <c r="D56" s="4">
        <v>0.10461</v>
      </c>
      <c r="E56" s="5">
        <f>ROUNDUP(S10*M11)</f>
        <v>28</v>
      </c>
      <c r="P56" s="3"/>
      <c r="Q56" s="3"/>
      <c r="R56" s="3"/>
    </row>
    <row r="57">
      <c r="D57" s="4">
        <v>0.95554</v>
      </c>
      <c r="E57" s="5">
        <f>ROUNDUP(S27*M12)</f>
        <v>46</v>
      </c>
      <c r="P57" s="3"/>
      <c r="Q57" s="3"/>
      <c r="R57" s="3"/>
    </row>
    <row r="58">
      <c r="D58" s="4">
        <v>0.73704</v>
      </c>
      <c r="E58" s="5">
        <f>ROUNDUP(S23*M13)</f>
        <v>48</v>
      </c>
      <c r="P58" s="3"/>
      <c r="Q58" s="3"/>
      <c r="R58" s="3"/>
    </row>
    <row r="59">
      <c r="D59" s="4">
        <v>0.52861</v>
      </c>
      <c r="E59" s="5">
        <f>ROUNDUP(S20*M14)</f>
        <v>50</v>
      </c>
      <c r="P59" s="3"/>
      <c r="Q59" s="3"/>
      <c r="R59" s="3"/>
    </row>
    <row r="60">
      <c r="D60" s="4">
        <v>0.68777</v>
      </c>
      <c r="E60" s="5">
        <f>ROUNDDOWN(S22*M15)</f>
        <v>62</v>
      </c>
      <c r="P60" s="3"/>
      <c r="Q60" s="3"/>
      <c r="R60" s="3"/>
    </row>
    <row r="61">
      <c r="D61" s="4">
        <v>0.93716</v>
      </c>
      <c r="E61" s="5">
        <f>ROUNDDOWN(S27*M16)</f>
        <v>74</v>
      </c>
    </row>
    <row r="62">
      <c r="D62" s="4">
        <v>0.32886</v>
      </c>
      <c r="E62" s="5">
        <f>ROUNDUP(S17*M17)</f>
        <v>66</v>
      </c>
    </row>
  </sheetData>
  <mergeCells count="16">
    <mergeCell ref="M5:N5"/>
    <mergeCell ref="M6:N6"/>
    <mergeCell ref="M7:N7"/>
    <mergeCell ref="M8:N8"/>
    <mergeCell ref="M9:N9"/>
    <mergeCell ref="L3:M3"/>
    <mergeCell ref="P3:R3"/>
    <mergeCell ref="M17:N17"/>
    <mergeCell ref="K21:M21"/>
    <mergeCell ref="M11:N11"/>
    <mergeCell ref="M12:N12"/>
    <mergeCell ref="M13:N13"/>
    <mergeCell ref="M14:N14"/>
    <mergeCell ref="M15:N15"/>
    <mergeCell ref="M16:N16"/>
    <mergeCell ref="M10:N10"/>
  </mergeCells>
  <drawing r:id="rId1"/>
</worksheet>
</file>