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4.xml" ContentType="application/vnd.openxmlformats-officedocument.drawing+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https://amwinsusa-my.sharepoint.com/personal/jordan_hughes_amwins_com/Documents/Desktop/"/>
    </mc:Choice>
  </mc:AlternateContent>
  <xr:revisionPtr revIDLastSave="0" documentId="8_{211E5B6C-1056-4623-B5C0-D76976F025D9}" xr6:coauthVersionLast="47" xr6:coauthVersionMax="47" xr10:uidLastSave="{00000000-0000-0000-0000-000000000000}"/>
  <bookViews>
    <workbookView xWindow="28875" yWindow="-16425" windowWidth="29040" windowHeight="15840" activeTab="1" xr2:uid="{6AD3770E-EE97-401A-A7DB-4B1A577F0C02}"/>
  </bookViews>
  <sheets>
    <sheet name="Escalations Email Log" sheetId="5" r:id="rId1"/>
    <sheet name="Dashboard" sheetId="18" r:id="rId2"/>
    <sheet name="Top Escalations by Month" sheetId="21" r:id="rId3"/>
    <sheet name="Escalations Error Trend" sheetId="16" state="hidden" r:id="rId4"/>
    <sheet name="NOTES" sheetId="19" state="hidden" r:id="rId5"/>
    <sheet name="Esc drop down data" sheetId="14" r:id="rId6"/>
    <sheet name="Errors by Type" sheetId="17" state="hidden" r:id="rId7"/>
    <sheet name="Power BI Monthly Total" sheetId="4" state="hidden" r:id="rId8"/>
    <sheet name="Mandeep Scorecard RCA" sheetId="13" r:id="rId9"/>
    <sheet name="Esc five9 specialist reporting" sheetId="2" state="hidden" r:id="rId10"/>
    <sheet name="PT" sheetId="20" state="hidden" r:id="rId11"/>
  </sheets>
  <definedNames>
    <definedName name="_xlnm._FilterDatabase" localSheetId="5" hidden="1">'Esc drop down data'!$E$1:$E$32</definedName>
    <definedName name="_xlnm._FilterDatabase" localSheetId="0" hidden="1">'Escalations Email Log'!$A$1:$M$96</definedName>
    <definedName name="_xlnm._FilterDatabase" localSheetId="3" hidden="1">'Escalations Error Trend'!$H$9:$I$15</definedName>
    <definedName name="Slicer_Error_Type_Keyword">#N/A</definedName>
    <definedName name="Slicer_Line_OF_Business">#N/A</definedName>
    <definedName name="Slicer_Manager">#N/A</definedName>
    <definedName name="Slicer_Market1">#N/A</definedName>
    <definedName name="Slicer_Month1">#N/A</definedName>
    <definedName name="Slicer_Specialist">#N/A</definedName>
    <definedName name="Slicer_Start_of_Week">#N/A</definedName>
  </definedNames>
  <calcPr calcId="191028"/>
  <pivotCaches>
    <pivotCache cacheId="29"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77" i="5" l="1"/>
  <c r="C277" i="5"/>
  <c r="L277" i="5" a="1"/>
  <c r="L277" i="5" s="1"/>
  <c r="B278" i="5"/>
  <c r="C278" i="5"/>
  <c r="L278" i="5" a="1"/>
  <c r="L278" i="5" s="1"/>
  <c r="B276" i="5"/>
  <c r="C276" i="5"/>
  <c r="L276" i="5" a="1"/>
  <c r="L276" i="5" s="1"/>
  <c r="B275" i="5"/>
  <c r="C275" i="5"/>
  <c r="L275" i="5" a="1"/>
  <c r="L275" i="5" s="1"/>
  <c r="B274" i="5" l="1"/>
  <c r="C274" i="5"/>
  <c r="L274" i="5" a="1"/>
  <c r="L274" i="5" s="1"/>
  <c r="L273" i="5" a="1"/>
  <c r="L273" i="5" s="1"/>
  <c r="C273" i="5"/>
  <c r="B273" i="5"/>
  <c r="B272" i="5"/>
  <c r="C272" i="5"/>
  <c r="L272" i="5" a="1"/>
  <c r="L272" i="5" s="1"/>
  <c r="B271" i="5"/>
  <c r="C271" i="5"/>
  <c r="L271" i="5" a="1"/>
  <c r="L271" i="5" s="1"/>
  <c r="B270" i="5"/>
  <c r="C270" i="5"/>
  <c r="L270" i="5" a="1"/>
  <c r="L270" i="5" s="1"/>
  <c r="B269" i="5"/>
  <c r="C269" i="5"/>
  <c r="L269" i="5" a="1"/>
  <c r="L269" i="5" s="1"/>
  <c r="B268" i="5"/>
  <c r="C268" i="5"/>
  <c r="L268" i="5" a="1"/>
  <c r="L268" i="5" s="1"/>
  <c r="B267" i="5"/>
  <c r="C267" i="5"/>
  <c r="L267" i="5" a="1"/>
  <c r="L267" i="5" s="1"/>
  <c r="B266" i="5"/>
  <c r="C266" i="5"/>
  <c r="L266" i="5" a="1"/>
  <c r="L266" i="5" s="1"/>
  <c r="B265" i="5"/>
  <c r="C265" i="5"/>
  <c r="L265" i="5" a="1"/>
  <c r="L265" i="5" s="1"/>
  <c r="B264" i="5"/>
  <c r="C264" i="5"/>
  <c r="L264" i="5" a="1"/>
  <c r="L264" i="5" s="1"/>
  <c r="B263" i="5"/>
  <c r="C263" i="5"/>
  <c r="L263" i="5" a="1"/>
  <c r="L263" i="5" s="1"/>
  <c r="B261" i="5"/>
  <c r="C261" i="5"/>
  <c r="L261" i="5" a="1"/>
  <c r="L261" i="5" s="1"/>
  <c r="B262" i="5"/>
  <c r="C262" i="5"/>
  <c r="L262" i="5" a="1"/>
  <c r="L262" i="5" s="1"/>
  <c r="B260" i="5"/>
  <c r="C260" i="5"/>
  <c r="L260" i="5" a="1"/>
  <c r="L260" i="5" s="1"/>
  <c r="B256" i="5" l="1"/>
  <c r="B259" i="5"/>
  <c r="C256" i="5"/>
  <c r="C259" i="5"/>
  <c r="L256" i="5" a="1"/>
  <c r="L256" i="5" s="1"/>
  <c r="L259" i="5" a="1"/>
  <c r="L259" i="5" s="1"/>
  <c r="B258" i="5"/>
  <c r="C258" i="5"/>
  <c r="L258" i="5" a="1"/>
  <c r="L258" i="5" s="1"/>
  <c r="B257" i="5"/>
  <c r="C257" i="5"/>
  <c r="L257" i="5" a="1"/>
  <c r="L257" i="5" s="1"/>
  <c r="G10" i="21"/>
  <c r="F11" i="21" s="1"/>
  <c r="G11" i="21"/>
  <c r="F12" i="21" s="1"/>
  <c r="G12" i="21"/>
  <c r="F13" i="21" s="1"/>
  <c r="G13" i="21"/>
  <c r="F14" i="21" s="1"/>
  <c r="G14" i="21"/>
  <c r="F15" i="21" s="1"/>
  <c r="G9" i="21"/>
  <c r="F10" i="21" s="1"/>
  <c r="G10" i="16"/>
  <c r="B255" i="5"/>
  <c r="C255" i="5"/>
  <c r="L255" i="5" a="1"/>
  <c r="L255" i="5" s="1"/>
  <c r="B253" i="5"/>
  <c r="B254" i="5"/>
  <c r="C253" i="5"/>
  <c r="C254" i="5"/>
  <c r="L253" i="5" a="1"/>
  <c r="L253" i="5" s="1"/>
  <c r="L254" i="5" a="1"/>
  <c r="L254" i="5" s="1"/>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3" i="5"/>
  <c r="B4" i="5"/>
  <c r="B5" i="5"/>
  <c r="B2" i="5"/>
  <c r="C252" i="5"/>
  <c r="L252" i="5" a="1"/>
  <c r="L252" i="5" s="1"/>
  <c r="C251" i="5"/>
  <c r="L251" i="5" a="1"/>
  <c r="L251" i="5" s="1"/>
  <c r="C250" i="5"/>
  <c r="L250" i="5" a="1"/>
  <c r="L250" i="5" s="1"/>
  <c r="C249" i="5"/>
  <c r="L249" i="5" a="1"/>
  <c r="L249" i="5" s="1"/>
  <c r="C238" i="5"/>
  <c r="C239" i="5"/>
  <c r="C240" i="5"/>
  <c r="C241" i="5"/>
  <c r="C242" i="5"/>
  <c r="C243" i="5"/>
  <c r="C244" i="5"/>
  <c r="C245" i="5"/>
  <c r="C246" i="5"/>
  <c r="C247" i="5"/>
  <c r="C248" i="5"/>
  <c r="L238" i="5" a="1"/>
  <c r="L238" i="5" s="1"/>
  <c r="L239" i="5" a="1"/>
  <c r="L239" i="5" s="1"/>
  <c r="L240" i="5" a="1"/>
  <c r="L240" i="5" s="1"/>
  <c r="L241" i="5" a="1"/>
  <c r="L241" i="5" s="1"/>
  <c r="L242" i="5" a="1"/>
  <c r="L242" i="5" s="1"/>
  <c r="L243" i="5" a="1"/>
  <c r="L243" i="5" s="1"/>
  <c r="L244" i="5" a="1"/>
  <c r="L244" i="5" s="1"/>
  <c r="L245" i="5" a="1"/>
  <c r="L245" i="5" s="1"/>
  <c r="L246" i="5" a="1"/>
  <c r="L246" i="5" s="1"/>
  <c r="L247" i="5" a="1"/>
  <c r="L247" i="5" s="1"/>
  <c r="L248" i="5" a="1"/>
  <c r="L248" i="5" s="1"/>
  <c r="C2" i="5" l="1"/>
  <c r="C227" i="5" l="1"/>
  <c r="C229" i="5"/>
  <c r="C228" i="5"/>
  <c r="C230" i="5"/>
  <c r="C231" i="5"/>
  <c r="C232" i="5"/>
  <c r="C233" i="5"/>
  <c r="C234" i="5"/>
  <c r="C235" i="5"/>
  <c r="C236" i="5"/>
  <c r="C237" i="5"/>
  <c r="L227" i="5" a="1"/>
  <c r="L227" i="5" s="1"/>
  <c r="L229" i="5" a="1"/>
  <c r="L229" i="5" s="1"/>
  <c r="L228" i="5" a="1"/>
  <c r="L228" i="5" s="1"/>
  <c r="L230" i="5" a="1"/>
  <c r="L230" i="5" s="1"/>
  <c r="L231" i="5" a="1"/>
  <c r="L231" i="5" s="1"/>
  <c r="L232" i="5" a="1"/>
  <c r="L232" i="5" s="1"/>
  <c r="L233" i="5" a="1"/>
  <c r="L233" i="5" s="1"/>
  <c r="L234" i="5" a="1"/>
  <c r="L234" i="5" s="1"/>
  <c r="L235" i="5" a="1"/>
  <c r="L235" i="5" s="1"/>
  <c r="L236" i="5" a="1"/>
  <c r="L236" i="5" s="1"/>
  <c r="L237" i="5" a="1"/>
  <c r="L237" i="5" s="1"/>
  <c r="C226" i="5"/>
  <c r="L226" i="5" a="1"/>
  <c r="L226" i="5" s="1"/>
  <c r="C225" i="5"/>
  <c r="L225" i="5" a="1"/>
  <c r="L225" i="5" s="1"/>
  <c r="C224" i="5" l="1"/>
  <c r="L224" i="5" a="1"/>
  <c r="L224" i="5" s="1"/>
  <c r="C223" i="5"/>
  <c r="L223" i="5" a="1"/>
  <c r="L223" i="5" s="1"/>
  <c r="C222" i="5" l="1"/>
  <c r="L222" i="5" a="1"/>
  <c r="L222" i="5" s="1"/>
  <c r="C221" i="5"/>
  <c r="L221" i="5" a="1"/>
  <c r="L221" i="5" s="1"/>
  <c r="C220" i="5"/>
  <c r="L220" i="5" a="1"/>
  <c r="L220" i="5" s="1"/>
  <c r="C219" i="5"/>
  <c r="L219" i="5" a="1"/>
  <c r="L219" i="5" s="1"/>
  <c r="L218" i="5" a="1"/>
  <c r="L218" i="5" s="1"/>
  <c r="L217" i="5" a="1"/>
  <c r="L217" i="5" s="1"/>
  <c r="C217" i="5"/>
  <c r="C218" i="5"/>
  <c r="L216" i="5" a="1"/>
  <c r="L216" i="5" s="1"/>
  <c r="C216" i="5"/>
  <c r="C214" i="5"/>
  <c r="C215" i="5"/>
  <c r="L214" i="5" a="1"/>
  <c r="L214" i="5" s="1"/>
  <c r="L215" i="5" a="1"/>
  <c r="L215" i="5" s="1"/>
  <c r="C213" i="5"/>
  <c r="L213" i="5" a="1"/>
  <c r="L213" i="5" s="1"/>
  <c r="L212" i="5" a="1"/>
  <c r="L212" i="5" s="1"/>
  <c r="L205" i="5" a="1"/>
  <c r="L205" i="5" s="1"/>
  <c r="L206" i="5" a="1"/>
  <c r="L206" i="5" s="1"/>
  <c r="L207" i="5" a="1"/>
  <c r="L207" i="5" s="1"/>
  <c r="L204" i="5" a="1"/>
  <c r="L204" i="5" s="1"/>
  <c r="L203" i="5" a="1"/>
  <c r="L203" i="5" s="1"/>
  <c r="L209" i="5" a="1"/>
  <c r="L209" i="5" s="1"/>
  <c r="L210" i="5" a="1"/>
  <c r="L210" i="5" s="1"/>
  <c r="L211" i="5" a="1"/>
  <c r="L211" i="5" s="1"/>
  <c r="L208" i="5" a="1"/>
  <c r="L208" i="5" s="1"/>
  <c r="L202" i="5" a="1"/>
  <c r="L202" i="5" s="1"/>
  <c r="L201" i="5" a="1"/>
  <c r="L201" i="5" s="1"/>
  <c r="L200" i="5" a="1"/>
  <c r="L200" i="5" s="1"/>
  <c r="L199" i="5" a="1"/>
  <c r="L199" i="5" s="1"/>
  <c r="L198" i="5" a="1"/>
  <c r="L198" i="5" s="1"/>
  <c r="L197" i="5" a="1"/>
  <c r="L197" i="5" s="1"/>
  <c r="L196" i="5" a="1"/>
  <c r="L196" i="5" s="1"/>
  <c r="L195" i="5" a="1"/>
  <c r="L195" i="5" s="1"/>
  <c r="L194" i="5" a="1"/>
  <c r="L194" i="5" s="1"/>
  <c r="L193" i="5" a="1"/>
  <c r="L193" i="5" s="1"/>
  <c r="L192" i="5" a="1"/>
  <c r="L192" i="5" s="1"/>
  <c r="L191" i="5" a="1"/>
  <c r="L191" i="5" s="1"/>
  <c r="L190" i="5" a="1"/>
  <c r="L190" i="5" s="1"/>
  <c r="L189" i="5" a="1"/>
  <c r="L189" i="5" s="1"/>
  <c r="L188" i="5" a="1"/>
  <c r="L188" i="5" s="1"/>
  <c r="L187" i="5" a="1"/>
  <c r="L187" i="5" s="1"/>
  <c r="L186" i="5" a="1"/>
  <c r="L186" i="5" s="1"/>
  <c r="L185" i="5" a="1"/>
  <c r="L185" i="5" s="1"/>
  <c r="L184" i="5" a="1"/>
  <c r="L184" i="5" s="1"/>
  <c r="L183" i="5" a="1"/>
  <c r="L183" i="5" s="1"/>
  <c r="L182" i="5" a="1"/>
  <c r="L182" i="5" s="1"/>
  <c r="L181" i="5" a="1"/>
  <c r="L181" i="5" s="1"/>
  <c r="L180" i="5" a="1"/>
  <c r="L180" i="5" s="1"/>
  <c r="L179" i="5" a="1"/>
  <c r="L179" i="5" s="1"/>
  <c r="L178" i="5" a="1"/>
  <c r="L178" i="5" s="1"/>
  <c r="L177" i="5" a="1"/>
  <c r="L177" i="5" s="1"/>
  <c r="L176" i="5" a="1"/>
  <c r="L176" i="5" s="1"/>
  <c r="L175" i="5" a="1"/>
  <c r="L175" i="5" s="1"/>
  <c r="L174" i="5" a="1"/>
  <c r="L174" i="5" s="1"/>
  <c r="L173" i="5" a="1"/>
  <c r="L173" i="5" s="1"/>
  <c r="L172" i="5" a="1"/>
  <c r="L172" i="5" s="1"/>
  <c r="L171" i="5" a="1"/>
  <c r="L171" i="5" s="1"/>
  <c r="L170" i="5" a="1"/>
  <c r="L170" i="5" s="1"/>
  <c r="L169" i="5" a="1"/>
  <c r="L169" i="5" s="1"/>
  <c r="L168" i="5" a="1"/>
  <c r="L168" i="5" s="1"/>
  <c r="L167" i="5" a="1"/>
  <c r="L167" i="5" s="1"/>
  <c r="L166" i="5" a="1"/>
  <c r="L166" i="5" s="1"/>
  <c r="L165" i="5" a="1"/>
  <c r="L165" i="5" s="1"/>
  <c r="L164" i="5" a="1"/>
  <c r="L164" i="5" s="1"/>
  <c r="L163" i="5" a="1"/>
  <c r="L163" i="5" s="1"/>
  <c r="L162" i="5" a="1"/>
  <c r="L162" i="5" s="1"/>
  <c r="L161" i="5" a="1"/>
  <c r="L161" i="5" s="1"/>
  <c r="L160" i="5" a="1"/>
  <c r="L160" i="5" s="1"/>
  <c r="L159" i="5" a="1"/>
  <c r="L159" i="5" s="1"/>
  <c r="L158" i="5" a="1"/>
  <c r="L158" i="5" s="1"/>
  <c r="L157" i="5" a="1"/>
  <c r="L157" i="5" s="1"/>
  <c r="L156" i="5" a="1"/>
  <c r="L156" i="5" s="1"/>
  <c r="L155" i="5" a="1"/>
  <c r="L155" i="5" s="1"/>
  <c r="L154" i="5" a="1"/>
  <c r="L154" i="5" s="1"/>
  <c r="L153" i="5" a="1"/>
  <c r="L153" i="5" s="1"/>
  <c r="L152" i="5" a="1"/>
  <c r="L152" i="5" s="1"/>
  <c r="L151" i="5" a="1"/>
  <c r="L151" i="5" s="1"/>
  <c r="L150" i="5" a="1"/>
  <c r="L150" i="5" s="1"/>
  <c r="L149" i="5" a="1"/>
  <c r="L149" i="5" s="1"/>
  <c r="L148" i="5" a="1"/>
  <c r="L148" i="5" s="1"/>
  <c r="L147" i="5" a="1"/>
  <c r="L147" i="5" s="1"/>
  <c r="L146" i="5" a="1"/>
  <c r="L146" i="5" s="1"/>
  <c r="L145" i="5" a="1"/>
  <c r="L145" i="5" s="1"/>
  <c r="L144" i="5" a="1"/>
  <c r="L144" i="5" s="1"/>
  <c r="L143" i="5" a="1"/>
  <c r="L143" i="5" s="1"/>
  <c r="L142" i="5" a="1"/>
  <c r="L142" i="5" s="1"/>
  <c r="L141" i="5" a="1"/>
  <c r="L141" i="5" s="1"/>
  <c r="L140" i="5" a="1"/>
  <c r="L140" i="5" s="1"/>
  <c r="L139" i="5" a="1"/>
  <c r="L139" i="5" s="1"/>
  <c r="L138" i="5" a="1"/>
  <c r="L138" i="5" s="1"/>
  <c r="L137" i="5" a="1"/>
  <c r="L137" i="5" s="1"/>
  <c r="L136" i="5" a="1"/>
  <c r="L136" i="5" s="1"/>
  <c r="L135" i="5" a="1"/>
  <c r="L135" i="5" s="1"/>
  <c r="L134" i="5" a="1"/>
  <c r="L134" i="5" s="1"/>
  <c r="L133" i="5" a="1"/>
  <c r="L133" i="5" s="1"/>
  <c r="L132" i="5" a="1"/>
  <c r="L132" i="5" s="1"/>
  <c r="L131" i="5" a="1"/>
  <c r="L131" i="5" s="1"/>
  <c r="L130" i="5" a="1"/>
  <c r="L130" i="5" s="1"/>
  <c r="L129" i="5" a="1"/>
  <c r="L129" i="5" s="1"/>
  <c r="L128" i="5" a="1"/>
  <c r="L128" i="5" s="1"/>
  <c r="L127" i="5" a="1"/>
  <c r="L127" i="5" s="1"/>
  <c r="L126" i="5" a="1"/>
  <c r="L126" i="5" s="1"/>
  <c r="L125" i="5" a="1"/>
  <c r="L125" i="5" s="1"/>
  <c r="L124" i="5" a="1"/>
  <c r="L124" i="5" s="1"/>
  <c r="L123" i="5" a="1"/>
  <c r="L123" i="5" s="1"/>
  <c r="L122" i="5" a="1"/>
  <c r="L122" i="5" s="1"/>
  <c r="L121" i="5" a="1"/>
  <c r="L121" i="5" s="1"/>
  <c r="L120" i="5" a="1"/>
  <c r="L120" i="5" s="1"/>
  <c r="L119" i="5" a="1"/>
  <c r="L119" i="5" s="1"/>
  <c r="L118" i="5" a="1"/>
  <c r="L118" i="5" s="1"/>
  <c r="L117" i="5" a="1"/>
  <c r="L117" i="5" s="1"/>
  <c r="L116" i="5" a="1"/>
  <c r="L116" i="5" s="1"/>
  <c r="L115" i="5" a="1"/>
  <c r="L115" i="5" s="1"/>
  <c r="L114" i="5" a="1"/>
  <c r="L114" i="5" s="1"/>
  <c r="L113" i="5" a="1"/>
  <c r="L113" i="5" s="1"/>
  <c r="L112" i="5" a="1"/>
  <c r="L112" i="5" s="1"/>
  <c r="L111" i="5" a="1"/>
  <c r="L111" i="5" s="1"/>
  <c r="L110" i="5" a="1"/>
  <c r="L110" i="5" s="1"/>
  <c r="L109" i="5" a="1"/>
  <c r="L109" i="5" s="1"/>
  <c r="L108" i="5" a="1"/>
  <c r="L108" i="5" s="1"/>
  <c r="L107" i="5" a="1"/>
  <c r="L107" i="5" s="1"/>
  <c r="L106" i="5" a="1"/>
  <c r="L106" i="5" s="1"/>
  <c r="L105" i="5" a="1"/>
  <c r="L105" i="5" s="1"/>
  <c r="L104" i="5" a="1"/>
  <c r="L104" i="5" s="1"/>
  <c r="L103" i="5" a="1"/>
  <c r="L103" i="5" s="1"/>
  <c r="L102" i="5" a="1"/>
  <c r="L102" i="5" s="1"/>
  <c r="L101" i="5" a="1"/>
  <c r="L101" i="5" s="1"/>
  <c r="L100" i="5" a="1"/>
  <c r="L100" i="5" s="1"/>
  <c r="L99" i="5" a="1"/>
  <c r="L99" i="5" s="1"/>
  <c r="L98" i="5" a="1"/>
  <c r="L98" i="5" s="1"/>
  <c r="L97" i="5" a="1"/>
  <c r="L97" i="5" s="1"/>
  <c r="L96" i="5" a="1"/>
  <c r="L96" i="5" s="1"/>
  <c r="L95" i="5" a="1"/>
  <c r="L95" i="5" s="1"/>
  <c r="L94" i="5" a="1"/>
  <c r="L94" i="5" s="1"/>
  <c r="L93" i="5" a="1"/>
  <c r="L93" i="5" s="1"/>
  <c r="L92" i="5" a="1"/>
  <c r="L92" i="5" s="1"/>
  <c r="L91" i="5" a="1"/>
  <c r="L91" i="5" s="1"/>
  <c r="L90" i="5" a="1"/>
  <c r="L90" i="5" s="1"/>
  <c r="L89" i="5" a="1"/>
  <c r="L89" i="5" s="1"/>
  <c r="L88" i="5" a="1"/>
  <c r="L88" i="5" s="1"/>
  <c r="L87" i="5" a="1"/>
  <c r="L87" i="5" s="1"/>
  <c r="L86" i="5" a="1"/>
  <c r="L86" i="5" s="1"/>
  <c r="L85" i="5" a="1"/>
  <c r="L85" i="5" s="1"/>
  <c r="L84" i="5" a="1"/>
  <c r="L84" i="5" s="1"/>
  <c r="L83" i="5" a="1"/>
  <c r="L83" i="5" s="1"/>
  <c r="L82" i="5" a="1"/>
  <c r="L82" i="5" s="1"/>
  <c r="L81" i="5" a="1"/>
  <c r="L81" i="5" s="1"/>
  <c r="L80" i="5" a="1"/>
  <c r="L80" i="5" s="1"/>
  <c r="L79" i="5" a="1"/>
  <c r="L79" i="5" s="1"/>
  <c r="L78" i="5" a="1"/>
  <c r="L78" i="5" s="1"/>
  <c r="L77" i="5" a="1"/>
  <c r="L77" i="5" s="1"/>
  <c r="L76" i="5" a="1"/>
  <c r="L76" i="5" s="1"/>
  <c r="L75" i="5" a="1"/>
  <c r="L75" i="5" s="1"/>
  <c r="L74" i="5" a="1"/>
  <c r="L74" i="5" s="1"/>
  <c r="L73" i="5" a="1"/>
  <c r="L73" i="5" s="1"/>
  <c r="L72" i="5" a="1"/>
  <c r="L72" i="5" s="1"/>
  <c r="L71" i="5" a="1"/>
  <c r="L71" i="5" s="1"/>
  <c r="L70" i="5" a="1"/>
  <c r="L70" i="5" s="1"/>
  <c r="L69" i="5" a="1"/>
  <c r="L69" i="5" s="1"/>
  <c r="L68" i="5" a="1"/>
  <c r="L68" i="5" s="1"/>
  <c r="L67" i="5" a="1"/>
  <c r="L67" i="5" s="1"/>
  <c r="L66" i="5" a="1"/>
  <c r="L66" i="5" s="1"/>
  <c r="L65" i="5" a="1"/>
  <c r="L65" i="5" s="1"/>
  <c r="L64" i="5" a="1"/>
  <c r="L64" i="5" s="1"/>
  <c r="L63" i="5" a="1"/>
  <c r="L63" i="5" s="1"/>
  <c r="L62" i="5" a="1"/>
  <c r="L62" i="5" s="1"/>
  <c r="L61" i="5" a="1"/>
  <c r="L61" i="5" s="1"/>
  <c r="L60" i="5" a="1"/>
  <c r="L60" i="5" s="1"/>
  <c r="L59" i="5" a="1"/>
  <c r="L59" i="5" s="1"/>
  <c r="L58" i="5" a="1"/>
  <c r="L58" i="5" s="1"/>
  <c r="L57" i="5" a="1"/>
  <c r="L57" i="5" s="1"/>
  <c r="L56" i="5" a="1"/>
  <c r="L56" i="5" s="1"/>
  <c r="L55" i="5" a="1"/>
  <c r="L55" i="5" s="1"/>
  <c r="L54" i="5" a="1"/>
  <c r="L54" i="5" s="1"/>
  <c r="L53" i="5" a="1"/>
  <c r="L53" i="5" s="1"/>
  <c r="L52" i="5" a="1"/>
  <c r="L52" i="5" s="1"/>
  <c r="L51" i="5" a="1"/>
  <c r="L51" i="5" s="1"/>
  <c r="L50" i="5" a="1"/>
  <c r="L50" i="5" s="1"/>
  <c r="L49" i="5" a="1"/>
  <c r="L49" i="5" s="1"/>
  <c r="L48" i="5" a="1"/>
  <c r="L48" i="5" s="1"/>
  <c r="L47" i="5" a="1"/>
  <c r="L47" i="5" s="1"/>
  <c r="L46" i="5" a="1"/>
  <c r="L46" i="5" s="1"/>
  <c r="L45" i="5" a="1"/>
  <c r="L45" i="5" s="1"/>
  <c r="L44" i="5" a="1"/>
  <c r="L44" i="5" s="1"/>
  <c r="L43" i="5" a="1"/>
  <c r="L43" i="5" s="1"/>
  <c r="L42" i="5" a="1"/>
  <c r="L42" i="5" s="1"/>
  <c r="L41" i="5" a="1"/>
  <c r="L41" i="5" s="1"/>
  <c r="L40" i="5" a="1"/>
  <c r="L40" i="5" s="1"/>
  <c r="L39" i="5" a="1"/>
  <c r="L39" i="5" s="1"/>
  <c r="L38" i="5" a="1"/>
  <c r="L38" i="5" s="1"/>
  <c r="L37" i="5" a="1"/>
  <c r="L37" i="5" s="1"/>
  <c r="L36" i="5" a="1"/>
  <c r="L36" i="5" s="1"/>
  <c r="L35" i="5" a="1"/>
  <c r="L35" i="5" s="1"/>
  <c r="L34" i="5" a="1"/>
  <c r="L34" i="5" s="1"/>
  <c r="L33" i="5" a="1"/>
  <c r="L33" i="5" s="1"/>
  <c r="L32" i="5" a="1"/>
  <c r="L32" i="5" s="1"/>
  <c r="L31" i="5" a="1"/>
  <c r="L31" i="5" s="1"/>
  <c r="L30" i="5" a="1"/>
  <c r="L30" i="5" s="1"/>
  <c r="L29" i="5" a="1"/>
  <c r="L29" i="5" s="1"/>
  <c r="L28" i="5" a="1"/>
  <c r="L28" i="5" s="1"/>
  <c r="L27" i="5" a="1"/>
  <c r="L27" i="5" s="1"/>
  <c r="L26" i="5" a="1"/>
  <c r="L26" i="5" s="1"/>
  <c r="L25" i="5" a="1"/>
  <c r="L25" i="5" s="1"/>
  <c r="L24" i="5" a="1"/>
  <c r="L24" i="5" s="1"/>
  <c r="L23" i="5" a="1"/>
  <c r="L23" i="5" s="1"/>
  <c r="L22" i="5" a="1"/>
  <c r="L22" i="5" s="1"/>
  <c r="L21" i="5" a="1"/>
  <c r="L21" i="5" s="1"/>
  <c r="L20" i="5" a="1"/>
  <c r="L20" i="5" s="1"/>
  <c r="L19" i="5" a="1"/>
  <c r="L19" i="5" s="1"/>
  <c r="L18" i="5" a="1"/>
  <c r="L18" i="5" s="1"/>
  <c r="L17" i="5" a="1"/>
  <c r="L17" i="5" s="1"/>
  <c r="L16" i="5" a="1"/>
  <c r="L16" i="5" s="1"/>
  <c r="L15" i="5" a="1"/>
  <c r="L15" i="5" s="1"/>
  <c r="L14" i="5" a="1"/>
  <c r="L14" i="5" s="1"/>
  <c r="L13" i="5" a="1"/>
  <c r="L13" i="5" s="1"/>
  <c r="L12" i="5" a="1"/>
  <c r="L12" i="5" s="1"/>
  <c r="L11" i="5" a="1"/>
  <c r="L11" i="5" s="1"/>
  <c r="L10" i="5" a="1"/>
  <c r="L10" i="5" s="1"/>
  <c r="L9" i="5" a="1"/>
  <c r="L9" i="5" s="1"/>
  <c r="L8" i="5" a="1"/>
  <c r="L8" i="5" s="1"/>
  <c r="L7" i="5" a="1"/>
  <c r="L7" i="5" s="1"/>
  <c r="L6" i="5" a="1"/>
  <c r="L6" i="5" s="1"/>
  <c r="L5" i="5" a="1"/>
  <c r="L5" i="5" s="1"/>
  <c r="L4" i="5" a="1"/>
  <c r="L4" i="5" s="1"/>
  <c r="L3" i="5" a="1"/>
  <c r="L3" i="5" s="1"/>
  <c r="L2" i="5" a="1"/>
  <c r="L2" i="5" s="1"/>
  <c r="C212" i="5"/>
  <c r="C205" i="5"/>
  <c r="C206" i="5"/>
  <c r="C207" i="5"/>
  <c r="C204" i="5"/>
  <c r="C203" i="5"/>
  <c r="C209" i="5"/>
  <c r="C210" i="5"/>
  <c r="C211" i="5"/>
  <c r="C208" i="5"/>
  <c r="C201" i="5"/>
  <c r="C202" i="5"/>
  <c r="I11" i="16"/>
  <c r="I13" i="16"/>
  <c r="I12" i="16"/>
  <c r="I15" i="16"/>
  <c r="I14" i="16"/>
  <c r="I10" i="16"/>
  <c r="C200" i="5"/>
  <c r="C199" i="5"/>
  <c r="C198" i="5"/>
  <c r="C101" i="5"/>
  <c r="C189" i="5"/>
  <c r="C193" i="5"/>
  <c r="C192" i="5"/>
  <c r="C194" i="5"/>
  <c r="C191" i="5"/>
  <c r="C190" i="5"/>
  <c r="C196" i="5"/>
  <c r="C195" i="5"/>
  <c r="C38" i="5"/>
  <c r="C39" i="5"/>
  <c r="C197" i="5"/>
  <c r="C98" i="5"/>
  <c r="C31" i="5"/>
  <c r="C51" i="5"/>
  <c r="C56" i="5"/>
  <c r="C61" i="5"/>
  <c r="C63" i="5"/>
  <c r="C64" i="5"/>
  <c r="C65" i="5"/>
  <c r="C66" i="5"/>
  <c r="C20" i="5"/>
  <c r="F10" i="16" l="1"/>
  <c r="F13" i="16"/>
  <c r="F11" i="16"/>
  <c r="F12" i="16"/>
  <c r="F15" i="16"/>
  <c r="F14" i="16"/>
  <c r="C108" i="5"/>
  <c r="C127" i="5"/>
  <c r="C175" i="5"/>
  <c r="C177" i="5"/>
  <c r="C172" i="5"/>
  <c r="C180" i="5"/>
  <c r="C176" i="5"/>
  <c r="C173" i="5"/>
  <c r="C178" i="5"/>
  <c r="C179" i="5"/>
  <c r="C174" i="5"/>
  <c r="C171" i="5"/>
  <c r="C170" i="5"/>
  <c r="C182" i="5"/>
  <c r="C161" i="5"/>
  <c r="C159" i="5"/>
  <c r="C158" i="5"/>
  <c r="C160" i="5"/>
  <c r="C156" i="5"/>
  <c r="C157" i="5"/>
  <c r="C188" i="5"/>
  <c r="C187" i="5"/>
  <c r="C186" i="5"/>
  <c r="C185" i="5"/>
  <c r="C162" i="5"/>
  <c r="C163" i="5"/>
  <c r="C164" i="5"/>
  <c r="C165" i="5"/>
  <c r="C167" i="5"/>
  <c r="C166" i="5"/>
  <c r="C168" i="5"/>
  <c r="C169" i="5"/>
  <c r="C184" i="5"/>
  <c r="C181" i="5"/>
  <c r="C183" i="5"/>
  <c r="C3" i="5"/>
  <c r="C4" i="5"/>
  <c r="C5" i="5"/>
  <c r="C6" i="5"/>
  <c r="C7" i="5"/>
  <c r="C8" i="5"/>
  <c r="C9" i="5"/>
  <c r="C10" i="5"/>
  <c r="C11" i="5"/>
  <c r="C12" i="5"/>
  <c r="C13" i="5"/>
  <c r="C14" i="5"/>
  <c r="C15" i="5"/>
  <c r="C16" i="5"/>
  <c r="C17" i="5"/>
  <c r="C19" i="5"/>
  <c r="C18" i="5"/>
  <c r="C21" i="5"/>
  <c r="C22" i="5"/>
  <c r="C23" i="5"/>
  <c r="C24" i="5"/>
  <c r="C25" i="5"/>
  <c r="C26" i="5"/>
  <c r="C27" i="5"/>
  <c r="C28" i="5"/>
  <c r="C29" i="5"/>
  <c r="C30" i="5"/>
  <c r="C32" i="5"/>
  <c r="C33" i="5"/>
  <c r="C34" i="5"/>
  <c r="C36" i="5"/>
  <c r="C35" i="5"/>
  <c r="C40" i="5"/>
  <c r="C41" i="5"/>
  <c r="C42" i="5"/>
  <c r="C37" i="5"/>
  <c r="C43" i="5"/>
  <c r="C44" i="5"/>
  <c r="C46" i="5"/>
  <c r="C47" i="5"/>
  <c r="C45" i="5"/>
  <c r="C50" i="5"/>
  <c r="C49" i="5"/>
  <c r="C48" i="5"/>
  <c r="C54" i="5"/>
  <c r="C53" i="5"/>
  <c r="C52" i="5"/>
  <c r="C55" i="5"/>
  <c r="C57" i="5"/>
  <c r="C58" i="5"/>
  <c r="C59" i="5"/>
  <c r="C60" i="5"/>
  <c r="C62" i="5"/>
  <c r="C68" i="5"/>
  <c r="C67" i="5"/>
  <c r="C71" i="5"/>
  <c r="C70" i="5"/>
  <c r="C69" i="5"/>
  <c r="C72" i="5"/>
  <c r="C73" i="5"/>
  <c r="C74" i="5"/>
  <c r="C75" i="5"/>
  <c r="C76" i="5"/>
  <c r="C77" i="5"/>
  <c r="C79" i="5"/>
  <c r="C78" i="5"/>
  <c r="C80" i="5"/>
  <c r="C81" i="5"/>
  <c r="C82" i="5"/>
  <c r="C85" i="5"/>
  <c r="C83" i="5"/>
  <c r="C84" i="5"/>
  <c r="C86" i="5"/>
  <c r="C87" i="5"/>
  <c r="C88" i="5"/>
  <c r="C91" i="5"/>
  <c r="C92" i="5"/>
  <c r="C89" i="5"/>
  <c r="C90" i="5"/>
  <c r="C94" i="5"/>
  <c r="C93" i="5"/>
  <c r="C97" i="5"/>
  <c r="C95" i="5"/>
  <c r="C96" i="5"/>
  <c r="C99" i="5"/>
  <c r="C100" i="5"/>
  <c r="C102" i="5"/>
  <c r="C103" i="5"/>
  <c r="C104" i="5"/>
  <c r="C105" i="5"/>
  <c r="C106" i="5"/>
  <c r="C107" i="5"/>
  <c r="C110" i="5"/>
  <c r="C109" i="5"/>
  <c r="C113" i="5"/>
  <c r="C112" i="5"/>
  <c r="C111" i="5"/>
  <c r="C115" i="5"/>
  <c r="C114" i="5"/>
  <c r="C116" i="5"/>
  <c r="C118" i="5"/>
  <c r="C117" i="5"/>
  <c r="C120" i="5"/>
  <c r="C119" i="5"/>
  <c r="C121" i="5"/>
  <c r="C125" i="5"/>
  <c r="C122" i="5"/>
  <c r="C126" i="5"/>
  <c r="C124" i="5"/>
  <c r="C123" i="5"/>
  <c r="C129" i="5"/>
  <c r="C131" i="5"/>
  <c r="C128" i="5"/>
  <c r="C130" i="5"/>
  <c r="C132" i="5"/>
  <c r="C133" i="5"/>
  <c r="C134" i="5"/>
  <c r="C135" i="5"/>
  <c r="C136" i="5"/>
  <c r="C137" i="5"/>
  <c r="C138" i="5"/>
  <c r="C139" i="5"/>
  <c r="C140" i="5"/>
  <c r="C141" i="5"/>
  <c r="C142" i="5"/>
  <c r="C143" i="5"/>
  <c r="C144" i="5"/>
  <c r="C145" i="5"/>
  <c r="C146" i="5"/>
  <c r="C147" i="5"/>
  <c r="C149" i="5"/>
  <c r="C148" i="5"/>
  <c r="C150" i="5"/>
  <c r="C152" i="5"/>
  <c r="C151" i="5"/>
  <c r="C153" i="5"/>
  <c r="C154" i="5"/>
  <c r="C155" i="5"/>
  <c r="E4" i="4"/>
  <c r="F4" i="4"/>
  <c r="G4" i="4"/>
  <c r="C4" i="4"/>
  <c r="D4" i="4"/>
  <c r="B4" i="4"/>
  <c r="U4" i="21" l="1"/>
  <c r="Y4" i="21"/>
  <c r="P4" i="21"/>
  <c r="W4" i="21"/>
  <c r="T4" i="21"/>
  <c r="Q4" i="21"/>
  <c r="V4" i="21"/>
  <c r="X4" i="21"/>
  <c r="R4" i="21"/>
  <c r="S4" i="21"/>
  <c r="O4" i="21"/>
  <c r="M5" i="16"/>
  <c r="M4" i="16"/>
  <c r="K5" i="16"/>
  <c r="K4" i="16"/>
  <c r="K3" i="16"/>
  <c r="I4" i="16"/>
  <c r="I5" i="16"/>
  <c r="I3" i="16"/>
  <c r="G5" i="16"/>
  <c r="G4" i="16"/>
  <c r="G3" i="16"/>
  <c r="E5" i="16"/>
  <c r="C5" i="16"/>
  <c r="C4" i="16"/>
  <c r="M3" i="16"/>
  <c r="E4" i="16"/>
  <c r="E3" i="16"/>
  <c r="C3" i="16"/>
  <c r="Z4" i="21" l="1"/>
  <c r="C11" i="16"/>
  <c r="C12" i="16"/>
  <c r="C13" i="16"/>
  <c r="C14" i="16"/>
  <c r="C10" i="16"/>
  <c r="C15"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Christina Hall</author>
  </authors>
  <commentList>
    <comment ref="M4" authorId="0" shapeId="0" xr:uid="{57DE9BBA-B326-451C-928E-3920816F14EF}">
      <text>
        <r>
          <rPr>
            <b/>
            <sz val="9"/>
            <color indexed="81"/>
            <rFont val="Tahoma"/>
            <family val="2"/>
          </rPr>
          <t>Christina Hall:</t>
        </r>
        <r>
          <rPr>
            <sz val="9"/>
            <color indexed="81"/>
            <rFont val="Tahoma"/>
            <family val="2"/>
          </rPr>
          <t xml:space="preserve">
Per below the binder for this policy listed a W/H deducible and the applicable form, but this was left off at issuance </t>
        </r>
      </text>
    </comment>
    <comment ref="M37" authorId="0" shapeId="0" xr:uid="{3C389283-209C-4FC7-A1C0-6B7A5C906647}">
      <text>
        <r>
          <rPr>
            <b/>
            <sz val="9"/>
            <color indexed="81"/>
            <rFont val="Tahoma"/>
            <family val="2"/>
          </rPr>
          <t>Christina Hall:</t>
        </r>
        <r>
          <rPr>
            <sz val="9"/>
            <color indexed="81"/>
            <rFont val="Tahoma"/>
            <family val="2"/>
          </rPr>
          <t xml:space="preserve">
3 errors, 2 dealing with information on the policy and 1 dealing with the Surplus Lines stamping. The 2 errors dealing with information on the policy were corrected via endorsement requests submitted by Joshua. The stamping issue was corrected via re-stamping but, I don’t believe the initial stamping was incorrect.
I am also a bit confused on the timeline here as 1 endorsement was requested and the above stamping “corrected” on 2/21 but, the 2nd endorsement wasn’t requested until 3/22 and Joshua’s email to the UW team notifying them of all of this wasn’t sent until 3/24. It seems like Joshua’s email on 3/24 should have been sent to the UW team prior to anything being done on the account so they have a chance to review and approve the changes. While the 2 requests submitted by Joshua were completed without issue, notifying the UW team ahead of the changes would’ve prevented the above issue with the stamping.</t>
        </r>
      </text>
    </comment>
    <comment ref="M44" authorId="0" shapeId="0" xr:uid="{3D59AA2C-1E8B-4E6B-B5B0-EBC0D61D858B}">
      <text>
        <r>
          <rPr>
            <b/>
            <sz val="9"/>
            <color indexed="81"/>
            <rFont val="Tahoma"/>
            <family val="2"/>
          </rPr>
          <t>Christina Hall:</t>
        </r>
        <r>
          <rPr>
            <sz val="9"/>
            <color indexed="81"/>
            <rFont val="Tahoma"/>
            <family val="2"/>
          </rPr>
          <t xml:space="preserve">
the below request would not sufficiently correct the policy and would cause further discrepancies. The policy was issued with the TRIA charge included in the property premium so, the below request would be charging TRIA twice. In order to correct the property premium would also need to be reduced by $747.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<sst xmlns="http://schemas.openxmlformats.org/spreadsheetml/2006/main" count="4048" uniqueCount="1114">
  <si>
    <t>Escalation Date</t>
  </si>
  <si>
    <t>Start of Week</t>
  </si>
  <si>
    <t>Month</t>
  </si>
  <si>
    <t>Specialist</t>
  </si>
  <si>
    <t>Manager</t>
  </si>
  <si>
    <t>Account Name/Link</t>
  </si>
  <si>
    <t>Market</t>
  </si>
  <si>
    <t>Line OF Business</t>
  </si>
  <si>
    <t>Policy Number</t>
  </si>
  <si>
    <t>Error Type Keyword</t>
  </si>
  <si>
    <t>Sub Catagetory</t>
  </si>
  <si>
    <t>Quality Audit Question</t>
  </si>
  <si>
    <t>Root Cause</t>
  </si>
  <si>
    <t>Karen Kennedy</t>
  </si>
  <si>
    <t>Caitlin</t>
  </si>
  <si>
    <t xml:space="preserve">McTurner Properties LLC </t>
  </si>
  <si>
    <t>General Star Indemnity Company</t>
  </si>
  <si>
    <t>Package</t>
  </si>
  <si>
    <t>IMA415009</t>
  </si>
  <si>
    <t>Coverages</t>
  </si>
  <si>
    <t>Left off RC valuation for building coverage</t>
  </si>
  <si>
    <t>Joshua Clark</t>
  </si>
  <si>
    <t>Laura</t>
  </si>
  <si>
    <t>KBis Asset Management</t>
  </si>
  <si>
    <t>RSUI</t>
  </si>
  <si>
    <t>General Liability</t>
  </si>
  <si>
    <t>VBA891352</t>
  </si>
  <si>
    <t>Exception</t>
  </si>
  <si>
    <t>Exception Follow Up</t>
  </si>
  <si>
    <t>Reynelle Colon</t>
  </si>
  <si>
    <t>PLUM 191 LIMITED</t>
  </si>
  <si>
    <t>Penn-America Insurance Company</t>
  </si>
  <si>
    <t>PAV0407994</t>
  </si>
  <si>
    <t>Binder</t>
  </si>
  <si>
    <t>Left off info on Binder</t>
  </si>
  <si>
    <t>Marylee Coates</t>
  </si>
  <si>
    <t>1 of 1 Custom LLC</t>
  </si>
  <si>
    <t>VBA884843</t>
  </si>
  <si>
    <t>Incorrect Premium</t>
  </si>
  <si>
    <t>Chris Morris</t>
  </si>
  <si>
    <t>John Huggett</t>
  </si>
  <si>
    <t xml:space="preserve">VA, LLC DBA Vista Motel </t>
  </si>
  <si>
    <t>Northfield Insurance Company</t>
  </si>
  <si>
    <t>WS527908</t>
  </si>
  <si>
    <t>Account</t>
  </si>
  <si>
    <t>Issued on Expired</t>
  </si>
  <si>
    <t>Bambinos Playtorium, LLC</t>
  </si>
  <si>
    <t>VBA894960</t>
  </si>
  <si>
    <t>Premium Discrepancy</t>
  </si>
  <si>
    <t>Jakob Null</t>
  </si>
  <si>
    <t xml:space="preserve">Shufelberger Ranches, Inc; Alan &amp; Sherry Shufelberger; A&amp;S Ventures III, L.P., A California Limited P </t>
  </si>
  <si>
    <t>IFG Companies</t>
  </si>
  <si>
    <t>Farmowners Liability</t>
  </si>
  <si>
    <t>904B002904</t>
  </si>
  <si>
    <t>Insured info</t>
  </si>
  <si>
    <t>Missing a location address.</t>
  </si>
  <si>
    <t>CC exposures are incorrect.</t>
  </si>
  <si>
    <t>Forms</t>
  </si>
  <si>
    <t>Forms Completion</t>
  </si>
  <si>
    <t>2 forms were not filled out that should have been: CG2144 and CP1033</t>
  </si>
  <si>
    <t>A.C.M. Advertising Consulting &amp; Management Company</t>
  </si>
  <si>
    <t>VBA897053</t>
  </si>
  <si>
    <t>Delivery</t>
  </si>
  <si>
    <t>Not delivered to retailer</t>
  </si>
  <si>
    <t>Adawest LP</t>
  </si>
  <si>
    <t>MUSIC Insurance</t>
  </si>
  <si>
    <t>CPV0064715</t>
  </si>
  <si>
    <t>Justin Culp</t>
  </si>
  <si>
    <t>City Ventures</t>
  </si>
  <si>
    <t>CPV0063119</t>
  </si>
  <si>
    <t>Multiple</t>
  </si>
  <si>
    <t>various typos/issues</t>
  </si>
  <si>
    <t>Jayanti Aryal</t>
  </si>
  <si>
    <t>Inzunaz Pool Service</t>
  </si>
  <si>
    <t>CPV0056420</t>
  </si>
  <si>
    <t>Dec Page</t>
  </si>
  <si>
    <t>issued under incorrect RBE Penn</t>
  </si>
  <si>
    <t>Alaskan Leader Fisheries LLC</t>
  </si>
  <si>
    <t>VBA891527</t>
  </si>
  <si>
    <t>Did not follow up or process once UW responded to his email</t>
  </si>
  <si>
    <t>Julia Zwetolitz</t>
  </si>
  <si>
    <t>REK Investments, Inc</t>
  </si>
  <si>
    <t>Nationwide E&amp;S/Specialty</t>
  </si>
  <si>
    <t>Property</t>
  </si>
  <si>
    <t>CPS7737436</t>
  </si>
  <si>
    <t>Removal</t>
  </si>
  <si>
    <t>Grab task and sent back to central queue; someone deleted building from portal.</t>
  </si>
  <si>
    <t>COOPER PLUMBING</t>
  </si>
  <si>
    <t>PAV0410598</t>
  </si>
  <si>
    <t>the GL premium should be $1,282 MP. The policy was issued with the GL premium at $1,273</t>
  </si>
  <si>
    <t>Lawnwood Physician Center</t>
  </si>
  <si>
    <t>PAV0430778</t>
  </si>
  <si>
    <t>did not fully confirm the forms on the policy and form S3035, which lists the Wind deductible and is shown on the Bound Quote, was mistakenly left off the policy</t>
  </si>
  <si>
    <t>Quan Forney</t>
  </si>
  <si>
    <t>Kevin Wingo dba K W Drywall</t>
  </si>
  <si>
    <t>Atlantic Casualty Insurance Co.</t>
  </si>
  <si>
    <t>L0860287637</t>
  </si>
  <si>
    <t>Sent exceptions for the AI being on the app but not the quote.</t>
  </si>
  <si>
    <t>Nathan Ward</t>
  </si>
  <si>
    <t>CPS7735052</t>
  </si>
  <si>
    <t>Did not complete CG 24 53</t>
  </si>
  <si>
    <t>Wesley Redish</t>
  </si>
  <si>
    <t>Villa Toluca, A California L.P.</t>
  </si>
  <si>
    <t>L262002944</t>
  </si>
  <si>
    <t>Did not list main insured</t>
  </si>
  <si>
    <t>Phyllis Whitlock</t>
  </si>
  <si>
    <t>Beloved Studios LLC</t>
  </si>
  <si>
    <t>PAV0165786</t>
  </si>
  <si>
    <t>Did not complete form EPL-001</t>
  </si>
  <si>
    <t>Jalil Pack</t>
  </si>
  <si>
    <t>Pan American Brush Clearance, Inc</t>
  </si>
  <si>
    <t>MP0004016007228</t>
  </si>
  <si>
    <t>Did not complete form CG 22 64</t>
  </si>
  <si>
    <t>Mike Sharp, LLC</t>
  </si>
  <si>
    <t>Not Provided</t>
  </si>
  <si>
    <t>L271003602</t>
  </si>
  <si>
    <t>Sent exception email to the retailer instead of the UW</t>
  </si>
  <si>
    <t>Brandon McGhee</t>
  </si>
  <si>
    <t>ICI Properties, Inc</t>
  </si>
  <si>
    <t>CPS7727923</t>
  </si>
  <si>
    <t>Did not check back on exception queue for Elany</t>
  </si>
  <si>
    <t>Frank Houng &amp; Hui Fen Wang</t>
  </si>
  <si>
    <t>PAV0397968</t>
  </si>
  <si>
    <t>blank w/h form; premium disc, no fill for S2054 A&amp;B form</t>
  </si>
  <si>
    <t>Paulo Delima &amp; Lisa Spinella</t>
  </si>
  <si>
    <t>CPV0066258</t>
  </si>
  <si>
    <t>Coverages For Dec Page</t>
  </si>
  <si>
    <t>issued this policy with a $50.00 charge for the CG2011 on the GL Dec but charge not on binder</t>
  </si>
  <si>
    <t>Jamia Mcclure</t>
  </si>
  <si>
    <t>Stockyard Inc</t>
  </si>
  <si>
    <t>PAV0116449</t>
  </si>
  <si>
    <t>policy number that was input in Vertafore was the expired policy terms policy number (PAV0116403) not the renewal policy number that was bound (PAV0116449</t>
  </si>
  <si>
    <t>Cigar Gallery Club LLC</t>
  </si>
  <si>
    <t>PAV0343355</t>
  </si>
  <si>
    <t>Issued with building coverage in lieu of BPP coverage</t>
  </si>
  <si>
    <t>Amber Drayton</t>
  </si>
  <si>
    <t>Boardwalk Ventures Inc</t>
  </si>
  <si>
    <t>Howden Insurance Brokers Limited</t>
  </si>
  <si>
    <t>Wind</t>
  </si>
  <si>
    <t>ROU904260</t>
  </si>
  <si>
    <t>held too long in exceptions queue</t>
  </si>
  <si>
    <t>Tiger Works, LLC</t>
  </si>
  <si>
    <t>VBA888102</t>
  </si>
  <si>
    <t>endorsement requested on wrong account</t>
  </si>
  <si>
    <t>69 Hope Street LLC</t>
  </si>
  <si>
    <t>PAV0248622</t>
  </si>
  <si>
    <t>Penn America instead of Penn Star</t>
  </si>
  <si>
    <t>Philip Kassel</t>
  </si>
  <si>
    <t>Ken Williams Construction, DBA: Williams Ken</t>
  </si>
  <si>
    <t>removed policy from WF, but did not upload or deliver.  Policy # was reused issue.</t>
  </si>
  <si>
    <t>516 Corp LLC</t>
  </si>
  <si>
    <t>P262000383-0</t>
  </si>
  <si>
    <t>In Policy document Insured Mailing address City and Zip code are not matching with Accord &amp; In Amlink Mailing address Zip code was not matching with Accord</t>
  </si>
  <si>
    <t>Additional Interest Info</t>
  </si>
  <si>
    <t>Accord consists of Additional interest info of Loss Payee but it was not added to the Policy</t>
  </si>
  <si>
    <t>Stamping</t>
  </si>
  <si>
    <t>In Policy document TX state stamp Gresham License Info was used by mistake</t>
  </si>
  <si>
    <t>Allegiant Hospitality Group, LLC</t>
  </si>
  <si>
    <t>CPS7751395</t>
  </si>
  <si>
    <t>renewal policy was issued as a new policy</t>
  </si>
  <si>
    <t>Staruk Trucking &amp; Excavating, Inc</t>
  </si>
  <si>
    <t>PAV0397737</t>
  </si>
  <si>
    <t>partially filled form ELP001</t>
  </si>
  <si>
    <t>Vance dba Ace Automotive</t>
  </si>
  <si>
    <t>Forms Attachment</t>
  </si>
  <si>
    <t>did not send the UM selection form to the carrier at issuance</t>
  </si>
  <si>
    <t>Q Dashiell</t>
  </si>
  <si>
    <t>Garito Co</t>
  </si>
  <si>
    <t>Amwins Access Alpha</t>
  </si>
  <si>
    <t>AMAA0013136</t>
  </si>
  <si>
    <t>uploaded policy for different account and completed.  Did not issue</t>
  </si>
  <si>
    <t>Ugonna Onuoha</t>
  </si>
  <si>
    <t>Gray Line Storage LLC</t>
  </si>
  <si>
    <t>AXIS Insurance</t>
  </si>
  <si>
    <t>ESC114263</t>
  </si>
  <si>
    <t>The policy was issued with the TRIA charge included in the property premium so, the below request would be charging TRIA twice</t>
  </si>
  <si>
    <t>Alpha Dog Motorcycle Towing and Roadside LLC</t>
  </si>
  <si>
    <t>Garage</t>
  </si>
  <si>
    <t>CPV0046487</t>
  </si>
  <si>
    <t>removed this policy from the workflow and marked as issued when not in fact issued</t>
  </si>
  <si>
    <t>Meatball Martini Madison LLC</t>
  </si>
  <si>
    <t>IMA404710A</t>
  </si>
  <si>
    <t>issued this policy without the Wind/Hail deductible on the multiple deductible form</t>
  </si>
  <si>
    <t>Malia Jones</t>
  </si>
  <si>
    <t>P T L A ENTERPRISES</t>
  </si>
  <si>
    <t>Maxum</t>
  </si>
  <si>
    <t>BDG306392701</t>
  </si>
  <si>
    <t xml:space="preserve">not sending an exception email to clarify the correct policy term </t>
  </si>
  <si>
    <t>Angela Yow</t>
  </si>
  <si>
    <t>123 Delivery, LLC</t>
  </si>
  <si>
    <t>WS537484</t>
  </si>
  <si>
    <t>specialist removed from WF</t>
  </si>
  <si>
    <t>Alexis Farrell</t>
  </si>
  <si>
    <t>Buckley Realty LLC</t>
  </si>
  <si>
    <t>IMA414356</t>
  </si>
  <si>
    <t>The total property premium listed on the dec page included the Equipment Breakdown premium, but should read $2,440, and our EB premium would go in the EB section. EB should read $254</t>
  </si>
  <si>
    <t>Latia Gettys</t>
  </si>
  <si>
    <t>Collins Court, Inc</t>
  </si>
  <si>
    <t>BDG-0188347-01</t>
  </si>
  <si>
    <t>effective dates incorrect</t>
  </si>
  <si>
    <t>issued this policy she mistakenly included 80% coinsurance on the BI coverage in addition to the 1/6 Monthly Indemnity shown on the Binder</t>
  </si>
  <si>
    <t>Multiple accounts</t>
  </si>
  <si>
    <t>multiple accounts</t>
  </si>
  <si>
    <t>incorrectly bound under Axis and was entered as renewal instead of new quote- email from Chris stone</t>
  </si>
  <si>
    <t>Siena Townhomes Lubbock, LLC</t>
  </si>
  <si>
    <t>L264002085</t>
  </si>
  <si>
    <t xml:space="preserve">He matched the effective dates on the quote but there was a discrepancy between the quote and Amlink. </t>
  </si>
  <si>
    <t>Z&amp;MA USA Inc.</t>
  </si>
  <si>
    <t>Coaction Specialty</t>
  </si>
  <si>
    <t>GL202300015142</t>
  </si>
  <si>
    <t xml:space="preserve">completed this account with a Western World policy for another NI. </t>
  </si>
  <si>
    <t>Coachella Retail Realty Associ</t>
  </si>
  <si>
    <t>CPV0055765</t>
  </si>
  <si>
    <t>exposure of 800,000 in lieu of the 80,000 quoted/bound</t>
  </si>
  <si>
    <t>uploaded wrong policy to account</t>
  </si>
  <si>
    <t xml:space="preserve"> Vincent Hayhurst - Inspection Advisement</t>
  </si>
  <si>
    <t>BDG-0188102-01</t>
  </si>
  <si>
    <t>entered wrong effective date in portal</t>
  </si>
  <si>
    <t>United Nu Land Development LLC</t>
  </si>
  <si>
    <t>L271003486</t>
  </si>
  <si>
    <t xml:space="preserve">leaving off 5 locations, and also didn’t apply the mortgagees to the correct locations. </t>
  </si>
  <si>
    <t>Lions Lanes, LLC</t>
  </si>
  <si>
    <t>AmTrust E&amp;S Insurance Services</t>
  </si>
  <si>
    <t>AES1233314 00</t>
  </si>
  <si>
    <t xml:space="preserve">items sent to exceptions with no exceptions required for follow up with UW </t>
  </si>
  <si>
    <t>R.E.M. US LLC</t>
  </si>
  <si>
    <t>Brianna Harris</t>
  </si>
  <si>
    <t>Henn Homes LLC</t>
  </si>
  <si>
    <t>United States Liability Insurance Group</t>
  </si>
  <si>
    <t>E&amp;O - Miscellaneous</t>
  </si>
  <si>
    <t>SP1578952</t>
  </si>
  <si>
    <t>was delivered to the secondary retailer in lieu of the primary</t>
  </si>
  <si>
    <t>M 84 Enterprises, LLP</t>
  </si>
  <si>
    <t>Amwins Global Risks</t>
  </si>
  <si>
    <t>VAVE0000765</t>
  </si>
  <si>
    <t>W/H is 5% Subject to a $5,000 minimum. Listed correctly on the CP0321, but included under the AOP deductible on the CP0320:</t>
  </si>
  <si>
    <t>Bayside Rubber Products, Inc</t>
  </si>
  <si>
    <t>VAVE0000796</t>
  </si>
  <si>
    <t>Gamester/Desperado, LLC</t>
  </si>
  <si>
    <t>VAVE0000745</t>
  </si>
  <si>
    <t>W/H is 5% Subject to a $2,500 Minimum. This is shown correctly on the CP0321, but included under the AOP Deductible on the CP0320</t>
  </si>
  <si>
    <t>Huey P. Stockstill, LLC</t>
  </si>
  <si>
    <t>VAVE0000528</t>
  </si>
  <si>
    <t>Theft is excluded on all locations except for 3, 5 &amp; 6. Chris put “All” on the CP0320, indicating that theft is excluded from all locations</t>
  </si>
  <si>
    <t>Dan Reece and Kyle Norton</t>
  </si>
  <si>
    <t>PAV0363435</t>
  </si>
  <si>
    <t>did not follow up after email received from UW-RUSH</t>
  </si>
  <si>
    <t>ROB GILBERTSON PLANT MAINTENANCE SERVICES, INC,</t>
  </si>
  <si>
    <t>CPV0063200</t>
  </si>
  <si>
    <t>Left off $50 charge for the CG2011 form resulting in premium error however stickey note in amlink said to add CG2011 at no charge</t>
  </si>
  <si>
    <t>White Oaks Ranch, LLC</t>
  </si>
  <si>
    <t>AMAA0012425</t>
  </si>
  <si>
    <t>mortgagee should say ‘BankTennessee’ where it says ‘Loss Payable Provisions’ and ‘Property Dec - Mortgagee.</t>
  </si>
  <si>
    <t>MIRIAM GONZALEZ</t>
  </si>
  <si>
    <t>BA22294W300667</t>
  </si>
  <si>
    <t>asking to have this Howden account bound in VMGA. Per the attached from Lisa, Hector Melendez’s policies are still issued outside of VMGA</t>
  </si>
  <si>
    <t>ROBERT FIDUCCIA</t>
  </si>
  <si>
    <t>pav0396289</t>
  </si>
  <si>
    <t xml:space="preserve">issued with wrong company– Penn America in lieu of Penn-Star. </t>
  </si>
  <si>
    <t>Richard Gobuty</t>
  </si>
  <si>
    <t>BDG-0137086-04</t>
  </si>
  <si>
    <t>did not stamp or deliver to retailer</t>
  </si>
  <si>
    <t>Betty Villareal</t>
  </si>
  <si>
    <t>n/a</t>
  </si>
  <si>
    <t>using correct stamp for Atlant. Cas.</t>
  </si>
  <si>
    <t>Linda Grindeland</t>
  </si>
  <si>
    <t>PAV0429458</t>
  </si>
  <si>
    <t xml:space="preserve">issued without form S3035 Windstorm. </t>
  </si>
  <si>
    <t>Newport Taco, LLC</t>
  </si>
  <si>
    <t>L262002819-0</t>
  </si>
  <si>
    <t>completed issuance for the referenced account using a pol doc for another account</t>
  </si>
  <si>
    <t>Harris Automotive Group LLC</t>
  </si>
  <si>
    <t>2810005954-0</t>
  </si>
  <si>
    <t>Removed the policy as having been issued</t>
  </si>
  <si>
    <t>Livier Aguillon</t>
  </si>
  <si>
    <t>Interstate Rubbish Removal Inc</t>
  </si>
  <si>
    <t>Crum &amp; Forster - Richmond</t>
  </si>
  <si>
    <t>BAS-17963-1</t>
  </si>
  <si>
    <t>SL tax discrepancy between the policy and amlink</t>
  </si>
  <si>
    <t>AB Marketing, LLC</t>
  </si>
  <si>
    <t>PAV0429449</t>
  </si>
  <si>
    <t>listed the tax as the policy fee; premium doesn't match amlink</t>
  </si>
  <si>
    <t>Jordan Hughes</t>
  </si>
  <si>
    <t>Webmatter, LLC; AC of Lafayette, LLC</t>
  </si>
  <si>
    <t>BDG-3046896-03</t>
  </si>
  <si>
    <t>did not updates the rates and premium</t>
  </si>
  <si>
    <t>Zariz Transport, Inc</t>
  </si>
  <si>
    <t>PAV0439503</t>
  </si>
  <si>
    <t>20k payroll exposure when it should have been 225K</t>
  </si>
  <si>
    <t>FTC Realty LLC</t>
  </si>
  <si>
    <t>BDG-0188003-01</t>
  </si>
  <si>
    <t>tech issue - should have opened a ticket and not sent an exception</t>
  </si>
  <si>
    <t>Sajuana Balleza and Reyes Martinez</t>
  </si>
  <si>
    <t>Nautilus Insurance Company</t>
  </si>
  <si>
    <t>NN1529422</t>
  </si>
  <si>
    <t>used wrong agency code</t>
  </si>
  <si>
    <t>First Presbyterian Church of Virginia Beach</t>
  </si>
  <si>
    <t>ROU904264</t>
  </si>
  <si>
    <t>didn't send to the retailer</t>
  </si>
  <si>
    <t>458 Reconciliation</t>
  </si>
  <si>
    <t>NN1493479</t>
  </si>
  <si>
    <t>did not hit mail out button</t>
  </si>
  <si>
    <t>Callazzo Properties LLC</t>
  </si>
  <si>
    <t>IMA404721A</t>
  </si>
  <si>
    <t>did not follow up on exceptions</t>
  </si>
  <si>
    <t>CASTILLO'S MUFFLER AND RADIATOR SHOP</t>
  </si>
  <si>
    <t>PAV0439697</t>
  </si>
  <si>
    <t xml:space="preserve"> quoted with $1,000 for class code 10073 and $59 for class code 48890, issued at $1,009 for 10073 and $50 for 48890</t>
  </si>
  <si>
    <t>Deem's K&amp;C LLC.; Deem Cabinets, Inc; Cry</t>
  </si>
  <si>
    <t>BDG-3046162-03</t>
  </si>
  <si>
    <t>incorrect rates and premium</t>
  </si>
  <si>
    <t>JVH Investments, LLC</t>
  </si>
  <si>
    <t>GL202300015459</t>
  </si>
  <si>
    <t>didn't fully research before sending exception</t>
  </si>
  <si>
    <t>The Russell Home for Atypical Children, Inc</t>
  </si>
  <si>
    <t>VBA901276 00</t>
  </si>
  <si>
    <t>JJEP, Ltd</t>
  </si>
  <si>
    <t>VBA910116</t>
  </si>
  <si>
    <t>did not send backup to the market</t>
  </si>
  <si>
    <t>Pine Rock Builders Group</t>
  </si>
  <si>
    <t>Western World Insurance Group</t>
  </si>
  <si>
    <t>NPP8863676</t>
  </si>
  <si>
    <t>sent wrong policy to the market</t>
  </si>
  <si>
    <t>Trailer Works of Central Florida LLC</t>
  </si>
  <si>
    <t>2810002851-3</t>
  </si>
  <si>
    <t>Portal</t>
  </si>
  <si>
    <t>confused premium amounts in amlink and totals which include taxes and fees. sent a unnecessary ticket for the disrepancy</t>
  </si>
  <si>
    <t>not provided</t>
  </si>
  <si>
    <t>Double C Double L, LLC</t>
  </si>
  <si>
    <t>NN1502901</t>
  </si>
  <si>
    <t>did not mail out of portal so carrier doesn't have a copy of it</t>
  </si>
  <si>
    <t>Holiday Shores Property Owners Association</t>
  </si>
  <si>
    <t>NN1502931</t>
  </si>
  <si>
    <t>Birmingham Swim League</t>
  </si>
  <si>
    <t>Inland Marine</t>
  </si>
  <si>
    <t>CPS7721826</t>
  </si>
  <si>
    <t>removed but never issued</t>
  </si>
  <si>
    <t>Dunham Construction</t>
  </si>
  <si>
    <t>BDG012236606</t>
  </si>
  <si>
    <t>information that was requested could have been found on the binder</t>
  </si>
  <si>
    <t>Masis and Verzhin Bagdasaryan</t>
  </si>
  <si>
    <t>CPV0065554</t>
  </si>
  <si>
    <t>incorrect building limit for location 2</t>
  </si>
  <si>
    <t>Wyatt C. Wolfe Trust</t>
  </si>
  <si>
    <t>M262002747-0</t>
  </si>
  <si>
    <t>created a ticket for discrpancy and was incorreclty advised to use a quote. However Specialist amended premiums in amlink which is not acceptable</t>
  </si>
  <si>
    <t>Bedrock Property Management LLC</t>
  </si>
  <si>
    <t>BDG-3064440-01</t>
  </si>
  <si>
    <t>worked as a NY policy which was in fact FL policy. Believe UW bound under wrong state</t>
  </si>
  <si>
    <t xml:space="preserve">Dr. Zeyi Chen </t>
  </si>
  <si>
    <t>Westchester, A Chubb Company</t>
  </si>
  <si>
    <t>FSF17086522 001</t>
  </si>
  <si>
    <t>misspelled address</t>
  </si>
  <si>
    <t>Donald Gaddis Company, Inc</t>
  </si>
  <si>
    <t>Donald Gaddis Company, Inc.</t>
  </si>
  <si>
    <t>Liquor Liability</t>
  </si>
  <si>
    <t>JFL/LIQ/238772</t>
  </si>
  <si>
    <t>completed the policy however never sent to agent and not updated as issued</t>
  </si>
  <si>
    <t>Accurate Paving Co</t>
  </si>
  <si>
    <t>NN1514417</t>
  </si>
  <si>
    <t>incorrect effective dates</t>
  </si>
  <si>
    <t>Smith Tractor Service, Inc</t>
  </si>
  <si>
    <t>CPV0061821</t>
  </si>
  <si>
    <t>sent exception for the loss payee but it was provided on the accord</t>
  </si>
  <si>
    <t>Sunquest Inc(Vero Beach)</t>
  </si>
  <si>
    <t>ESC109095</t>
  </si>
  <si>
    <t>wrong policy number</t>
  </si>
  <si>
    <t>Phipps, Lenvill/Phipps Main LLC</t>
  </si>
  <si>
    <t>BAS-20392-1</t>
  </si>
  <si>
    <t>removed from workflow but no policy or delivered to retailer</t>
  </si>
  <si>
    <t>STM Enterprise LLC</t>
  </si>
  <si>
    <t>NN1519982</t>
  </si>
  <si>
    <t>class code of 14279 as 1,000,000 instead of 100,000 as shown on the binder.</t>
  </si>
  <si>
    <t>Kenny Puerta</t>
  </si>
  <si>
    <t>SPOSARO LOW VOLTAGE</t>
  </si>
  <si>
    <t>Excess Liability</t>
  </si>
  <si>
    <t>XBS0182655</t>
  </si>
  <si>
    <t>mailing address incorrect</t>
  </si>
  <si>
    <t>wrong effective date</t>
  </si>
  <si>
    <t>C.S. Brothers, LLC</t>
  </si>
  <si>
    <t>PAV0430845</t>
  </si>
  <si>
    <t>issued this renewal policy with the same # as the expired policy</t>
  </si>
  <si>
    <t>CEDAR CREEK HOMEOWNERS ASSOCIATION</t>
  </si>
  <si>
    <t>XBS0182506</t>
  </si>
  <si>
    <t>issued with the incorrect mailing address</t>
  </si>
  <si>
    <t>Maria Hernandez</t>
  </si>
  <si>
    <t>Clear Tide</t>
  </si>
  <si>
    <t>0100236108-0</t>
  </si>
  <si>
    <t xml:space="preserve"> received an Out of Office reply from UW team directing her to another member of the team for assistance but, the inquiry was not redirected</t>
  </si>
  <si>
    <t>David Strickland</t>
  </si>
  <si>
    <t xml:space="preserve">NN1535834 </t>
  </si>
  <si>
    <t>incorrect agency code</t>
  </si>
  <si>
    <t>Gas Money LLC DBA Gas Money INC, Gas Money USA</t>
  </si>
  <si>
    <t>PAV0242984</t>
  </si>
  <si>
    <t xml:space="preserve">incorrectly listed line item as an MP </t>
  </si>
  <si>
    <t>Diamond Elite Orlando, LLC</t>
  </si>
  <si>
    <t>PAV0373573</t>
  </si>
  <si>
    <t>issued with the expiring policy number in lieu of the correct renewal number</t>
  </si>
  <si>
    <t xml:space="preserve">SB Experiential LLC </t>
  </si>
  <si>
    <t>CXS0018671</t>
  </si>
  <si>
    <t>issued this policy with incorrect limits. The bound quote states $3,000,000 and it was issued with $1,000,000.</t>
  </si>
  <si>
    <t>Great Lakes Insurance SE</t>
  </si>
  <si>
    <t xml:space="preserve">GL 1052978C </t>
  </si>
  <si>
    <t>delivered this policy to a different agency from the one on file for this account</t>
  </si>
  <si>
    <t>Remington Peters</t>
  </si>
  <si>
    <t>Merill Investments LLC</t>
  </si>
  <si>
    <t>L264002127</t>
  </si>
  <si>
    <t>issued this policy without sending it to the retailer</t>
  </si>
  <si>
    <t>did not complete or deliver the policy</t>
  </si>
  <si>
    <t>Curtis Golden</t>
  </si>
  <si>
    <t xml:space="preserve">NN1420260 </t>
  </si>
  <si>
    <t xml:space="preserve">issued with the incorrect agency code. </t>
  </si>
  <si>
    <t>Martane Corporation</t>
  </si>
  <si>
    <t>IMA358393B</t>
  </si>
  <si>
    <t xml:space="preserve">issued with the incorrect year in effective dates on the policy </t>
  </si>
  <si>
    <t>Sunshine Investment Homes, LLC</t>
  </si>
  <si>
    <t>CPS7787504</t>
  </si>
  <si>
    <t>issued this policy with the wrong Primary State</t>
  </si>
  <si>
    <t xml:space="preserve"> Warehouse One</t>
  </si>
  <si>
    <t>ROU904267</t>
  </si>
  <si>
    <t>uploaded a policy that does not belong to the this account</t>
  </si>
  <si>
    <t>Jelisha McCrorey</t>
  </si>
  <si>
    <t>Rally Bus Corp.</t>
  </si>
  <si>
    <t>PAV0415457</t>
  </si>
  <si>
    <t>there is professional liability on the policy, but this was listed as excluded instead of Included</t>
  </si>
  <si>
    <t>policy was issued on Penn – America paper when the RBE should be Penn – Star</t>
  </si>
  <si>
    <t>Chelisa McCrimmon</t>
  </si>
  <si>
    <t>SMP Hospitality LLC</t>
  </si>
  <si>
    <t>Ategrity Specialty Insurance Company</t>
  </si>
  <si>
    <t>01-C-PK-P20071965-0</t>
  </si>
  <si>
    <t>form CG2144 was filled out when supposed to of been left blank</t>
  </si>
  <si>
    <t xml:space="preserve">Sunshine Investment Homes, LLC </t>
  </si>
  <si>
    <t>bound under wrong state and specialist did not send exception email to confirm correct state</t>
  </si>
  <si>
    <t xml:space="preserve"> L-20, LLC</t>
  </si>
  <si>
    <t>GLPK3000499</t>
  </si>
  <si>
    <t>various fields left blank for Insured info</t>
  </si>
  <si>
    <t xml:space="preserve"> Role Properties, LLC</t>
  </si>
  <si>
    <t>M262002740</t>
  </si>
  <si>
    <t>marked as delivered however no policy or policy delivery email found.</t>
  </si>
  <si>
    <t>625 Bonham LLC</t>
  </si>
  <si>
    <t>M262002986</t>
  </si>
  <si>
    <t xml:space="preserve">used incorrect disclosure when stamping. should have used M262002986 instead of M262003021 </t>
  </si>
  <si>
    <t>Quonisha Johnson</t>
  </si>
  <si>
    <t>Gautreaux Enterprises LLC</t>
  </si>
  <si>
    <t>BDG-0188064-01</t>
  </si>
  <si>
    <t>Listed P2 for protective safeguard instead of P9</t>
  </si>
  <si>
    <t>Mahlet Abera</t>
  </si>
  <si>
    <t>The 1996 Rodney R. Starkey Trust A</t>
  </si>
  <si>
    <t>ESC113478</t>
  </si>
  <si>
    <t>sent a property policy for an account on a the package portion of the account.</t>
  </si>
  <si>
    <t xml:space="preserve">Arsenal Properties </t>
  </si>
  <si>
    <t>NN1475718</t>
  </si>
  <si>
    <t>issued policy with the location address numbers mismatching against the bound quote which applied the prop coverages to the wrong locations</t>
  </si>
  <si>
    <t>DIC Properties LLC</t>
  </si>
  <si>
    <t xml:space="preserve">BDG-3053475-02 </t>
  </si>
  <si>
    <t>incorrect premium</t>
  </si>
  <si>
    <t xml:space="preserve">244 E. Evans St LLC </t>
  </si>
  <si>
    <t>BDG-0188965-01</t>
  </si>
  <si>
    <t>sent the Policy Delivery Email to the Amwins Team TA instead of the retailer</t>
  </si>
  <si>
    <t>Kirban Customs Inc.</t>
  </si>
  <si>
    <t>Marina Operators Legal Liability</t>
  </si>
  <si>
    <t>2810005658-1</t>
  </si>
  <si>
    <t>did not send the policy to the retailer</t>
  </si>
  <si>
    <t>Dionicio Hernandez</t>
  </si>
  <si>
    <t>forms EPA1746 &amp; S2154 fill in listed on binder but not updated or added in policy</t>
  </si>
  <si>
    <t xml:space="preserve">Waterfowl Farms, LLC </t>
  </si>
  <si>
    <t>AMAA0013867</t>
  </si>
  <si>
    <t>issued the policy without including the Equipment Floater coverage</t>
  </si>
  <si>
    <t>Superior Finishing Systems LLC</t>
  </si>
  <si>
    <t>CPS7778450</t>
  </si>
  <si>
    <t>issued and uploaded the policy without sending it out to the retailer</t>
  </si>
  <si>
    <t>Four Freedoms Venture, Inc</t>
  </si>
  <si>
    <t>ESC114986</t>
  </si>
  <si>
    <t>037 W US Hwy 90 location as loc 1/1, it was issued as 1/2</t>
  </si>
  <si>
    <t xml:space="preserve">The binder also only reflects outside sign coverage of $30,000 for loc 1/1, however he listed the $360,000 BI w/ EE limit on this form. </t>
  </si>
  <si>
    <t>The construction should also be ‘other’ per the binder, not ‘entirely metal’</t>
  </si>
  <si>
    <t>Taiter Properties LLC</t>
  </si>
  <si>
    <t>BDG018838601</t>
  </si>
  <si>
    <t xml:space="preserve">incorrect building limit </t>
  </si>
  <si>
    <t>Ormond Beach Sa Opco, LLC</t>
  </si>
  <si>
    <t>PAV0430893</t>
  </si>
  <si>
    <t>issued this policy without form S035: FL Windstorm or Hail Percentage Deductible that is listed on the Binder</t>
  </si>
  <si>
    <t>Wilkerson Crane Rental, Inc</t>
  </si>
  <si>
    <t>NationsBuilders Insurance Services, Inc.</t>
  </si>
  <si>
    <t>ORANXS000437-03</t>
  </si>
  <si>
    <t>no stamped policy was ever uploaded or delivered</t>
  </si>
  <si>
    <t>Mondrian Land Company, LLC</t>
  </si>
  <si>
    <t>L271003699-0</t>
  </si>
  <si>
    <t>policy in exceptions and specialist waiting for response but should have issued after 20 days regardless of missing documents per guidelines</t>
  </si>
  <si>
    <t>TECOLAND CORPORATION</t>
  </si>
  <si>
    <t>VBA918250 00</t>
  </si>
  <si>
    <t>issued this policy without the AI info for CG 2011</t>
  </si>
  <si>
    <t>Radiant Property Management</t>
  </si>
  <si>
    <t>Everest National Insurance Company</t>
  </si>
  <si>
    <t>CF3GL00383-231</t>
  </si>
  <si>
    <t>commission fee was overlooked and left on policy</t>
  </si>
  <si>
    <t>Hess Orthodontics PLLC</t>
  </si>
  <si>
    <t>Markel</t>
  </si>
  <si>
    <t>EZXS3116772</t>
  </si>
  <si>
    <t xml:space="preserve"> incorrect Named Insured and Mailing Address on issued policy</t>
  </si>
  <si>
    <t>JOSH &amp; MOLLY BRECKLEY</t>
  </si>
  <si>
    <t>CPS7741850</t>
  </si>
  <si>
    <t>Inkline Tattoo LLC</t>
  </si>
  <si>
    <t>PAV0448638</t>
  </si>
  <si>
    <t>issued this policy without showing the MP on the GL Dec page</t>
  </si>
  <si>
    <t xml:space="preserve"> Railroad Square, LLC </t>
  </si>
  <si>
    <t>VBA916141 00</t>
  </si>
  <si>
    <t>policy on Premium did not match Amlink</t>
  </si>
  <si>
    <t>specialist did not add the Abuse &amp; Molestation coverage to the policy</t>
  </si>
  <si>
    <t xml:space="preserve">GROVERS BUILDING SUPPLY </t>
  </si>
  <si>
    <t>MP0004016100104</t>
  </si>
  <si>
    <t>issued in old MUSIC portal. no name given as specialists had since changed teams</t>
  </si>
  <si>
    <t>SC FUEL STOP INC</t>
  </si>
  <si>
    <t>M262002481</t>
  </si>
  <si>
    <t xml:space="preserve">policy issuance dept issued the policy with wrong effective dates (12-28-2022 to 12-28-2023). </t>
  </si>
  <si>
    <t>Seven Gables Construction</t>
  </si>
  <si>
    <t>VBA919957 00</t>
  </si>
  <si>
    <t>did not deliver the policy to the retailer and didn’t send Docs to Market</t>
  </si>
  <si>
    <t>Goodmanagement, LLC</t>
  </si>
  <si>
    <t xml:space="preserve">IMA406649A </t>
  </si>
  <si>
    <t>Specialist did not see note in Amlink requesting all unit numbers to be listed on policy</t>
  </si>
  <si>
    <t>FAT GUY'S BURGER'S LLC</t>
  </si>
  <si>
    <t>PAV0242981</t>
  </si>
  <si>
    <t>issued with an Inland Marine premium without the Binder having IM coverage and they did not send an Exceptions Email to the UW team for clarification</t>
  </si>
  <si>
    <t>JY 14th Street LLC</t>
  </si>
  <si>
    <t>VBA917382 00</t>
  </si>
  <si>
    <t>Endorsement created but never shared with the UW. UW was unaware or reason for delay</t>
  </si>
  <si>
    <t>Nazario T. Dominguez</t>
  </si>
  <si>
    <t xml:space="preserve">NN1538730 </t>
  </si>
  <si>
    <t>Policy in exception Que with no follow up. out of SLA</t>
  </si>
  <si>
    <t>Palm Coast Community School</t>
  </si>
  <si>
    <t>VBA918554 00</t>
  </si>
  <si>
    <t>Specialist was informed policy for an open ticket was ready to be sent however never followed up</t>
  </si>
  <si>
    <t>Economical Wholesale, Inc.</t>
  </si>
  <si>
    <t>CPS7796486</t>
  </si>
  <si>
    <t>issued this policy without filling out form CIS-SD-17(01-21)</t>
  </si>
  <si>
    <t>second request to follow up on sending resolved ticket policy to retailer. never followed up with policy to be sent</t>
  </si>
  <si>
    <t>Diamond Timberlands, LLC</t>
  </si>
  <si>
    <t>M264000737</t>
  </si>
  <si>
    <t>incorrect spelling and location for mortgagee</t>
  </si>
  <si>
    <t>Northeast Illinois Council Boy Scouts Of America, Inc</t>
  </si>
  <si>
    <t>VBA92043300</t>
  </si>
  <si>
    <t>issued this policy without sending it out to the retailer</t>
  </si>
  <si>
    <t>AMWINS ACCESS NORTHEAST</t>
  </si>
  <si>
    <t>issued this policy with the incorrect AOP. email was from Amwins Access Northeast reporting administrative issues</t>
  </si>
  <si>
    <t>Francisco Trust, LLC</t>
  </si>
  <si>
    <t>VBA913658 00</t>
  </si>
  <si>
    <t>open ticket that was resolved on 6/1</t>
  </si>
  <si>
    <t>Westec Construction,  Inc</t>
  </si>
  <si>
    <t>MP000401600743301</t>
  </si>
  <si>
    <t>Filing Cabinet</t>
  </si>
  <si>
    <t>uploaded the incorrect policy into the file cabinet</t>
  </si>
  <si>
    <t>Adams Condominium Association</t>
  </si>
  <si>
    <t>WKF&amp;C Agency, Inc.</t>
  </si>
  <si>
    <t>10149L22-1811</t>
  </si>
  <si>
    <t>allocations entered incorrectly as a '% of Lloyd's Placement' instead of '% of Policy'</t>
  </si>
  <si>
    <t>Azota Gas Processing, Ltd.</t>
  </si>
  <si>
    <t>IMA357824C</t>
  </si>
  <si>
    <t>completed the issuance of the policy and emailed policy documents to the market, however the policy was not attached to the email sent.</t>
  </si>
  <si>
    <t>B Calm, LLC</t>
  </si>
  <si>
    <t>IMA376329C</t>
  </si>
  <si>
    <t>Beach Street Baptist</t>
  </si>
  <si>
    <t>IMA409639A</t>
  </si>
  <si>
    <t>BOE-TEL Communications Co., LLC</t>
  </si>
  <si>
    <t>IMA408190A</t>
  </si>
  <si>
    <t>Christian Heritage Classical School</t>
  </si>
  <si>
    <t>IMA376343C</t>
  </si>
  <si>
    <t>Franklin Annerino</t>
  </si>
  <si>
    <t>IMA409689A</t>
  </si>
  <si>
    <t>Grand Lagoon Homeowners Association, Inc.</t>
  </si>
  <si>
    <t>IMA408192A</t>
  </si>
  <si>
    <t>Grow Trucking And Services Co LLC</t>
  </si>
  <si>
    <t>IMA409666A</t>
  </si>
  <si>
    <t>Hi-Crop Equipment Co., Inc</t>
  </si>
  <si>
    <t>IMA408186A</t>
  </si>
  <si>
    <t>Mandalay Holdings, LLC</t>
  </si>
  <si>
    <t>IMA396997B</t>
  </si>
  <si>
    <t>Rosa M. Wilson</t>
  </si>
  <si>
    <t>IMA409230A</t>
  </si>
  <si>
    <t xml:space="preserve">SMITHCO LLC </t>
  </si>
  <si>
    <t>IMA420720</t>
  </si>
  <si>
    <t>they issued this policy with the incorrect premium</t>
  </si>
  <si>
    <t>Weinreb Holdings LP</t>
  </si>
  <si>
    <t>IMA406582A</t>
  </si>
  <si>
    <t>Wilson Family Trust</t>
  </si>
  <si>
    <t>IMA396740B</t>
  </si>
  <si>
    <t>Windsor Fabrication</t>
  </si>
  <si>
    <t>CPS7774967</t>
  </si>
  <si>
    <t>did not send the policy out to the retailer after issuance</t>
  </si>
  <si>
    <t>Danica B. Perez</t>
  </si>
  <si>
    <t>VBA863496 00</t>
  </si>
  <si>
    <t>stamped and sent out the previous year’s policy</t>
  </si>
  <si>
    <t>Samir Enterprises of Concord Inc DBA: Kwik Stop</t>
  </si>
  <si>
    <t>CPV0069071</t>
  </si>
  <si>
    <t>listed the GL Premium at $2,960 on the issued policy, while it was original listed at $6,110 on the Declarations Page on the Quote</t>
  </si>
  <si>
    <t>Sinaloa 2000 INC DBA Sinaloa 2000</t>
  </si>
  <si>
    <t>CPV0071001</t>
  </si>
  <si>
    <t>Charge for AI was left off the GL Dec page and charge for property extension was left off the Property Dec page</t>
  </si>
  <si>
    <t>Villafranco Motorsports, LLC</t>
  </si>
  <si>
    <t>CPV0065789</t>
  </si>
  <si>
    <t>issued the policy with under wrong market (Penn-America Insurance), as it was supposed to be issued under Penn-Star Insurance</t>
  </si>
  <si>
    <t>Logic MH  LLC 23-24</t>
  </si>
  <si>
    <t>ESC114994</t>
  </si>
  <si>
    <t>policy was delivered to the carrier instead of the retailer</t>
  </si>
  <si>
    <t>issued this policy under RBE Penn America when it should be Penn Star RBE</t>
  </si>
  <si>
    <t>VSZZ Beauty</t>
  </si>
  <si>
    <t>Evanston Insurance Company</t>
  </si>
  <si>
    <t>2DD1575</t>
  </si>
  <si>
    <t>Markel Policy not delivered to carrier</t>
  </si>
  <si>
    <t xml:space="preserve">JPB Holdings LLC </t>
  </si>
  <si>
    <t>CXS4001110</t>
  </si>
  <si>
    <t>policy was issued with the incorrect premium</t>
  </si>
  <si>
    <t>Five Rivers Development LLC</t>
  </si>
  <si>
    <t>902B003070</t>
  </si>
  <si>
    <t xml:space="preserve">Lotus Hospitality Management, LLC </t>
  </si>
  <si>
    <t xml:space="preserve">VBA925189 </t>
  </si>
  <si>
    <t>Did not enter W/H deductible of $1000 in portal which caused WH form to not be autogenerated</t>
  </si>
  <si>
    <t>the $500 charge for the AI was left off the GL Dec</t>
  </si>
  <si>
    <t>the $1,800 charge for the property extension was left off the Prop Dec</t>
  </si>
  <si>
    <t>One Love Tattoo Studio, Inc. DBA: Aloha Salt Lake Tattoos; Aloha Park City</t>
  </si>
  <si>
    <t>PAV0165801</t>
  </si>
  <si>
    <t>they issued this policy with the incorrect agency code. John used 02586 (Charlotte) instead of 02598 (Spoc</t>
  </si>
  <si>
    <t>S and S CD Enterprises, Inc. dba: Safety First</t>
  </si>
  <si>
    <t>CPV0068110</t>
  </si>
  <si>
    <t>DeKalb &amp; Pitkin LLC</t>
  </si>
  <si>
    <t>NPP8951852</t>
  </si>
  <si>
    <t>did not follow up with exception. Out of SLA</t>
  </si>
  <si>
    <t>Mauracher Ranch Corp</t>
  </si>
  <si>
    <t>902B003099</t>
  </si>
  <si>
    <t>uploaded and delivered the wrong policy to the retailer</t>
  </si>
  <si>
    <t>Kate Brennan</t>
  </si>
  <si>
    <t>St. John the Baptist Clerk of Court</t>
  </si>
  <si>
    <t>CPS7762557</t>
  </si>
  <si>
    <r>
      <t xml:space="preserve">didn’t fill out the form </t>
    </r>
    <r>
      <rPr>
        <sz val="11"/>
        <color rgb="FF000000"/>
        <rFont val="Calibri"/>
        <family val="2"/>
        <charset val="1"/>
      </rPr>
      <t>CI-SD-17 (01-21) completely</t>
    </r>
  </si>
  <si>
    <t>Scandinavian Coachcraft LLC</t>
  </si>
  <si>
    <t>Core Specialty Insurance Holdings, Inc.</t>
  </si>
  <si>
    <t>87582Q220ALI</t>
  </si>
  <si>
    <t>stamped a delivered a 4-page quote in lieu of the policy document</t>
  </si>
  <si>
    <t>Cosmic Edibles LLC</t>
  </si>
  <si>
    <t>United National Group</t>
  </si>
  <si>
    <t>Products Liability</t>
  </si>
  <si>
    <t>CAN0021797</t>
  </si>
  <si>
    <t>not following up with Resolved ticket</t>
  </si>
  <si>
    <t>It was issued as Penn - Star when it should be Penn - America</t>
  </si>
  <si>
    <t>Westlake Villas Apartment Homes</t>
  </si>
  <si>
    <t xml:space="preserve">IAG970628A </t>
  </si>
  <si>
    <t>received email response to initial exceptions request however failed to see response and sent another follow up exceptions email</t>
  </si>
  <si>
    <t>Worcester Door inc</t>
  </si>
  <si>
    <t>PAV0448424</t>
  </si>
  <si>
    <t>entered wrong efffective dates based on incorrect binder info. Should of sent exception email t oUW for discrpancy on dates in Amlink and binder</t>
  </si>
  <si>
    <t>599 Atlantic Blvd LLC</t>
  </si>
  <si>
    <t>PAV0429540</t>
  </si>
  <si>
    <t>has added both the Windstorm Deductible Form (Form S3035) and the Windstorm Exclusion Form (Form 1054), whereas the location state of Florida requires one or the other</t>
  </si>
  <si>
    <t>United Dairymen of Arizona</t>
  </si>
  <si>
    <t>Zurich North America</t>
  </si>
  <si>
    <t>B1230AP14219B23</t>
  </si>
  <si>
    <t>sent wrong policy to retailer</t>
  </si>
  <si>
    <t>VPH MANAGEMENT SERVICES LLC</t>
  </si>
  <si>
    <t>L271003501</t>
  </si>
  <si>
    <t>policy not sent to the retailer</t>
  </si>
  <si>
    <t xml:space="preserve">EB Houses, LLC and EBH South Avenue Owner, LLC </t>
  </si>
  <si>
    <t xml:space="preserve">CPV0070269 </t>
  </si>
  <si>
    <t>issued using the incorrect mailing address per Amlink and the Acord.</t>
  </si>
  <si>
    <t>BA Electric, Inc</t>
  </si>
  <si>
    <t xml:space="preserve">NN1463321 </t>
  </si>
  <si>
    <t>issued this policy with the incorrect premium listed on the Commercial Inland Marine Coverage Part Declaration form</t>
  </si>
  <si>
    <t xml:space="preserve">Square One </t>
  </si>
  <si>
    <t xml:space="preserve">L264002439 </t>
  </si>
  <si>
    <t>specialist has added class codes that do not match to their appropriate locations on issuance</t>
  </si>
  <si>
    <t xml:space="preserve">Longhorn Bingo </t>
  </si>
  <si>
    <t xml:space="preserve">M26200225 </t>
  </si>
  <si>
    <t>they issued this policy with the incorrect effective dates of 09/21/2022 - 09/21/2023 and had made changes to the account in Amlink.</t>
  </si>
  <si>
    <t xml:space="preserve">Fidel Gutierrez DBA F and G Auto Sales </t>
  </si>
  <si>
    <t>76GA000322538-0</t>
  </si>
  <si>
    <t>marked the AmLink account as issued, however, they did not send the stamped policy to the retailer</t>
  </si>
  <si>
    <t>Tiger Grand</t>
  </si>
  <si>
    <t>AMAA0014285</t>
  </si>
  <si>
    <t>issued this policy without the Flagpole Additional Coverage information</t>
  </si>
  <si>
    <t>JC Housing, LLC</t>
  </si>
  <si>
    <t>CPS7838878</t>
  </si>
  <si>
    <t>included the Wind/Hail Deductible for Location 1 on the stamped policy, but didn’t include it for Locations 2 &amp; 3</t>
  </si>
  <si>
    <t>J&amp;S Mulching and More, LLC</t>
  </si>
  <si>
    <t xml:space="preserve">M264000626 </t>
  </si>
  <si>
    <t xml:space="preserve">incorrect effective date </t>
  </si>
  <si>
    <t>Jeffrey R. Linn Revocable Trust</t>
  </si>
  <si>
    <t>PAV0385919</t>
  </si>
  <si>
    <t>This policy is a renewal and the previous year's policy was not replaced by the new number</t>
  </si>
  <si>
    <t xml:space="preserve">Granger Seafood, LLC </t>
  </si>
  <si>
    <t xml:space="preserve">L264002613 </t>
  </si>
  <si>
    <t>specialist did not add location 2 on the policy from the acord per protocol</t>
  </si>
  <si>
    <t>The Liquor Shop Inc.</t>
  </si>
  <si>
    <t>CPV0071060</t>
  </si>
  <si>
    <t>BPP Limit was left blank on this policy</t>
  </si>
  <si>
    <t>OffShore Specialist</t>
  </si>
  <si>
    <t xml:space="preserve">M &amp; I Partnership </t>
  </si>
  <si>
    <t xml:space="preserve">PAV0448705 </t>
  </si>
  <si>
    <t>was issued with an incorrect policy term by an offshore specialist</t>
  </si>
  <si>
    <t>International Precious Metals Institute, Inc</t>
  </si>
  <si>
    <t>AMAA0014854</t>
  </si>
  <si>
    <t>FL face page had incorrect dates on it and specialist did not notice discrpancy</t>
  </si>
  <si>
    <t xml:space="preserve">LALIQUE POINT APARTMENTS </t>
  </si>
  <si>
    <t>IMA409483A</t>
  </si>
  <si>
    <t>no effective dates</t>
  </si>
  <si>
    <t xml:space="preserve">Railroad Square, LLC </t>
  </si>
  <si>
    <t xml:space="preserve">VBA916141 00 </t>
  </si>
  <si>
    <t>issued the policy for another account</t>
  </si>
  <si>
    <t>RX Systems, Inc</t>
  </si>
  <si>
    <t>EZXS3122549</t>
  </si>
  <si>
    <t>did not send the stamped policy to the retailer after issuance was completed</t>
  </si>
  <si>
    <t>used last years policy number</t>
  </si>
  <si>
    <t xml:space="preserve">Pearl Group </t>
  </si>
  <si>
    <t>FSF17015874001</t>
  </si>
  <si>
    <t>CALIFORNIA WESTERN HOME FINANCING PARTNERS</t>
  </si>
  <si>
    <t xml:space="preserve">BDG-0172234-02 </t>
  </si>
  <si>
    <t>Added amount to fees in order to balance out Amlink and policy  instead of reaching  out to UW for direction</t>
  </si>
  <si>
    <t>Finepro, LLC Edward Ortega and Linda Marie Ortega, Trustees, or their successors in trust,</t>
  </si>
  <si>
    <t>CPV0071918</t>
  </si>
  <si>
    <t>multiple issues with incomplete forms</t>
  </si>
  <si>
    <t xml:space="preserve">Michelle Tate Vincent Gonzales </t>
  </si>
  <si>
    <t xml:space="preserve">VBA937179 </t>
  </si>
  <si>
    <t>overrode fill in info im portal to match acord intstead of leaving it how it was entered</t>
  </si>
  <si>
    <t>West Texas Fire Extinguisher, Inc.</t>
  </si>
  <si>
    <t xml:space="preserve">VBA923945 00 </t>
  </si>
  <si>
    <t>did not send a Policy Delivery Email to the retailer</t>
  </si>
  <si>
    <r>
      <t>Allison Dixon</t>
    </r>
    <r>
      <rPr>
        <sz val="11"/>
        <color theme="1"/>
        <rFont val="Calibri"/>
        <family val="2"/>
        <scheme val="minor"/>
      </rPr>
      <t xml:space="preserve"> </t>
    </r>
  </si>
  <si>
    <t>Builders Risk</t>
  </si>
  <si>
    <t xml:space="preserve">CPS7828453 </t>
  </si>
  <si>
    <t>did not issue this policy in Express Connect 2.0</t>
  </si>
  <si>
    <t xml:space="preserve">Arnold, Nicholas &amp; Carmen </t>
  </si>
  <si>
    <t>AES123347100</t>
  </si>
  <si>
    <t>issued without TRIA</t>
  </si>
  <si>
    <t>Lakeview Morgan Hill LLC and Lakeview Hill Trust</t>
  </si>
  <si>
    <t xml:space="preserve">IMA402811B </t>
  </si>
  <si>
    <t>GL Dec premium does not reflect the bound quote</t>
  </si>
  <si>
    <t>Issa &amp; Linda Farah</t>
  </si>
  <si>
    <t xml:space="preserve">IMA410087A </t>
  </si>
  <si>
    <t>Did not add the BI per bound quote</t>
  </si>
  <si>
    <t>Forbes Cygnet Realty LLC</t>
  </si>
  <si>
    <t xml:space="preserve">IMA399318B </t>
  </si>
  <si>
    <t>premium doesn’t match Amlink</t>
  </si>
  <si>
    <t>Seventy Ninth and Flight Church of Christ Corporation</t>
  </si>
  <si>
    <t>IMA347649D</t>
  </si>
  <si>
    <t xml:space="preserve">did not add tria premium to coverage premium </t>
  </si>
  <si>
    <t>Deer Harbor Inn</t>
  </si>
  <si>
    <t>IMA377589C</t>
  </si>
  <si>
    <t xml:space="preserve">did not deliver policy to market </t>
  </si>
  <si>
    <t>EP VALOR, INC</t>
  </si>
  <si>
    <t>IMA396786B</t>
  </si>
  <si>
    <t xml:space="preserve">did not add the $450 MP to the GL dec premium per quote </t>
  </si>
  <si>
    <t>First Street Village, LLC</t>
  </si>
  <si>
    <t>IMA399212B</t>
  </si>
  <si>
    <t>Willmont, LLC, Michael Montgomery and William Angel</t>
  </si>
  <si>
    <t>IMA399217B</t>
  </si>
  <si>
    <t>Peter Chin &amp; Sherman Chin &amp; Emily Bradley</t>
  </si>
  <si>
    <t>IMA410068A</t>
  </si>
  <si>
    <t>Michael Arp - 10540 Bell St</t>
  </si>
  <si>
    <t>IMA410095A</t>
  </si>
  <si>
    <t>Siu Wai Lo and Xiao Ming Hu</t>
  </si>
  <si>
    <t>IMA410105A</t>
  </si>
  <si>
    <t>Pine Grove Apts, LTD</t>
  </si>
  <si>
    <t>IMA419139</t>
  </si>
  <si>
    <t>2116 Clinton Ave LLC, a California limited liability company</t>
  </si>
  <si>
    <t>IMA420892</t>
  </si>
  <si>
    <t>Mountain Shadows Recreational Vehicle Resort LLC-11661 San Vicente Blvd</t>
  </si>
  <si>
    <t>IMA420938</t>
  </si>
  <si>
    <t>Seacall Development Limited</t>
  </si>
  <si>
    <t>IMA420960</t>
  </si>
  <si>
    <t>Marco Javier Mejia</t>
  </si>
  <si>
    <t>IMA422556</t>
  </si>
  <si>
    <t xml:space="preserve">Silo 6, LLC </t>
  </si>
  <si>
    <t>IMA426616</t>
  </si>
  <si>
    <t>incorrect effective date</t>
  </si>
  <si>
    <t>Columbia Sussex Corp</t>
  </si>
  <si>
    <t xml:space="preserve">S71116230CSP </t>
  </si>
  <si>
    <t>delivered the policy to the listed Retail Producer instead of the Retail Technical Assistant shown on the account</t>
  </si>
  <si>
    <t>William Smith IV</t>
  </si>
  <si>
    <t>sent email for escalations but did not include any policy info for team to look into</t>
  </si>
  <si>
    <t>Liberty Title Agency, Inc</t>
  </si>
  <si>
    <t>VBA941623 00</t>
  </si>
  <si>
    <t>delivered the policy with the incorrect policy number</t>
  </si>
  <si>
    <t>Brighton Bay Homeowners Association</t>
  </si>
  <si>
    <t>VBA935404 00</t>
  </si>
  <si>
    <t>issued but never delivered</t>
  </si>
  <si>
    <t>Bear Point Harbor, LLC</t>
  </si>
  <si>
    <t>AMAA0015096</t>
  </si>
  <si>
    <t>issued this policy without the Additional Coverages listed on the Binder.</t>
  </si>
  <si>
    <t xml:space="preserve">Harold R. Neitzschman II MD APMC </t>
  </si>
  <si>
    <t>FSF16625498 002</t>
  </si>
  <si>
    <t>the specialist issued or uploaded and delivered the incorrect policy term per the binder. The correct policy is still bound in the Westchester portal.</t>
  </si>
  <si>
    <t>El Boulevard LLC</t>
  </si>
  <si>
    <t xml:space="preserve">CPS7819429 </t>
  </si>
  <si>
    <t xml:space="preserve">for they issued this policy with an Assault &amp; Battery coverage with a $500 premium when it wasn’t listed on the Binder. </t>
  </si>
  <si>
    <t xml:space="preserve">SS15 LLC </t>
  </si>
  <si>
    <t xml:space="preserve">P264000530 </t>
  </si>
  <si>
    <t>for they issued this policy without the Business Personal Property coverage that was listed on the Binder</t>
  </si>
  <si>
    <t xml:space="preserve">Sandra Carvalho Trustee </t>
  </si>
  <si>
    <t xml:space="preserve">BDG019192701 </t>
  </si>
  <si>
    <t>issued this policy without the $20,000 garage shown on the property section of the Binder and the Mortgagee from the Acord to the policy</t>
  </si>
  <si>
    <t xml:space="preserve">Rob Feldman </t>
  </si>
  <si>
    <t xml:space="preserve">IMA409314A </t>
  </si>
  <si>
    <t>multiple form discrpancies</t>
  </si>
  <si>
    <t>Policy Issuance Escalations Dashboard</t>
  </si>
  <si>
    <t>Escalations by Specialist</t>
  </si>
  <si>
    <t>Escalations by Type</t>
  </si>
  <si>
    <t>Escalations Per Month</t>
  </si>
  <si>
    <t>Root Cause Description</t>
  </si>
  <si>
    <t>Escalations</t>
  </si>
  <si>
    <t>Escalation Type</t>
  </si>
  <si>
    <t>Count</t>
  </si>
  <si>
    <t>Feb</t>
  </si>
  <si>
    <t>Mar</t>
  </si>
  <si>
    <t>Apr</t>
  </si>
  <si>
    <t>May</t>
  </si>
  <si>
    <t>Jun</t>
  </si>
  <si>
    <t>Jul</t>
  </si>
  <si>
    <t>Aug</t>
  </si>
  <si>
    <t>Sep</t>
  </si>
  <si>
    <t>Oct</t>
  </si>
  <si>
    <t>Grand Total</t>
  </si>
  <si>
    <t>*will show total escalations per month until a specific Specialist is selected</t>
  </si>
  <si>
    <t>Escalations By Market</t>
  </si>
  <si>
    <t>General Star Indemnity Company Total</t>
  </si>
  <si>
    <t>Penn-America Insurance Company Total</t>
  </si>
  <si>
    <t>Atlantic Casualty Insurance Co. Total</t>
  </si>
  <si>
    <t>RSUI Total</t>
  </si>
  <si>
    <t>Nationwide E&amp;S/Specialty Total</t>
  </si>
  <si>
    <t>Maxum Total</t>
  </si>
  <si>
    <t>Amwins Global Risks Total</t>
  </si>
  <si>
    <t>Coaction Specialty Total</t>
  </si>
  <si>
    <t>Westchester, A Chubb Company Total</t>
  </si>
  <si>
    <t>Western World Insurance Group Total</t>
  </si>
  <si>
    <t>Markel Total</t>
  </si>
  <si>
    <t>Top 3 Escalation types Month over month</t>
  </si>
  <si>
    <t>Nov</t>
  </si>
  <si>
    <t>Dec</t>
  </si>
  <si>
    <t>Error Type</t>
  </si>
  <si>
    <t>Total</t>
  </si>
  <si>
    <t>*Select*</t>
  </si>
  <si>
    <t>Type</t>
  </si>
  <si>
    <t>Consistancy</t>
  </si>
  <si>
    <t>Percent from total</t>
  </si>
  <si>
    <t>8 of 8 months</t>
  </si>
  <si>
    <t>5 of 8 months</t>
  </si>
  <si>
    <t>4 of 8 months</t>
  </si>
  <si>
    <t>2 of 8 months</t>
  </si>
  <si>
    <t>Insured Info</t>
  </si>
  <si>
    <t>1 of 8 months</t>
  </si>
  <si>
    <t>Top Ecalation Types Per Month</t>
  </si>
  <si>
    <t>Feb Escalations</t>
  </si>
  <si>
    <t>Feb Count</t>
  </si>
  <si>
    <t>Mar Escalations</t>
  </si>
  <si>
    <t>Mar Count</t>
  </si>
  <si>
    <t>Apr Escalations</t>
  </si>
  <si>
    <t>Apr Count</t>
  </si>
  <si>
    <t>May Escalations</t>
  </si>
  <si>
    <t>May Count</t>
  </si>
  <si>
    <t>Jun Escalations</t>
  </si>
  <si>
    <t>Jun  Count</t>
  </si>
  <si>
    <t>Jul Escalations</t>
  </si>
  <si>
    <t>Jul Count</t>
  </si>
  <si>
    <t>Occurances Per Month</t>
  </si>
  <si>
    <t>Percent from total Escalations</t>
  </si>
  <si>
    <t>Total Count</t>
  </si>
  <si>
    <t>*Occurance of times each Error Type was in the top</t>
  </si>
  <si>
    <t>* Coverages and Delivery have the highest count from the 5 months provided</t>
  </si>
  <si>
    <t>three per month</t>
  </si>
  <si>
    <t>Analysis</t>
  </si>
  <si>
    <t>To Do:</t>
  </si>
  <si>
    <t>***use this page as a refernece for root cause decriptions. onces that dont fall nto these catagetoeires, create catagatories on a seperate line and pull from here for visuals</t>
  </si>
  <si>
    <t>***Then use this for the root cause descriptions in order to keep them uniform</t>
  </si>
  <si>
    <t>*** create a text that you can link to when item is clicked to give a description of outliers, high escalation numbers , etc.</t>
  </si>
  <si>
    <t>*** enter in the rest of the escalation emails when received from Christiana</t>
  </si>
  <si>
    <t>*** keep eiditng drop down data options for accuracy</t>
  </si>
  <si>
    <r>
      <rPr>
        <b/>
        <sz val="11"/>
        <color rgb="FF000000"/>
        <rFont val="Calibri"/>
        <family val="2"/>
      </rPr>
      <t xml:space="preserve">*** maybe see if you can get access of a potential breakdwon of all the </t>
    </r>
    <r>
      <rPr>
        <b/>
        <u/>
        <sz val="11"/>
        <color rgb="FF000000"/>
        <rFont val="Calibri"/>
        <family val="2"/>
      </rPr>
      <t xml:space="preserve">markets </t>
    </r>
    <r>
      <rPr>
        <b/>
        <sz val="11"/>
        <color rgb="FF000000"/>
        <rFont val="Calibri"/>
        <family val="2"/>
      </rPr>
      <t>each specialist is in in order to find which markets are causing the most issues</t>
    </r>
  </si>
  <si>
    <t>*** Create a breakdown summary page that gives a description of the top error types and can be linked to the types in the dashboard.</t>
  </si>
  <si>
    <t>*** show trends of Specialist months over month based off of their escalations</t>
  </si>
  <si>
    <t>Notes</t>
  </si>
  <si>
    <t>Assigned a number to the types that have multiple sub types under for (example forms and coverages) . Then I can fill in quality questions based on their indexed number as reference.</t>
  </si>
  <si>
    <t>Follow up on what would qualify for Coverages For Dec Page</t>
  </si>
  <si>
    <t>Not sure what would qualify as a difference between Coverages and Coverages on Dec Page for audit questions? Might need to get with Caitlin to make sure I have a better understanding of audit questions in order to put in right type category</t>
  </si>
  <si>
    <t>Would Premiums fall under "Coverages" or "Coverages for Dec Page" or have its own category as "Premiums"- As I look in to it it seems changing these t o"Coverages" is correct</t>
  </si>
  <si>
    <t>Highlighted Yellow rows are questions on portion that is orange in row and green is reviewed based on received emails from Christina for previous months</t>
  </si>
  <si>
    <t>wiaitng on direction for RBE portal and Account catagatories. Premium catagetory added to coverages-received infor from Nate</t>
  </si>
  <si>
    <t>Column1</t>
  </si>
  <si>
    <t>Column2</t>
  </si>
  <si>
    <t>Market List</t>
  </si>
  <si>
    <t>Not part of Audit Questions</t>
  </si>
  <si>
    <t>Additional Documents</t>
  </si>
  <si>
    <t>Were the required additional documents attached to the policy? (claims reporting form, SL disclosures, state specific forms)</t>
  </si>
  <si>
    <t>Are all items related to additional interests properly recorded (names, address, forms)?</t>
  </si>
  <si>
    <t>Was the necessary coverage included to match the quote/binder concerning: locations, coverages, limits, deductibles and rates?</t>
  </si>
  <si>
    <t>Did the specialist complete the coverage part of the declaration page appropriately per LOB?</t>
  </si>
  <si>
    <t>Data Entry</t>
  </si>
  <si>
    <t>Are all class codes and descriptions represented accurately for all LOBs that apply?</t>
  </si>
  <si>
    <t>Did the specialist complete the declaration form appropriately? (policy number, named insured, mailing address, policy period, coverage type, business description, transaction type, RBE, premium, taxes, fees and TRIA)</t>
  </si>
  <si>
    <t>Are all supporting documents attached to the policy and delivered to the proper contact? Standards will vary by market. Verify using the Document Backup Information to Market KB.</t>
  </si>
  <si>
    <t>Are the policy and supporting documents filed correctly in OnBase? Placed document in wrong folder, did not upload into folder, uploaded into wrong account folder</t>
  </si>
  <si>
    <t>Were all necessary forms added to the policy?</t>
  </si>
  <si>
    <t>Were all policy forms filled in correctly? (Reference Form Fill-In Guide by Market)</t>
  </si>
  <si>
    <t>Does the specialist provide the correct information for the property location and building concerning co-insurance and valuation?</t>
  </si>
  <si>
    <t>Was the policy stamped correctly per state guidelines?</t>
  </si>
  <si>
    <t>mirror this to binders escalation log, tab: errors by type</t>
  </si>
  <si>
    <t>January</t>
  </si>
  <si>
    <t>February</t>
  </si>
  <si>
    <t>March</t>
  </si>
  <si>
    <t>April</t>
  </si>
  <si>
    <t>June</t>
  </si>
  <si>
    <t>Volume</t>
  </si>
  <si>
    <t># CST Errors</t>
  </si>
  <si>
    <t>% CST Errors</t>
  </si>
  <si>
    <t>Policy Issuance</t>
  </si>
  <si>
    <t>Criticality</t>
  </si>
  <si>
    <t># Errors</t>
  </si>
  <si>
    <t>% Error</t>
  </si>
  <si>
    <t># Rebuttals</t>
  </si>
  <si>
    <t xml:space="preserve">% Rebuttals </t>
  </si>
  <si>
    <t>Error Notes (most common keywords)</t>
  </si>
  <si>
    <t>Rebuttal Notes  (most common keywords)</t>
  </si>
  <si>
    <t>Total (Based on 166 audits)</t>
  </si>
  <si>
    <t>#10 - Are all supporting documents attached to the policy and delivered to the proper contact? Standards will vary by market. Verify using the Document Backup Information to Market KB.</t>
  </si>
  <si>
    <t>Medium</t>
  </si>
  <si>
    <t>supporting doc (5) backup (3)</t>
  </si>
  <si>
    <t>policy number (4)</t>
  </si>
  <si>
    <t>#1 - Did the specialist complete the declaration form appropriately? (policy number, named insured, mailing address, policy period, coverage type, business description, transaction type, RBE, premium, taxes, fees and TRIA)</t>
  </si>
  <si>
    <t>High</t>
  </si>
  <si>
    <t>declaration (7) policy number (9) named insured (7) mailing address (19)</t>
  </si>
  <si>
    <t>garage liability (3)</t>
  </si>
  <si>
    <t>#12 - Was the policy stamped correctly per state guidelines?</t>
  </si>
  <si>
    <t>stamp (19)</t>
  </si>
  <si>
    <t>#10 Feb</t>
  </si>
  <si>
    <t># 10 audit for March</t>
  </si>
  <si>
    <t>Trend</t>
  </si>
  <si>
    <t>#1 Feb</t>
  </si>
  <si>
    <t># 1 audit for March</t>
  </si>
  <si>
    <t xml:space="preserve">#12 Feb </t>
  </si>
  <si>
    <t># 12 audit for march</t>
  </si>
  <si>
    <t>Alexis</t>
  </si>
  <si>
    <t>x</t>
  </si>
  <si>
    <t>Amber</t>
  </si>
  <si>
    <t>Angela</t>
  </si>
  <si>
    <t>Betty</t>
  </si>
  <si>
    <t>Brandon</t>
  </si>
  <si>
    <t>Bryant</t>
  </si>
  <si>
    <t>Chelisa</t>
  </si>
  <si>
    <t>Chris</t>
  </si>
  <si>
    <t>Jakob</t>
  </si>
  <si>
    <t>Jalil</t>
  </si>
  <si>
    <t>Japera</t>
  </si>
  <si>
    <t>Jarrell</t>
  </si>
  <si>
    <t>Jayanti</t>
  </si>
  <si>
    <t>Jelisha</t>
  </si>
  <si>
    <t>John</t>
  </si>
  <si>
    <t>Jordan</t>
  </si>
  <si>
    <t>Jose</t>
  </si>
  <si>
    <t>Joshua</t>
  </si>
  <si>
    <t>Julia</t>
  </si>
  <si>
    <t>Justin</t>
  </si>
  <si>
    <t>Karen</t>
  </si>
  <si>
    <t>Kate</t>
  </si>
  <si>
    <t>Kenny</t>
  </si>
  <si>
    <t>Latia</t>
  </si>
  <si>
    <t>Liana</t>
  </si>
  <si>
    <t>Livier</t>
  </si>
  <si>
    <t>Mahlet</t>
  </si>
  <si>
    <t>Malia</t>
  </si>
  <si>
    <t>Marylee</t>
  </si>
  <si>
    <t>Nathan</t>
  </si>
  <si>
    <t>Perseophone</t>
  </si>
  <si>
    <t>Philip</t>
  </si>
  <si>
    <t>Phyllis</t>
  </si>
  <si>
    <t>Quonisha</t>
  </si>
  <si>
    <t>Reynelle</t>
  </si>
  <si>
    <t>Ugonna</t>
  </si>
  <si>
    <t>Wesley</t>
  </si>
  <si>
    <t>Jan</t>
  </si>
  <si>
    <t>Brazzi Gyimah</t>
  </si>
  <si>
    <t xml:space="preserve">Amber Drayton </t>
  </si>
  <si>
    <t>Q</t>
  </si>
  <si>
    <t>Angela Lunn</t>
  </si>
  <si>
    <t>Nathan Hall</t>
  </si>
  <si>
    <t>Bryant Greaves</t>
  </si>
  <si>
    <t>Ridge</t>
  </si>
  <si>
    <t xml:space="preserve">Darrell Yorke </t>
  </si>
  <si>
    <t>Eric LeVigne</t>
  </si>
  <si>
    <t>Jacob Morris</t>
  </si>
  <si>
    <t xml:space="preserve">Caitlin Davis </t>
  </si>
  <si>
    <t xml:space="preserve">Jamia McClure </t>
  </si>
  <si>
    <t xml:space="preserve">Chelisa McCrimmon </t>
  </si>
  <si>
    <t>Jilisha</t>
  </si>
  <si>
    <t>Jair Ayala</t>
  </si>
  <si>
    <t xml:space="preserve">Chris Morris </t>
  </si>
  <si>
    <t>Mariah</t>
  </si>
  <si>
    <t>Jessica Vaillant</t>
  </si>
  <si>
    <t>Darrell York</t>
  </si>
  <si>
    <t>Hailey Loftis</t>
  </si>
  <si>
    <t>Logan</t>
  </si>
  <si>
    <t>Jacob Null</t>
  </si>
  <si>
    <t xml:space="preserve">Japera Adams </t>
  </si>
  <si>
    <t xml:space="preserve">Jose Lora </t>
  </si>
  <si>
    <t>Jarrell Smith</t>
  </si>
  <si>
    <t xml:space="preserve">Joshua Clark </t>
  </si>
  <si>
    <t xml:space="preserve">Jarrell Smith </t>
  </si>
  <si>
    <t xml:space="preserve">Logan Watson </t>
  </si>
  <si>
    <t xml:space="preserve">Julia Zwetolitz </t>
  </si>
  <si>
    <t xml:space="preserve">Justin Culp </t>
  </si>
  <si>
    <t>Kenya Knight</t>
  </si>
  <si>
    <t xml:space="preserve">Linda Green </t>
  </si>
  <si>
    <t xml:space="preserve">Karen Kennedy </t>
  </si>
  <si>
    <t>Kyra Bagley</t>
  </si>
  <si>
    <t>Maria G. Hernandez</t>
  </si>
  <si>
    <t xml:space="preserve">Livier Aguillon </t>
  </si>
  <si>
    <t>Mariah Eason</t>
  </si>
  <si>
    <t>Nicholas Daniel</t>
  </si>
  <si>
    <t>Persephone Meares</t>
  </si>
  <si>
    <t>Ridge Gant</t>
  </si>
  <si>
    <t xml:space="preserve">Phyillis Whitlock </t>
  </si>
  <si>
    <t xml:space="preserve">Quonisha Johnson </t>
  </si>
  <si>
    <t>Seth Thomasson</t>
  </si>
  <si>
    <t>Q Dashiel</t>
  </si>
  <si>
    <t>Shay Gamble</t>
  </si>
  <si>
    <t>Sonia Martinez</t>
  </si>
  <si>
    <t xml:space="preserve">Ridge Gant </t>
  </si>
  <si>
    <t xml:space="preserve">Tiffany Fulton </t>
  </si>
  <si>
    <t xml:space="preserve">Remington Peters </t>
  </si>
  <si>
    <t>Tarique Hunter</t>
  </si>
  <si>
    <t xml:space="preserve">Seth Thomasson </t>
  </si>
  <si>
    <t>Wesley Reddish</t>
  </si>
  <si>
    <t>Count of Escalation Date</t>
  </si>
  <si>
    <t>Row Labels</t>
  </si>
  <si>
    <t>Count of Policy Number</t>
  </si>
  <si>
    <t>Column Labels</t>
  </si>
  <si>
    <t>Count of Error Type Keyword</t>
  </si>
  <si>
    <t xml:space="preserve">L262003436 </t>
  </si>
  <si>
    <t>issued this policy without the TRIA coverage listed on the Bound Quote or in Amlink</t>
  </si>
  <si>
    <t xml:space="preserve">56 East Duarte Home Owners Association </t>
  </si>
  <si>
    <t xml:space="preserve">IMA426548 </t>
  </si>
  <si>
    <t>multiple errors</t>
  </si>
  <si>
    <t xml:space="preserve">SB Wells Downtown LLC </t>
  </si>
  <si>
    <t>IMA426548</t>
  </si>
  <si>
    <t>The consequence of this is that Liv ended up changing the policy period for 336-01 to 9/23-9/25 and completed it. 336-01 was bound as the 9/10 term in Amlink, so this has created a discrepancy</t>
  </si>
  <si>
    <t xml:space="preserve">BDG307133601 </t>
  </si>
  <si>
    <t>Big Play LLC DBA Big Play Sports Network</t>
  </si>
  <si>
    <t>Event Laibility</t>
  </si>
  <si>
    <t>KJ</t>
  </si>
  <si>
    <t xml:space="preserve">CPH7208557 </t>
  </si>
  <si>
    <t>issued this policy with the incorrect deductible</t>
  </si>
  <si>
    <t>Robert Kern</t>
  </si>
  <si>
    <t>multiple premium discrpancies</t>
  </si>
  <si>
    <t>CPS7779590</t>
  </si>
  <si>
    <t>Y. SA, Inc.</t>
  </si>
  <si>
    <t xml:space="preserve">Jesus J. Perez </t>
  </si>
  <si>
    <t>Personal - HO6</t>
  </si>
  <si>
    <t>23AVH0002053</t>
  </si>
  <si>
    <t>It appears that when Maria delivered this policy she accidentally sent it to the IVANS Accounting email, which is the 1st email listed in the Generic Mailbox, in lieu of the emails requested by the UW team in the attached processing request.</t>
  </si>
  <si>
    <t>VBA941259 00</t>
  </si>
  <si>
    <t xml:space="preserve">they issued this policy number with a policy number discrepancy. </t>
  </si>
  <si>
    <t>Salinas Valley Sanitation</t>
  </si>
  <si>
    <t xml:space="preserve">Direct Trucking Corporation dba Sparc </t>
  </si>
  <si>
    <t>VBA936221 00</t>
  </si>
  <si>
    <t xml:space="preserve">They stated they responded to the UW and the policy is still not issued. He left that sticky note on 9/29 and the correspondence was not uploaded into the files. </t>
  </si>
  <si>
    <t>it appears that the specialist working on issuance submitted and sent this policy with the incorrect Retroactive Date on form EPA 1797, as the date is listed 09/26/2022</t>
  </si>
  <si>
    <t>PAV0448464</t>
  </si>
  <si>
    <t>FIRST BAPTIST CHURCH OF BLOCK ISLAND</t>
  </si>
  <si>
    <t>After reviewing this escalation and policy, it appears that the specialist working on issuance marked the account as Issued in Amlink, however, there is no file present</t>
  </si>
  <si>
    <t xml:space="preserve">L271004013 </t>
  </si>
  <si>
    <t xml:space="preserve">Lisa M Spofford Revocable Trust </t>
  </si>
  <si>
    <t>issued this policy with the incorrect Effective Date</t>
  </si>
  <si>
    <t xml:space="preserve">CSNARJE Holdings, LLC </t>
  </si>
  <si>
    <t>NPP8830705</t>
  </si>
  <si>
    <t>incorrectly fill-in out for CG2144</t>
  </si>
  <si>
    <t xml:space="preserve">GL202300015106 </t>
  </si>
  <si>
    <t>Sunset Cove Retail, LLC</t>
  </si>
  <si>
    <t>This account was issued without the full named insured.</t>
  </si>
  <si>
    <t>IMA426591</t>
  </si>
  <si>
    <t>Aquaklear, Inc. and Aquaklear Properties, LLC</t>
  </si>
  <si>
    <t>After reviewing this escalation and policy, it appears that the specialist working on issuance did not mark the account as issued after sending the policy to the retailer.</t>
  </si>
  <si>
    <t>Ruiz Ag Services Inc</t>
  </si>
  <si>
    <t>2AA390125</t>
  </si>
  <si>
    <t>Please see Escalation below that demonstrates the processor did not use the correct exposure for class code 43840.</t>
  </si>
  <si>
    <t>CPV0065756</t>
  </si>
  <si>
    <t>Blanca Elena Godinez DBA Godinez Farm Labor Contractor</t>
  </si>
  <si>
    <t>Did not complete CG 2453</t>
  </si>
  <si>
    <t>Did not complete form CG 2264</t>
  </si>
  <si>
    <t>didn’t fill out the form CI-SD-17 (01-21) completely</t>
  </si>
  <si>
    <t>MUSIC Insurance Total</t>
  </si>
  <si>
    <t>Nautilus Insurance Company Total</t>
  </si>
  <si>
    <t>Amwins Access Alpha Total</t>
  </si>
  <si>
    <t>AXIS Insurance Total</t>
  </si>
  <si>
    <t>Not Provided Total</t>
  </si>
  <si>
    <t>IFG Companies Total</t>
  </si>
  <si>
    <t>Howden Insurance Brokers Limited Total</t>
  </si>
  <si>
    <t>Core Specialty Insurance Holdings, Inc. Total</t>
  </si>
  <si>
    <t>Crum &amp; Forster - Richmond Total</t>
  </si>
  <si>
    <t>Northfield Insurance Company Total</t>
  </si>
  <si>
    <t>AmTrust E&amp;S Insurance Services Total</t>
  </si>
  <si>
    <t>Donald Gaddis Company, Inc. Total</t>
  </si>
  <si>
    <t>Everest National Insurance Company Total</t>
  </si>
  <si>
    <t>Evanston Insurance Company Total</t>
  </si>
  <si>
    <t>Zurich North America Total</t>
  </si>
  <si>
    <t>WKF&amp;C Agency, Inc. Total</t>
  </si>
  <si>
    <t>NationsBuilders Insurance Services, Inc. Total</t>
  </si>
  <si>
    <t>United States Liability Insurance Group Total</t>
  </si>
  <si>
    <t>Ategrity Specialty Insurance Company Total</t>
  </si>
  <si>
    <t>United National Group Total</t>
  </si>
  <si>
    <t>Manager Trend</t>
  </si>
  <si>
    <t>Specialist Trend</t>
  </si>
  <si>
    <t>Top 6 Market/Line of Business Escalations  Month over Month</t>
  </si>
  <si>
    <t>Lisa M Spofford Revocable Trust</t>
  </si>
  <si>
    <t>L271004013</t>
  </si>
  <si>
    <t>After reviewing this escalation and policy, it appears that the specialist working on issuance marked the account as Issued in Amlink, however, there is no file present.</t>
  </si>
  <si>
    <t>This account was issued with the premiums on the property dec page and common dec page mismatching</t>
  </si>
  <si>
    <t>IMA426559</t>
  </si>
  <si>
    <t>Morrow Real Estate, LLC</t>
  </si>
  <si>
    <t>Andrea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</si>
</sst>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mmmm\ d\,\ yyyy;@"/>
    <numFmt numFmtId="165" formatCode="mmm\ d\,\ yyyy"/>
    <numFmt numFmtId="166" formatCode="0.0%"/>
  </numFmts>
  <fonts count="40" x14ac:knownFonts="1">
    <font>
      <sz val="11"/>
      <color theme="1"/>
      <name val="Calibri"/>
      <family val="2"/>
      <scheme val="minor"/>
    </font>
    <font>
      <sz val="11"/>
      <color rgb="FF000000"/>
      <name val="Calibri"/>
      <family val="2"/>
      <scheme val="minor"/>
    </font>
    <font>
      <b/>
      <u/>
      <sz val="11"/>
      <color rgb="FF000000"/>
      <name val="Calibri"/>
      <family val="2"/>
      <scheme val="minor"/>
    </font>
    <font>
      <b/>
      <sz val="9"/>
      <color indexed="81"/>
      <name val="Tahoma"/>
      <family val="2"/>
    </font>
    <font>
      <sz val="9"/>
      <color indexed="81"/>
      <name val="Tahoma"/>
      <family val="2"/>
    </font>
    <font>
      <b/>
      <sz val="11"/>
      <color theme="1"/>
      <name val="Calibri"/>
      <family val="2"/>
      <scheme val="minor"/>
    </font>
    <font>
      <sz val="11"/>
      <color theme="1"/>
      <name val="Calibri"/>
      <family val="2"/>
      <scheme val="minor"/>
    </font>
    <font>
      <b/>
      <u/>
      <sz val="11"/>
      <color theme="1"/>
      <name val="Calibri"/>
      <family val="2"/>
      <scheme val="minor"/>
    </font>
    <font>
      <b/>
      <sz val="14"/>
      <color theme="0"/>
      <name val="Calibri"/>
      <family val="2"/>
    </font>
    <font>
      <b/>
      <sz val="11"/>
      <color theme="0"/>
      <name val="Calibri"/>
      <family val="2"/>
    </font>
    <font>
      <b/>
      <sz val="11"/>
      <name val="Calibri"/>
      <family val="2"/>
    </font>
    <font>
      <b/>
      <i/>
      <sz val="11"/>
      <name val="Calibri"/>
      <family val="2"/>
    </font>
    <font>
      <sz val="11"/>
      <name val="Calibri"/>
      <family val="2"/>
    </font>
    <font>
      <b/>
      <i/>
      <u/>
      <sz val="14"/>
      <name val="Calibri"/>
      <family val="2"/>
    </font>
    <font>
      <b/>
      <sz val="22"/>
      <color theme="1"/>
      <name val="Calibri"/>
      <family val="2"/>
      <scheme val="minor"/>
    </font>
    <font>
      <b/>
      <i/>
      <u/>
      <sz val="14"/>
      <color theme="1"/>
      <name val="Calibri"/>
      <family val="2"/>
      <scheme val="minor"/>
    </font>
    <font>
      <sz val="11"/>
      <name val="Calibri"/>
      <family val="2"/>
      <scheme val="minor"/>
    </font>
    <font>
      <sz val="11"/>
      <color rgb="FFFF0000"/>
      <name val="Calibri"/>
      <family val="2"/>
      <scheme val="minor"/>
    </font>
    <font>
      <sz val="11"/>
      <color theme="1"/>
      <name val="Calibri"/>
      <family val="2"/>
      <charset val="1"/>
    </font>
    <font>
      <b/>
      <sz val="11"/>
      <color rgb="FF000000"/>
      <name val="Calibri"/>
      <family val="2"/>
    </font>
    <font>
      <sz val="11"/>
      <color rgb="FF000000"/>
      <name val="Calibri"/>
      <family val="2"/>
      <charset val="1"/>
    </font>
    <font>
      <sz val="10"/>
      <color rgb="FF000000"/>
      <name val="Arial"/>
      <family val="2"/>
      <charset val="1"/>
    </font>
    <font>
      <sz val="11"/>
      <color rgb="FF444444"/>
      <name val="Calibri"/>
      <family val="2"/>
      <charset val="1"/>
    </font>
    <font>
      <sz val="14"/>
      <color theme="1"/>
      <name val="Calibri"/>
      <family val="2"/>
      <scheme val="minor"/>
    </font>
    <font>
      <b/>
      <u/>
      <sz val="11"/>
      <color rgb="FF000000"/>
      <name val="Calibri"/>
      <family val="2"/>
    </font>
    <font>
      <b/>
      <sz val="20"/>
      <color theme="1"/>
      <name val="Calibri"/>
      <family val="2"/>
      <scheme val="minor"/>
    </font>
    <font>
      <b/>
      <i/>
      <strike/>
      <sz val="11"/>
      <color rgb="FF000000"/>
      <name val="Calibri"/>
      <family val="2"/>
    </font>
    <font>
      <b/>
      <strike/>
      <sz val="11"/>
      <color theme="1"/>
      <name val="Calibri"/>
      <family val="2"/>
      <scheme val="minor"/>
    </font>
    <font>
      <i/>
      <sz val="10"/>
      <color theme="1"/>
      <name val="Calibri"/>
      <family val="2"/>
      <scheme val="minor"/>
    </font>
    <font>
      <sz val="11"/>
      <color theme="1"/>
      <name val="Calibri"/>
      <family val="2"/>
    </font>
    <font>
      <b/>
      <u/>
      <sz val="16"/>
      <color rgb="FF000000"/>
      <name val="Calibri"/>
      <family val="2"/>
    </font>
    <font>
      <i/>
      <sz val="11"/>
      <color theme="1"/>
      <name val="Calibri"/>
      <family val="2"/>
      <scheme val="minor"/>
    </font>
    <font>
      <b/>
      <u/>
      <sz val="18"/>
      <color theme="1"/>
      <name val="Calibri"/>
      <family val="2"/>
      <scheme val="minor"/>
    </font>
    <font>
      <sz val="11"/>
      <color theme="0"/>
      <name val="Calibri"/>
      <family val="2"/>
      <scheme val="minor"/>
    </font>
    <font>
      <sz val="11"/>
      <name val="Calibri"/>
      <family val="2"/>
      <charset val="1"/>
    </font>
    <font>
      <b/>
      <sz val="11"/>
      <color theme="0"/>
      <name val="Calibri"/>
      <family val="2"/>
      <scheme val="minor"/>
    </font>
    <font>
      <sz val="8"/>
      <name val="Calibri"/>
      <family val="2"/>
      <scheme val="minor"/>
    </font>
    <font>
      <b/>
      <sz val="16"/>
      <color theme="0"/>
      <name val="Calibri"/>
      <family val="2"/>
      <scheme val="minor"/>
    </font>
    <font>
      <sz val="16"/>
      <color theme="1"/>
      <name val="Calibri"/>
      <family val="2"/>
      <scheme val="minor"/>
    </font>
    <font>
      <b/>
      <sz val="14"/>
      <color theme="0"/>
      <name val="Calibri"/>
      <family val="2"/>
      <scheme val="minor"/>
    </font>
  </fonts>
  <fills count="13">
    <fill>
      <patternFill patternType="none"/>
    </fill>
    <fill>
      <patternFill patternType="gray125"/>
    </fill>
    <fill>
      <patternFill patternType="solid">
        <fgColor theme="4" tint="0.59999389629810485"/>
        <bgColor rgb="FF000000"/>
      </patternFill>
    </fill>
    <fill>
      <patternFill patternType="solid">
        <fgColor theme="8"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7"/>
        <bgColor rgb="FF000000"/>
      </patternFill>
    </fill>
    <fill>
      <patternFill patternType="solid">
        <fgColor theme="4" tint="0.79998168889431442"/>
        <bgColor indexed="64"/>
      </patternFill>
    </fill>
    <fill>
      <patternFill patternType="solid">
        <fgColor rgb="FF2F75B5"/>
        <bgColor indexed="64"/>
      </patternFill>
    </fill>
    <fill>
      <patternFill patternType="solid">
        <fgColor theme="1"/>
        <bgColor theme="1"/>
      </patternFill>
    </fill>
    <fill>
      <patternFill patternType="solid">
        <fgColor theme="0" tint="-0.249977111117893"/>
        <bgColor indexed="64"/>
      </patternFill>
    </fill>
    <fill>
      <patternFill patternType="solid">
        <fgColor theme="1"/>
        <bgColor indexed="64"/>
      </patternFill>
    </fill>
  </fills>
  <borders count="27">
    <border>
      <left/>
      <right/>
      <top/>
      <bottom/>
      <diagonal/>
    </border>
    <border>
      <left/>
      <right/>
      <top style="thin">
        <color auto="1"/>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diagonal/>
    </border>
    <border>
      <left style="thin">
        <color theme="1"/>
      </left>
      <right style="thin">
        <color theme="1"/>
      </right>
      <top style="medium">
        <color theme="1"/>
      </top>
      <bottom style="medium">
        <color theme="1"/>
      </bottom>
      <diagonal/>
    </border>
    <border>
      <left style="thin">
        <color theme="1"/>
      </left>
      <right style="thin">
        <color theme="1"/>
      </right>
      <top/>
      <bottom/>
      <diagonal/>
    </border>
    <border>
      <left style="thin">
        <color rgb="FF000000"/>
      </left>
      <right style="thin">
        <color rgb="FF000000"/>
      </right>
      <top/>
      <bottom style="thin">
        <color rgb="FF000000"/>
      </bottom>
      <diagonal/>
    </border>
  </borders>
  <cellStyleXfs count="3">
    <xf numFmtId="0" fontId="0" fillId="0" borderId="0"/>
    <xf numFmtId="43" fontId="6" fillId="0" borderId="0" applyFont="0" applyFill="0" applyBorder="0" applyAlignment="0" applyProtection="0"/>
    <xf numFmtId="9" fontId="6" fillId="0" borderId="0" applyFont="0" applyFill="0" applyBorder="0" applyAlignment="0" applyProtection="0"/>
  </cellStyleXfs>
  <cellXfs count="117">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wrapText="1"/>
    </xf>
    <xf numFmtId="0" fontId="1" fillId="0" borderId="0" xfId="0" applyFont="1" applyAlignment="1">
      <alignment horizontal="right" vertical="center" wrapText="1"/>
    </xf>
    <xf numFmtId="0" fontId="5" fillId="0" borderId="0" xfId="0" applyFont="1"/>
    <xf numFmtId="0" fontId="0" fillId="0" borderId="0" xfId="0" applyAlignment="1">
      <alignment vertical="center" wrapText="1"/>
    </xf>
    <xf numFmtId="9" fontId="0" fillId="0" borderId="0" xfId="0" applyNumberFormat="1"/>
    <xf numFmtId="0" fontId="7" fillId="0" borderId="0" xfId="0" applyFont="1" applyAlignment="1">
      <alignment vertical="center" wrapText="1"/>
    </xf>
    <xf numFmtId="0" fontId="8" fillId="3" borderId="2" xfId="0" applyFont="1" applyFill="1" applyBorder="1" applyAlignment="1">
      <alignment horizontal="center"/>
    </xf>
    <xf numFmtId="0" fontId="9" fillId="3" borderId="3" xfId="0" applyFont="1" applyFill="1" applyBorder="1" applyAlignment="1">
      <alignment horizontal="center"/>
    </xf>
    <xf numFmtId="0" fontId="9" fillId="3" borderId="4" xfId="0" applyFont="1" applyFill="1" applyBorder="1" applyAlignment="1">
      <alignment horizontal="center"/>
    </xf>
    <xf numFmtId="0" fontId="10" fillId="0" borderId="5" xfId="0" applyFont="1" applyBorder="1"/>
    <xf numFmtId="0" fontId="10" fillId="0" borderId="6" xfId="0" applyFont="1" applyBorder="1"/>
    <xf numFmtId="0" fontId="0" fillId="0" borderId="6" xfId="0" applyBorder="1"/>
    <xf numFmtId="0" fontId="0" fillId="0" borderId="7" xfId="0" applyBorder="1"/>
    <xf numFmtId="0" fontId="11" fillId="0" borderId="8" xfId="0" applyFont="1" applyBorder="1" applyAlignment="1">
      <alignment horizontal="left" wrapText="1" indent="3"/>
    </xf>
    <xf numFmtId="0" fontId="11" fillId="0" borderId="0" xfId="0" applyFont="1" applyAlignment="1">
      <alignment horizontal="left" wrapText="1" indent="3"/>
    </xf>
    <xf numFmtId="9" fontId="0" fillId="0" borderId="0" xfId="2" applyFont="1" applyBorder="1"/>
    <xf numFmtId="0" fontId="0" fillId="0" borderId="0" xfId="1" applyNumberFormat="1" applyFont="1" applyBorder="1"/>
    <xf numFmtId="0" fontId="12" fillId="0" borderId="0" xfId="0" applyFont="1" applyAlignment="1">
      <alignment wrapText="1"/>
    </xf>
    <xf numFmtId="0" fontId="12" fillId="0" borderId="9" xfId="0" applyFont="1" applyBorder="1" applyAlignment="1">
      <alignment wrapText="1"/>
    </xf>
    <xf numFmtId="0" fontId="0" fillId="0" borderId="9" xfId="0" applyBorder="1" applyAlignment="1">
      <alignment wrapText="1"/>
    </xf>
    <xf numFmtId="0" fontId="11" fillId="0" borderId="10" xfId="0" applyFont="1" applyBorder="1" applyAlignment="1">
      <alignment horizontal="left" wrapText="1" indent="3"/>
    </xf>
    <xf numFmtId="0" fontId="11" fillId="0" borderId="11" xfId="0" applyFont="1" applyBorder="1" applyAlignment="1">
      <alignment horizontal="left" wrapText="1" indent="3"/>
    </xf>
    <xf numFmtId="0" fontId="0" fillId="0" borderId="11" xfId="0" applyBorder="1"/>
    <xf numFmtId="9" fontId="0" fillId="0" borderId="11" xfId="2" applyFont="1" applyBorder="1"/>
    <xf numFmtId="0" fontId="0" fillId="0" borderId="11" xfId="1" applyNumberFormat="1" applyFont="1" applyBorder="1"/>
    <xf numFmtId="0" fontId="0" fillId="0" borderId="11" xfId="0" applyBorder="1" applyAlignment="1">
      <alignment wrapText="1"/>
    </xf>
    <xf numFmtId="0" fontId="0" fillId="0" borderId="12" xfId="0" applyBorder="1" applyAlignment="1">
      <alignment wrapText="1"/>
    </xf>
    <xf numFmtId="0" fontId="14" fillId="5" borderId="0" xfId="0" applyFont="1" applyFill="1"/>
    <xf numFmtId="0" fontId="10" fillId="5" borderId="5" xfId="0" applyFont="1" applyFill="1" applyBorder="1"/>
    <xf numFmtId="0" fontId="13" fillId="5" borderId="0" xfId="0" applyFont="1" applyFill="1" applyAlignment="1">
      <alignment wrapText="1"/>
    </xf>
    <xf numFmtId="0" fontId="0" fillId="6" borderId="0" xfId="0" applyFill="1"/>
    <xf numFmtId="0" fontId="15" fillId="4" borderId="0" xfId="0" applyFont="1" applyFill="1"/>
    <xf numFmtId="0" fontId="15" fillId="6" borderId="0" xfId="0" applyFont="1" applyFill="1"/>
    <xf numFmtId="0" fontId="2" fillId="0" borderId="0" xfId="0" applyFont="1" applyAlignment="1">
      <alignment vertical="center" wrapText="1"/>
    </xf>
    <xf numFmtId="0" fontId="0" fillId="0" borderId="0" xfId="0" applyAlignment="1">
      <alignment horizontal="left"/>
    </xf>
    <xf numFmtId="0" fontId="2" fillId="7" borderId="0" xfId="0" applyFont="1" applyFill="1" applyAlignment="1">
      <alignment horizontal="center" vertical="center" wrapText="1"/>
    </xf>
    <xf numFmtId="0" fontId="0" fillId="0" borderId="0" xfId="0" applyAlignment="1">
      <alignment horizontal="center"/>
    </xf>
    <xf numFmtId="14" fontId="0" fillId="0" borderId="1" xfId="0" applyNumberFormat="1" applyBorder="1" applyAlignment="1">
      <alignment horizontal="left"/>
    </xf>
    <xf numFmtId="0" fontId="0" fillId="0" borderId="1" xfId="0" applyBorder="1" applyAlignment="1">
      <alignment horizontal="left"/>
    </xf>
    <xf numFmtId="14" fontId="0" fillId="0" borderId="0" xfId="0" applyNumberFormat="1" applyAlignment="1">
      <alignment horizontal="left"/>
    </xf>
    <xf numFmtId="0" fontId="0" fillId="0" borderId="0" xfId="0" applyAlignment="1">
      <alignment horizontal="left" vertical="center"/>
    </xf>
    <xf numFmtId="0" fontId="7" fillId="0" borderId="0" xfId="0" applyFont="1"/>
    <xf numFmtId="0" fontId="17" fillId="0" borderId="0" xfId="0" applyFont="1"/>
    <xf numFmtId="0" fontId="18" fillId="0" borderId="0" xfId="0" applyFont="1"/>
    <xf numFmtId="1" fontId="0" fillId="0" borderId="0" xfId="0" applyNumberFormat="1" applyAlignment="1">
      <alignment horizontal="left"/>
    </xf>
    <xf numFmtId="0" fontId="19" fillId="0" borderId="0" xfId="0" applyFont="1"/>
    <xf numFmtId="0" fontId="20" fillId="0" borderId="0" xfId="0" applyFont="1"/>
    <xf numFmtId="0" fontId="21" fillId="0" borderId="0" xfId="0" applyFont="1"/>
    <xf numFmtId="0" fontId="22" fillId="0" borderId="0" xfId="0" applyFont="1"/>
    <xf numFmtId="0" fontId="0" fillId="0" borderId="14" xfId="0" pivotButton="1" applyBorder="1"/>
    <xf numFmtId="0" fontId="0" fillId="0" borderId="14" xfId="0" applyBorder="1"/>
    <xf numFmtId="0" fontId="23" fillId="0" borderId="14" xfId="0" applyFont="1" applyBorder="1"/>
    <xf numFmtId="0" fontId="0" fillId="0" borderId="0" xfId="0" applyAlignment="1">
      <alignment wrapText="1"/>
    </xf>
    <xf numFmtId="14" fontId="0" fillId="0" borderId="14" xfId="0" applyNumberFormat="1" applyBorder="1"/>
    <xf numFmtId="0" fontId="16" fillId="0" borderId="0" xfId="0" applyFont="1" applyAlignment="1">
      <alignment vertical="center"/>
    </xf>
    <xf numFmtId="0" fontId="26" fillId="0" borderId="0" xfId="0" applyFont="1"/>
    <xf numFmtId="0" fontId="27" fillId="0" borderId="0" xfId="0" applyFont="1"/>
    <xf numFmtId="0" fontId="24" fillId="0" borderId="0" xfId="0" applyFont="1"/>
    <xf numFmtId="0" fontId="28" fillId="0" borderId="16" xfId="0" applyFont="1" applyBorder="1"/>
    <xf numFmtId="0" fontId="28" fillId="0" borderId="17" xfId="0" applyFont="1" applyBorder="1"/>
    <xf numFmtId="14" fontId="0" fillId="4" borderId="0" xfId="0" applyNumberFormat="1" applyFill="1" applyAlignment="1">
      <alignment horizontal="left"/>
    </xf>
    <xf numFmtId="1" fontId="0" fillId="4" borderId="0" xfId="0" applyNumberFormat="1" applyFill="1" applyAlignment="1">
      <alignment horizontal="left"/>
    </xf>
    <xf numFmtId="0" fontId="0" fillId="4" borderId="0" xfId="0" applyFill="1" applyAlignment="1">
      <alignment horizontal="left"/>
    </xf>
    <xf numFmtId="0" fontId="0" fillId="0" borderId="0" xfId="0" quotePrefix="1" applyAlignment="1">
      <alignment horizontal="left"/>
    </xf>
    <xf numFmtId="0" fontId="29" fillId="0" borderId="0" xfId="0" applyFont="1"/>
    <xf numFmtId="14" fontId="1" fillId="0" borderId="0" xfId="0" applyNumberFormat="1" applyFont="1" applyAlignment="1">
      <alignment horizontal="left"/>
    </xf>
    <xf numFmtId="1" fontId="1" fillId="0" borderId="0" xfId="0" applyNumberFormat="1" applyFont="1" applyAlignment="1">
      <alignment horizontal="left"/>
    </xf>
    <xf numFmtId="0" fontId="1" fillId="0" borderId="0" xfId="0" applyFont="1" applyAlignment="1">
      <alignment horizontal="left"/>
    </xf>
    <xf numFmtId="0" fontId="1" fillId="0" borderId="0" xfId="0" applyFont="1"/>
    <xf numFmtId="0" fontId="0" fillId="0" borderId="0" xfId="0" pivotButton="1"/>
    <xf numFmtId="0" fontId="30" fillId="3" borderId="0" xfId="0" applyFont="1" applyFill="1" applyAlignment="1">
      <alignment vertical="center"/>
    </xf>
    <xf numFmtId="0" fontId="28" fillId="0" borderId="0" xfId="0" applyFont="1"/>
    <xf numFmtId="0" fontId="31" fillId="0" borderId="0" xfId="0" applyFont="1"/>
    <xf numFmtId="0" fontId="17" fillId="0" borderId="0" xfId="0" applyFont="1" applyAlignment="1">
      <alignment horizontal="left"/>
    </xf>
    <xf numFmtId="0" fontId="28" fillId="0" borderId="15" xfId="0" applyFont="1" applyBorder="1"/>
    <xf numFmtId="0" fontId="33" fillId="0" borderId="0" xfId="0" applyFont="1"/>
    <xf numFmtId="0" fontId="32" fillId="0" borderId="0" xfId="0" applyFont="1"/>
    <xf numFmtId="0" fontId="12" fillId="0" borderId="0" xfId="0" applyFont="1"/>
    <xf numFmtId="0" fontId="16" fillId="0" borderId="0" xfId="0" applyFont="1"/>
    <xf numFmtId="0" fontId="28" fillId="0" borderId="18" xfId="0" applyFont="1" applyBorder="1"/>
    <xf numFmtId="0" fontId="28" fillId="0" borderId="20" xfId="0" applyFont="1" applyBorder="1"/>
    <xf numFmtId="0" fontId="0" fillId="0" borderId="19" xfId="0" applyBorder="1"/>
    <xf numFmtId="0" fontId="34" fillId="0" borderId="0" xfId="0" applyFont="1"/>
    <xf numFmtId="0" fontId="9" fillId="0" borderId="0" xfId="0" applyFont="1"/>
    <xf numFmtId="0" fontId="6" fillId="0" borderId="21" xfId="0" applyFont="1" applyBorder="1" applyAlignment="1">
      <alignment wrapText="1"/>
    </xf>
    <xf numFmtId="0" fontId="30" fillId="3" borderId="0" xfId="0" applyFont="1" applyFill="1" applyAlignment="1">
      <alignment horizontal="center" vertical="center"/>
    </xf>
    <xf numFmtId="0" fontId="0" fillId="0" borderId="23" xfId="0" applyBorder="1"/>
    <xf numFmtId="0" fontId="35" fillId="10" borderId="24" xfId="0" applyFont="1" applyFill="1" applyBorder="1"/>
    <xf numFmtId="0" fontId="35" fillId="10" borderId="25" xfId="0" applyFont="1" applyFill="1" applyBorder="1"/>
    <xf numFmtId="0" fontId="37" fillId="10" borderId="24" xfId="0" applyFont="1" applyFill="1" applyBorder="1"/>
    <xf numFmtId="0" fontId="38" fillId="11" borderId="0" xfId="0" applyFont="1" applyFill="1"/>
    <xf numFmtId="0" fontId="5" fillId="0" borderId="14" xfId="0" applyFont="1" applyBorder="1"/>
    <xf numFmtId="0" fontId="0" fillId="0" borderId="26" xfId="0" applyBorder="1"/>
    <xf numFmtId="0" fontId="0" fillId="9" borderId="0" xfId="0" applyFill="1"/>
    <xf numFmtId="165" fontId="0" fillId="0" borderId="0" xfId="0" applyNumberFormat="1" applyAlignment="1">
      <alignment horizontal="left"/>
    </xf>
    <xf numFmtId="9" fontId="0" fillId="0" borderId="0" xfId="2" applyFont="1"/>
    <xf numFmtId="0" fontId="33" fillId="0" borderId="0" xfId="0" applyFont="1" applyAlignment="1">
      <alignment horizontal="left"/>
    </xf>
    <xf numFmtId="0" fontId="16" fillId="0" borderId="0" xfId="0" applyFont="1" applyAlignment="1">
      <alignment horizontal="left"/>
    </xf>
    <xf numFmtId="166" fontId="0" fillId="0" borderId="0" xfId="2" applyNumberFormat="1" applyFont="1"/>
    <xf numFmtId="0" fontId="0" fillId="0" borderId="0" xfId="0" applyNumberFormat="1"/>
    <xf numFmtId="0" fontId="0" fillId="0" borderId="14" xfId="0" applyNumberFormat="1" applyBorder="1"/>
    <xf numFmtId="0" fontId="23" fillId="0" borderId="14" xfId="0" applyNumberFormat="1" applyFont="1" applyBorder="1"/>
    <xf numFmtId="0" fontId="0" fillId="0" borderId="14" xfId="0" pivotButton="1" applyFont="1" applyBorder="1"/>
    <xf numFmtId="0" fontId="0" fillId="0" borderId="14" xfId="0" applyFont="1" applyBorder="1"/>
    <xf numFmtId="0" fontId="0" fillId="0" borderId="0" xfId="0" applyNumberFormat="1" applyAlignment="1">
      <alignment horizontal="left"/>
    </xf>
    <xf numFmtId="166" fontId="0" fillId="0" borderId="0" xfId="0" applyNumberFormat="1"/>
    <xf numFmtId="0" fontId="30" fillId="3" borderId="0" xfId="0" applyFont="1" applyFill="1" applyAlignment="1">
      <alignment horizontal="center" vertical="center"/>
    </xf>
    <xf numFmtId="0" fontId="25" fillId="3" borderId="0" xfId="0" applyFont="1" applyFill="1" applyAlignment="1">
      <alignment horizontal="center"/>
    </xf>
    <xf numFmtId="0" fontId="0" fillId="8" borderId="0" xfId="0" applyFill="1" applyAlignment="1">
      <alignment horizontal="center"/>
    </xf>
    <xf numFmtId="0" fontId="30" fillId="9" borderId="0" xfId="0" applyFont="1" applyFill="1" applyAlignment="1">
      <alignment horizontal="center" vertical="center"/>
    </xf>
    <xf numFmtId="0" fontId="30" fillId="9" borderId="13" xfId="0" applyFont="1" applyFill="1" applyBorder="1" applyAlignment="1">
      <alignment horizontal="center" vertical="center"/>
    </xf>
    <xf numFmtId="0" fontId="30" fillId="3" borderId="13" xfId="0" applyFont="1" applyFill="1" applyBorder="1" applyAlignment="1">
      <alignment horizontal="center" vertical="center"/>
    </xf>
    <xf numFmtId="0" fontId="30" fillId="3" borderId="22" xfId="0" applyFont="1" applyFill="1" applyBorder="1" applyAlignment="1">
      <alignment horizontal="center" vertical="center"/>
    </xf>
    <xf numFmtId="0" fontId="39" fillId="12" borderId="0" xfId="0" applyFont="1" applyFill="1" applyAlignment="1">
      <alignment horizontal="center"/>
    </xf>
    <xf numFmtId="0" fontId="0" fillId="0" borderId="0" xfId="0" applyAlignment="1">
      <alignment horizontal="center"/>
    </xf>
  </cellXfs>
  <cellStyles count="3">
    <cellStyle name="Comma" xfId="1" builtinId="3"/>
    <cellStyle name="Normal" xfId="0" builtinId="0"/>
    <cellStyle name="Percent" xfId="2" builtinId="5"/>
  </cellStyles>
  <dxfs count="121">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border>
    </dxf>
    <dxf>
      <font>
        <b/>
      </font>
    </dxf>
    <dxf>
      <font>
        <b/>
      </font>
    </dxf>
    <dxf>
      <font>
        <sz val="14"/>
      </font>
    </dxf>
    <dxf>
      <font>
        <sz val="14"/>
      </font>
    </dxf>
    <dxf>
      <font>
        <sz val="14"/>
      </font>
    </dxf>
    <dxf>
      <font>
        <sz val="14"/>
      </font>
    </dxf>
    <dxf>
      <font>
        <sz val="14"/>
      </font>
    </dxf>
    <dxf>
      <font>
        <sz val="14"/>
      </font>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ont>
        <sz val="11"/>
      </font>
    </dxf>
    <dxf>
      <font>
        <sz val="11"/>
      </font>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dxf>
    <dxf>
      <numFmt numFmtId="13" formatCode="0%"/>
    </dxf>
    <dxf>
      <numFmt numFmtId="166" formatCode="0.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bottom" textRotation="0" wrapText="0" indent="0" justifyLastLine="0" shrinkToFit="0" readingOrder="0"/>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fill>
        <gradientFill degree="90">
          <stop position="0">
            <color theme="0"/>
          </stop>
          <stop position="1">
            <color theme="4"/>
          </stop>
        </gradient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ont>
        <sz val="11"/>
      </font>
    </dxf>
    <dxf>
      <font>
        <sz val="11"/>
      </font>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ont>
        <sz val="14"/>
      </font>
    </dxf>
    <dxf>
      <font>
        <sz val="14"/>
      </font>
    </dxf>
    <dxf>
      <font>
        <sz val="14"/>
      </font>
    </dxf>
    <dxf>
      <font>
        <sz val="14"/>
      </font>
    </dxf>
    <dxf>
      <font>
        <sz val="14"/>
      </font>
    </dxf>
    <dxf>
      <font>
        <sz val="14"/>
      </font>
    </dxf>
    <dxf>
      <font>
        <b/>
      </font>
    </dxf>
    <dxf>
      <font>
        <b/>
      </font>
    </dxf>
    <dxf>
      <border outline="0">
        <left style="thin">
          <color rgb="FF000000"/>
        </left>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 formatCode="0"/>
      <alignment horizontal="left" vertical="bottom" textRotation="0" wrapText="0" indent="0" justifyLastLine="0" shrinkToFit="0" readingOrder="0"/>
    </dxf>
    <dxf>
      <numFmt numFmtId="165" formatCode="mmm\ d\,\ yyyy"/>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ertAlign val="baseline"/>
        <sz val="11"/>
        <color rgb="FF000000"/>
        <name val="Calibri"/>
        <family val="2"/>
        <scheme val="minor"/>
      </font>
      <fill>
        <patternFill patternType="solid">
          <fgColor rgb="FF000000"/>
          <bgColor theme="4" tint="0.59999389629810485"/>
        </patternFill>
      </fill>
      <alignment horizontal="center" vertical="center" textRotation="0" wrapText="1" indent="0" justifyLastLine="0" shrinkToFit="0" readingOrder="0"/>
    </dxf>
  </dxfs>
  <tableStyles count="0" defaultTableStyle="TableStyleMedium2" defaultPivotStyle="PivotStyleLight16"/>
  <colors>
    <mruColors>
      <color rgb="FFE05A5A"/>
      <color rgb="FF2F75B5"/>
      <color rgb="FFF7B2B2"/>
      <color rgb="FFF59D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eetMetadata" Target="metadata.xml"/><Relationship Id="rId28" Type="http://schemas.openxmlformats.org/officeDocument/2006/relationships/customXml" Target="../customXml/item4.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 Id="rId27"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[Issuance Quality &amp; Escalation Analysis Copy.xlsx]Dashboard!Escalations By Month</c:name>
    <c:fmtId val="0"/>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Dashboard!$I$5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Dashboard!$H$6:$H$15</c:f>
              <c:strCache>
                <c:ptCount val="9"/>
                <c:pt idx="0">
                  <c:v>Feb</c:v>
                </c:pt>
                <c:pt idx="1">
                  <c:v>Mar</c:v>
                </c:pt>
                <c:pt idx="2">
                  <c:v>Apr</c:v>
                </c:pt>
                <c:pt idx="3">
                  <c:v>May</c:v>
                </c:pt>
                <c:pt idx="4">
                  <c:v>Jun</c:v>
                </c:pt>
                <c:pt idx="5">
                  <c:v>Jul</c:v>
                </c:pt>
                <c:pt idx="6">
                  <c:v>Aug</c:v>
                </c:pt>
                <c:pt idx="7">
                  <c:v>Sep</c:v>
                </c:pt>
                <c:pt idx="8">
                  <c:v>Oct</c:v>
                </c:pt>
              </c:strCache>
            </c:strRef>
          </c:cat>
          <c:val>
            <c:numRef>
              <c:f>Dashboard!$I$6:$I$15</c:f>
              <c:numCache>
                <c:formatCode>General</c:formatCode>
                <c:ptCount val="9"/>
                <c:pt idx="0">
                  <c:v>16</c:v>
                </c:pt>
                <c:pt idx="1">
                  <c:v>27</c:v>
                </c:pt>
                <c:pt idx="2">
                  <c:v>37</c:v>
                </c:pt>
                <c:pt idx="3">
                  <c:v>51</c:v>
                </c:pt>
                <c:pt idx="4">
                  <c:v>25</c:v>
                </c:pt>
                <c:pt idx="5">
                  <c:v>42</c:v>
                </c:pt>
                <c:pt idx="6">
                  <c:v>25</c:v>
                </c:pt>
                <c:pt idx="7">
                  <c:v>31</c:v>
                </c:pt>
                <c:pt idx="8">
                  <c:v>23</c:v>
                </c:pt>
              </c:numCache>
            </c:numRef>
          </c:val>
          <c:smooth val="0"/>
          <c:extLst>
            <c:ext xmlns:c16="http://schemas.microsoft.com/office/drawing/2014/chart" uri="{C3380CC4-5D6E-409C-BE32-E72D297353CC}">
              <c16:uniqueId val="{00000001-A0C3-46BC-A638-900539DF261B}"/>
            </c:ext>
          </c:extLst>
        </c:ser>
        <c:dLbls>
          <c:dLblPos val="t"/>
          <c:showLegendKey val="0"/>
          <c:showVal val="1"/>
          <c:showCatName val="0"/>
          <c:showSerName val="0"/>
          <c:showPercent val="0"/>
          <c:showBubbleSize val="0"/>
        </c:dLbls>
        <c:marker val="1"/>
        <c:smooth val="0"/>
        <c:axId val="208414087"/>
        <c:axId val="208417927"/>
      </c:lineChart>
      <c:catAx>
        <c:axId val="208414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17927"/>
        <c:crosses val="autoZero"/>
        <c:auto val="1"/>
        <c:lblAlgn val="ctr"/>
        <c:lblOffset val="100"/>
        <c:noMultiLvlLbl val="0"/>
      </c:catAx>
      <c:valAx>
        <c:axId val="208417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14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[Issuance Quality &amp; Escalation Analysis Copy.xlsx]PT!PivotTable5</c:name>
    <c:fmtId val="4"/>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PT!$A$2:$A$12</c:f>
              <c:strCache>
                <c:ptCount val="10"/>
                <c:pt idx="0">
                  <c:v>Jan</c:v>
                </c:pt>
                <c:pt idx="1">
                  <c:v>Feb</c:v>
                </c:pt>
                <c:pt idx="2">
                  <c:v>Mar</c:v>
                </c:pt>
                <c:pt idx="3">
                  <c:v>Apr</c:v>
                </c:pt>
                <c:pt idx="4">
                  <c:v>May</c:v>
                </c:pt>
                <c:pt idx="5">
                  <c:v>Jun</c:v>
                </c:pt>
                <c:pt idx="6">
                  <c:v>Jul</c:v>
                </c:pt>
                <c:pt idx="7">
                  <c:v>Aug</c:v>
                </c:pt>
                <c:pt idx="8">
                  <c:v>Sep</c:v>
                </c:pt>
                <c:pt idx="9">
                  <c:v>Oct</c:v>
                </c:pt>
              </c:strCache>
            </c:strRef>
          </c:cat>
          <c:val>
            <c:numRef>
              <c:f>PT!$B$2:$B$12</c:f>
              <c:numCache>
                <c:formatCode>General</c:formatCode>
                <c:ptCount val="10"/>
                <c:pt idx="0">
                  <c:v>0</c:v>
                </c:pt>
                <c:pt idx="1">
                  <c:v>16</c:v>
                </c:pt>
                <c:pt idx="2">
                  <c:v>27</c:v>
                </c:pt>
                <c:pt idx="3">
                  <c:v>37</c:v>
                </c:pt>
                <c:pt idx="4">
                  <c:v>51</c:v>
                </c:pt>
                <c:pt idx="5">
                  <c:v>25</c:v>
                </c:pt>
                <c:pt idx="6">
                  <c:v>42</c:v>
                </c:pt>
                <c:pt idx="7">
                  <c:v>25</c:v>
                </c:pt>
                <c:pt idx="8">
                  <c:v>31</c:v>
                </c:pt>
                <c:pt idx="9">
                  <c:v>23</c:v>
                </c:pt>
              </c:numCache>
            </c:numRef>
          </c:val>
          <c:smooth val="0"/>
          <c:extLst>
            <c:ext xmlns:c16="http://schemas.microsoft.com/office/drawing/2014/chart" uri="{C3380CC4-5D6E-409C-BE32-E72D297353CC}">
              <c16:uniqueId val="{00000000-7A48-41BD-B74B-0E520C0C1B05}"/>
            </c:ext>
          </c:extLst>
        </c:ser>
        <c:dLbls>
          <c:dLblPos val="t"/>
          <c:showLegendKey val="0"/>
          <c:showVal val="1"/>
          <c:showCatName val="0"/>
          <c:showSerName val="0"/>
          <c:showPercent val="0"/>
          <c:showBubbleSize val="0"/>
        </c:dLbls>
        <c:marker val="1"/>
        <c:smooth val="0"/>
        <c:axId val="1176039287"/>
        <c:axId val="1176087287"/>
      </c:lineChart>
      <c:catAx>
        <c:axId val="1176039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087287"/>
        <c:crosses val="autoZero"/>
        <c:auto val="1"/>
        <c:lblAlgn val="ctr"/>
        <c:lblOffset val="100"/>
        <c:noMultiLvlLbl val="0"/>
      </c:catAx>
      <c:valAx>
        <c:axId val="1176087287"/>
        <c:scaling>
          <c:orientation val="minMax"/>
          <c:max val="2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039287"/>
        <c:crosses val="autoZero"/>
        <c:crossBetween val="between"/>
        <c:majorUnit val="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[Issuance Quality &amp; Escalation Analysis Copy.xlsx]PT!PivotTable3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PT!$E$1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PT!$D$2:$D$11</c:f>
              <c:strCache>
                <c:ptCount val="9"/>
                <c:pt idx="0">
                  <c:v>Feb</c:v>
                </c:pt>
                <c:pt idx="1">
                  <c:v>Mar</c:v>
                </c:pt>
                <c:pt idx="2">
                  <c:v>Apr</c:v>
                </c:pt>
                <c:pt idx="3">
                  <c:v>May</c:v>
                </c:pt>
                <c:pt idx="4">
                  <c:v>Jun</c:v>
                </c:pt>
                <c:pt idx="5">
                  <c:v>Jul</c:v>
                </c:pt>
                <c:pt idx="6">
                  <c:v>Aug</c:v>
                </c:pt>
                <c:pt idx="7">
                  <c:v>Sep</c:v>
                </c:pt>
                <c:pt idx="8">
                  <c:v>Oct</c:v>
                </c:pt>
              </c:strCache>
            </c:strRef>
          </c:cat>
          <c:val>
            <c:numRef>
              <c:f>PT!$E$2:$E$11</c:f>
              <c:numCache>
                <c:formatCode>General</c:formatCode>
                <c:ptCount val="9"/>
                <c:pt idx="0">
                  <c:v>16</c:v>
                </c:pt>
                <c:pt idx="1">
                  <c:v>27</c:v>
                </c:pt>
                <c:pt idx="2">
                  <c:v>37</c:v>
                </c:pt>
                <c:pt idx="3">
                  <c:v>51</c:v>
                </c:pt>
                <c:pt idx="4">
                  <c:v>25</c:v>
                </c:pt>
                <c:pt idx="5">
                  <c:v>42</c:v>
                </c:pt>
                <c:pt idx="6">
                  <c:v>25</c:v>
                </c:pt>
                <c:pt idx="7">
                  <c:v>31</c:v>
                </c:pt>
                <c:pt idx="8">
                  <c:v>23</c:v>
                </c:pt>
              </c:numCache>
            </c:numRef>
          </c:val>
          <c:smooth val="0"/>
          <c:extLst>
            <c:ext xmlns:c16="http://schemas.microsoft.com/office/drawing/2014/chart" uri="{C3380CC4-5D6E-409C-BE32-E72D297353CC}">
              <c16:uniqueId val="{00000000-701B-43BF-8A25-FB3C3F0E944A}"/>
            </c:ext>
          </c:extLst>
        </c:ser>
        <c:dLbls>
          <c:dLblPos val="t"/>
          <c:showLegendKey val="0"/>
          <c:showVal val="1"/>
          <c:showCatName val="0"/>
          <c:showSerName val="0"/>
          <c:showPercent val="0"/>
          <c:showBubbleSize val="0"/>
        </c:dLbls>
        <c:smooth val="0"/>
        <c:axId val="1087230864"/>
        <c:axId val="1087236112"/>
      </c:lineChart>
      <c:catAx>
        <c:axId val="108723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236112"/>
        <c:crosses val="autoZero"/>
        <c:auto val="1"/>
        <c:lblAlgn val="ctr"/>
        <c:lblOffset val="100"/>
        <c:noMultiLvlLbl val="0"/>
      </c:catAx>
      <c:valAx>
        <c:axId val="108723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230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[Issuance Quality &amp; Escalation Analysis Copy.xlsx]PT!PivotTable2</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lumMod val="60000"/>
              </a:schemeClr>
            </a:solidFill>
            <a:ln w="9525" cap="flat" cmpd="sng" algn="ctr">
              <a:solidFill>
                <a:schemeClr val="accent1">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lumMod val="60000"/>
              </a:schemeClr>
            </a:solidFill>
            <a:ln w="9525" cap="flat" cmpd="sng" algn="ctr">
              <a:solidFill>
                <a:schemeClr val="accent2">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3">
                <a:lumMod val="60000"/>
              </a:schemeClr>
            </a:solidFill>
            <a:ln w="9525" cap="flat" cmpd="sng" algn="ctr">
              <a:solidFill>
                <a:schemeClr val="accent3">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4">
                <a:lumMod val="60000"/>
              </a:schemeClr>
            </a:solidFill>
            <a:ln w="9525" cap="flat" cmpd="sng" algn="ctr">
              <a:solidFill>
                <a:schemeClr val="accent4">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5">
                <a:lumMod val="60000"/>
              </a:schemeClr>
            </a:solidFill>
            <a:ln w="9525" cap="flat" cmpd="sng" algn="ctr">
              <a:solidFill>
                <a:schemeClr val="accent5">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6">
                <a:lumMod val="60000"/>
              </a:schemeClr>
            </a:solidFill>
            <a:ln w="9525" cap="flat" cmpd="sng" algn="ctr">
              <a:solidFill>
                <a:schemeClr val="accent6">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lumMod val="80000"/>
                <a:lumOff val="20000"/>
              </a:schemeClr>
            </a:solidFill>
            <a:ln w="9525" cap="flat" cmpd="sng" algn="ctr">
              <a:solidFill>
                <a:schemeClr val="accent1">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lumMod val="60000"/>
              </a:schemeClr>
            </a:solidFill>
            <a:ln w="9525" cap="flat" cmpd="sng" algn="ctr">
              <a:solidFill>
                <a:schemeClr val="accent1">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lumMod val="60000"/>
              </a:schemeClr>
            </a:solidFill>
            <a:ln w="9525" cap="flat" cmpd="sng" algn="ctr">
              <a:solidFill>
                <a:schemeClr val="accent2">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3">
                <a:lumMod val="60000"/>
              </a:schemeClr>
            </a:solidFill>
            <a:ln w="9525" cap="flat" cmpd="sng" algn="ctr">
              <a:solidFill>
                <a:schemeClr val="accent3">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4">
                <a:lumMod val="60000"/>
              </a:schemeClr>
            </a:solidFill>
            <a:ln w="9525" cap="flat" cmpd="sng" algn="ctr">
              <a:solidFill>
                <a:schemeClr val="accent4">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5">
                <a:lumMod val="60000"/>
              </a:schemeClr>
            </a:solidFill>
            <a:ln w="9525" cap="flat" cmpd="sng" algn="ctr">
              <a:solidFill>
                <a:schemeClr val="accent5">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6">
                <a:lumMod val="60000"/>
              </a:schemeClr>
            </a:solidFill>
            <a:ln w="9525" cap="flat" cmpd="sng" algn="ctr">
              <a:solidFill>
                <a:schemeClr val="accent6">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lumMod val="80000"/>
                <a:lumOff val="20000"/>
              </a:schemeClr>
            </a:solidFill>
            <a:ln w="9525" cap="flat" cmpd="sng" algn="ctr">
              <a:solidFill>
                <a:schemeClr val="accent1">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ln w="22225" cap="rnd" cmpd="sng" algn="ctr">
            <a:solidFill>
              <a:schemeClr val="accent1"/>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ln w="22225" cap="rnd" cmpd="sng" algn="ctr">
            <a:solidFill>
              <a:schemeClr val="accent1"/>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509827129784324E-2"/>
          <c:y val="7.3415688870733728E-2"/>
          <c:w val="0.67796387617820786"/>
          <c:h val="0.8240731715333437"/>
        </c:manualLayout>
      </c:layout>
      <c:lineChart>
        <c:grouping val="standard"/>
        <c:varyColors val="0"/>
        <c:ser>
          <c:idx val="0"/>
          <c:order val="0"/>
          <c:tx>
            <c:strRef>
              <c:f>PT!$B$14:$B$15</c:f>
              <c:strCache>
                <c:ptCount val="1"/>
                <c:pt idx="0">
                  <c:v>Package</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PT!$B$16:$B$24</c:f>
              <c:numCache>
                <c:formatCode>General</c:formatCode>
                <c:ptCount val="8"/>
                <c:pt idx="0">
                  <c:v>8</c:v>
                </c:pt>
                <c:pt idx="1">
                  <c:v>7</c:v>
                </c:pt>
                <c:pt idx="2">
                  <c:v>10</c:v>
                </c:pt>
                <c:pt idx="3">
                  <c:v>21</c:v>
                </c:pt>
                <c:pt idx="4">
                  <c:v>11</c:v>
                </c:pt>
                <c:pt idx="5">
                  <c:v>23</c:v>
                </c:pt>
                <c:pt idx="6">
                  <c:v>10</c:v>
                </c:pt>
                <c:pt idx="7">
                  <c:v>19</c:v>
                </c:pt>
              </c:numCache>
            </c:numRef>
          </c:val>
          <c:smooth val="0"/>
          <c:extLst>
            <c:ext xmlns:c16="http://schemas.microsoft.com/office/drawing/2014/chart" uri="{C3380CC4-5D6E-409C-BE32-E72D297353CC}">
              <c16:uniqueId val="{00000000-67C2-470D-899B-F453724AAA45}"/>
            </c:ext>
          </c:extLst>
        </c:ser>
        <c:ser>
          <c:idx val="1"/>
          <c:order val="1"/>
          <c:tx>
            <c:strRef>
              <c:f>PT!$C$14:$C$15</c:f>
              <c:strCache>
                <c:ptCount val="1"/>
                <c:pt idx="0">
                  <c:v>Property</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PT!$C$16:$C$24</c:f>
              <c:numCache>
                <c:formatCode>General</c:formatCode>
                <c:ptCount val="8"/>
                <c:pt idx="0">
                  <c:v>0</c:v>
                </c:pt>
                <c:pt idx="1">
                  <c:v>8</c:v>
                </c:pt>
                <c:pt idx="2">
                  <c:v>9</c:v>
                </c:pt>
                <c:pt idx="3">
                  <c:v>8</c:v>
                </c:pt>
                <c:pt idx="4">
                  <c:v>7</c:v>
                </c:pt>
                <c:pt idx="5">
                  <c:v>11</c:v>
                </c:pt>
                <c:pt idx="6">
                  <c:v>4</c:v>
                </c:pt>
                <c:pt idx="7">
                  <c:v>6</c:v>
                </c:pt>
              </c:numCache>
            </c:numRef>
          </c:val>
          <c:smooth val="0"/>
          <c:extLst>
            <c:ext xmlns:c16="http://schemas.microsoft.com/office/drawing/2014/chart" uri="{C3380CC4-5D6E-409C-BE32-E72D297353CC}">
              <c16:uniqueId val="{0000000E-CC5D-44C6-8335-1CE07F6B687F}"/>
            </c:ext>
          </c:extLst>
        </c:ser>
        <c:ser>
          <c:idx val="2"/>
          <c:order val="2"/>
          <c:tx>
            <c:strRef>
              <c:f>PT!$D$14:$D$15</c:f>
              <c:strCache>
                <c:ptCount val="1"/>
                <c:pt idx="0">
                  <c:v>General Liability</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PT!$D$16:$D$24</c:f>
              <c:numCache>
                <c:formatCode>General</c:formatCode>
                <c:ptCount val="8"/>
                <c:pt idx="0">
                  <c:v>5</c:v>
                </c:pt>
                <c:pt idx="1">
                  <c:v>10</c:v>
                </c:pt>
                <c:pt idx="2">
                  <c:v>13</c:v>
                </c:pt>
                <c:pt idx="3">
                  <c:v>13</c:v>
                </c:pt>
                <c:pt idx="4">
                  <c:v>3</c:v>
                </c:pt>
                <c:pt idx="5">
                  <c:v>4</c:v>
                </c:pt>
                <c:pt idx="6">
                  <c:v>4</c:v>
                </c:pt>
                <c:pt idx="7">
                  <c:v>3</c:v>
                </c:pt>
              </c:numCache>
            </c:numRef>
          </c:val>
          <c:smooth val="0"/>
          <c:extLst>
            <c:ext xmlns:c16="http://schemas.microsoft.com/office/drawing/2014/chart" uri="{C3380CC4-5D6E-409C-BE32-E72D297353CC}">
              <c16:uniqueId val="{0000000F-CC5D-44C6-8335-1CE07F6B687F}"/>
            </c:ext>
          </c:extLst>
        </c:ser>
        <c:ser>
          <c:idx val="3"/>
          <c:order val="3"/>
          <c:tx>
            <c:strRef>
              <c:f>PT!$E$14:$E$15</c:f>
              <c:strCache>
                <c:ptCount val="1"/>
                <c:pt idx="0">
                  <c:v>Excess Liability</c:v>
                </c:pt>
              </c:strCache>
            </c:strRef>
          </c:tx>
          <c:spPr>
            <a:ln w="22225" cap="rnd" cmpd="sng" algn="ctr">
              <a:solidFill>
                <a:schemeClr val="accent4"/>
              </a:solidFill>
              <a:round/>
            </a:ln>
            <a:effectLst/>
          </c:spPr>
          <c:marker>
            <c:symbol val="circle"/>
            <c:size val="4"/>
            <c:spPr>
              <a:solidFill>
                <a:schemeClr val="accent4"/>
              </a:solidFill>
              <a:ln w="9525" cap="flat" cmpd="sng" algn="ctr">
                <a:solidFill>
                  <a:schemeClr val="accent4"/>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PT!$E$16:$E$24</c:f>
              <c:numCache>
                <c:formatCode>General</c:formatCode>
                <c:ptCount val="8"/>
                <c:pt idx="0">
                  <c:v>0</c:v>
                </c:pt>
                <c:pt idx="1">
                  <c:v>0</c:v>
                </c:pt>
                <c:pt idx="2">
                  <c:v>0</c:v>
                </c:pt>
                <c:pt idx="3">
                  <c:v>5</c:v>
                </c:pt>
                <c:pt idx="4">
                  <c:v>2</c:v>
                </c:pt>
                <c:pt idx="5">
                  <c:v>1</c:v>
                </c:pt>
                <c:pt idx="6">
                  <c:v>2</c:v>
                </c:pt>
                <c:pt idx="7">
                  <c:v>1</c:v>
                </c:pt>
              </c:numCache>
            </c:numRef>
          </c:val>
          <c:smooth val="0"/>
          <c:extLst>
            <c:ext xmlns:c16="http://schemas.microsoft.com/office/drawing/2014/chart" uri="{C3380CC4-5D6E-409C-BE32-E72D297353CC}">
              <c16:uniqueId val="{00000010-CC5D-44C6-8335-1CE07F6B687F}"/>
            </c:ext>
          </c:extLst>
        </c:ser>
        <c:ser>
          <c:idx val="4"/>
          <c:order val="4"/>
          <c:tx>
            <c:strRef>
              <c:f>PT!$F$14:$F$15</c:f>
              <c:strCache>
                <c:ptCount val="1"/>
                <c:pt idx="0">
                  <c:v>Garage</c:v>
                </c:pt>
              </c:strCache>
            </c:strRef>
          </c:tx>
          <c:spPr>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PT!$F$16:$F$24</c:f>
              <c:numCache>
                <c:formatCode>General</c:formatCode>
                <c:ptCount val="8"/>
                <c:pt idx="0">
                  <c:v>0</c:v>
                </c:pt>
                <c:pt idx="1">
                  <c:v>0</c:v>
                </c:pt>
                <c:pt idx="2">
                  <c:v>2</c:v>
                </c:pt>
                <c:pt idx="3">
                  <c:v>1</c:v>
                </c:pt>
                <c:pt idx="4">
                  <c:v>0</c:v>
                </c:pt>
                <c:pt idx="5">
                  <c:v>0</c:v>
                </c:pt>
                <c:pt idx="6">
                  <c:v>1</c:v>
                </c:pt>
                <c:pt idx="7">
                  <c:v>0</c:v>
                </c:pt>
              </c:numCache>
            </c:numRef>
          </c:val>
          <c:smooth val="0"/>
          <c:extLst>
            <c:ext xmlns:c16="http://schemas.microsoft.com/office/drawing/2014/chart" uri="{C3380CC4-5D6E-409C-BE32-E72D297353CC}">
              <c16:uniqueId val="{00000011-CC5D-44C6-8335-1CE07F6B687F}"/>
            </c:ext>
          </c:extLst>
        </c:ser>
        <c:ser>
          <c:idx val="5"/>
          <c:order val="5"/>
          <c:tx>
            <c:strRef>
              <c:f>PT!$G$14:$G$15</c:f>
              <c:strCache>
                <c:ptCount val="1"/>
                <c:pt idx="0">
                  <c:v>Inland Marine</c:v>
                </c:pt>
              </c:strCache>
            </c:strRef>
          </c:tx>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PT!$G$16:$G$24</c:f>
              <c:numCache>
                <c:formatCode>General</c:formatCode>
                <c:ptCount val="8"/>
                <c:pt idx="0">
                  <c:v>0</c:v>
                </c:pt>
                <c:pt idx="1">
                  <c:v>0</c:v>
                </c:pt>
                <c:pt idx="2">
                  <c:v>0</c:v>
                </c:pt>
                <c:pt idx="3">
                  <c:v>1</c:v>
                </c:pt>
                <c:pt idx="4">
                  <c:v>0</c:v>
                </c:pt>
                <c:pt idx="5">
                  <c:v>2</c:v>
                </c:pt>
                <c:pt idx="6">
                  <c:v>2</c:v>
                </c:pt>
                <c:pt idx="7">
                  <c:v>0</c:v>
                </c:pt>
              </c:numCache>
            </c:numRef>
          </c:val>
          <c:smooth val="0"/>
          <c:extLst>
            <c:ext xmlns:c16="http://schemas.microsoft.com/office/drawing/2014/chart" uri="{C3380CC4-5D6E-409C-BE32-E72D297353CC}">
              <c16:uniqueId val="{00000012-CC5D-44C6-8335-1CE07F6B687F}"/>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91741688"/>
        <c:axId val="1191740376"/>
      </c:lineChart>
      <c:catAx>
        <c:axId val="119174168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91740376"/>
        <c:crosses val="autoZero"/>
        <c:auto val="1"/>
        <c:lblAlgn val="ctr"/>
        <c:lblOffset val="100"/>
        <c:noMultiLvlLbl val="0"/>
      </c:catAx>
      <c:valAx>
        <c:axId val="1191740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9174168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layout>
        <c:manualLayout>
          <c:xMode val="edge"/>
          <c:yMode val="edge"/>
          <c:x val="0.75073935885608556"/>
          <c:y val="7.6229171655661067E-3"/>
          <c:w val="0.16541762969463555"/>
          <c:h val="0.278711950763211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[Issuance Quality &amp; Escalation Analysis Copy.xlsx]PT!PivotTable1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Error Type Trend Month</a:t>
            </a:r>
            <a:r>
              <a:rPr lang="en-US" baseline="0"/>
              <a:t> Over Month</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PT!$B$28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PT!$A$29:$A$37</c:f>
              <c:strCache>
                <c:ptCount val="8"/>
                <c:pt idx="0">
                  <c:v>Feb</c:v>
                </c:pt>
                <c:pt idx="1">
                  <c:v>Apr</c:v>
                </c:pt>
                <c:pt idx="2">
                  <c:v>May</c:v>
                </c:pt>
                <c:pt idx="3">
                  <c:v>Jun</c:v>
                </c:pt>
                <c:pt idx="4">
                  <c:v>Jul</c:v>
                </c:pt>
                <c:pt idx="5">
                  <c:v>Aug</c:v>
                </c:pt>
                <c:pt idx="6">
                  <c:v>Sep</c:v>
                </c:pt>
                <c:pt idx="7">
                  <c:v>Oct</c:v>
                </c:pt>
              </c:strCache>
            </c:strRef>
          </c:cat>
          <c:val>
            <c:numRef>
              <c:f>PT!$B$29:$B$37</c:f>
              <c:numCache>
                <c:formatCode>General</c:formatCode>
                <c:ptCount val="8"/>
                <c:pt idx="0">
                  <c:v>1</c:v>
                </c:pt>
                <c:pt idx="1">
                  <c:v>2</c:v>
                </c:pt>
                <c:pt idx="2">
                  <c:v>12</c:v>
                </c:pt>
                <c:pt idx="3">
                  <c:v>4</c:v>
                </c:pt>
                <c:pt idx="4">
                  <c:v>19</c:v>
                </c:pt>
                <c:pt idx="5">
                  <c:v>6</c:v>
                </c:pt>
                <c:pt idx="6">
                  <c:v>16</c:v>
                </c:pt>
                <c:pt idx="7">
                  <c:v>2</c:v>
                </c:pt>
              </c:numCache>
            </c:numRef>
          </c:val>
          <c:extLst>
            <c:ext xmlns:c16="http://schemas.microsoft.com/office/drawing/2014/chart" uri="{C3380CC4-5D6E-409C-BE32-E72D297353CC}">
              <c16:uniqueId val="{00000000-9F48-4F32-9842-89D991AFFB72}"/>
            </c:ext>
          </c:extLst>
        </c:ser>
        <c:dLbls>
          <c:showLegendKey val="0"/>
          <c:showVal val="1"/>
          <c:showCatName val="0"/>
          <c:showSerName val="0"/>
          <c:showPercent val="0"/>
          <c:showBubbleSize val="0"/>
        </c:dLbls>
        <c:gapWidth val="219"/>
        <c:axId val="1193484848"/>
        <c:axId val="1193489440"/>
      </c:barChart>
      <c:catAx>
        <c:axId val="119348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489440"/>
        <c:crosses val="autoZero"/>
        <c:auto val="1"/>
        <c:lblAlgn val="ctr"/>
        <c:lblOffset val="100"/>
        <c:noMultiLvlLbl val="0"/>
      </c:catAx>
      <c:valAx>
        <c:axId val="1193489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484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11206</xdr:colOff>
      <xdr:row>16</xdr:row>
      <xdr:rowOff>8031</xdr:rowOff>
    </xdr:from>
    <xdr:to>
      <xdr:col>9</xdr:col>
      <xdr:colOff>1079499</xdr:colOff>
      <xdr:row>29</xdr:row>
      <xdr:rowOff>0</xdr:rowOff>
    </xdr:to>
    <xdr:graphicFrame macro="">
      <xdr:nvGraphicFramePr>
        <xdr:cNvPr id="4" name="Chart 3">
          <a:extLst>
            <a:ext uri="{FF2B5EF4-FFF2-40B4-BE49-F238E27FC236}">
              <a16:creationId xmlns:a16="http://schemas.microsoft.com/office/drawing/2014/main" id="{29AE316E-0E74-7F51-C7D8-571FB60F341C}"/>
            </a:ext>
            <a:ext uri="{147F2762-F138-4A5C-976F-8EAC2B608ADB}">
              <a16:predDERef xmlns:a16="http://schemas.microsoft.com/office/drawing/2014/main" pred="{0CA2428E-7ACE-5277-FE62-809A1587BA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134472</xdr:colOff>
      <xdr:row>46</xdr:row>
      <xdr:rowOff>9525</xdr:rowOff>
    </xdr:from>
    <xdr:to>
      <xdr:col>9</xdr:col>
      <xdr:colOff>1066801</xdr:colOff>
      <xdr:row>59</xdr:row>
      <xdr:rowOff>170793</xdr:rowOff>
    </xdr:to>
    <xdr:graphicFrame macro="">
      <xdr:nvGraphicFramePr>
        <xdr:cNvPr id="11" name="Chart 7">
          <a:extLst>
            <a:ext uri="{FF2B5EF4-FFF2-40B4-BE49-F238E27FC236}">
              <a16:creationId xmlns:a16="http://schemas.microsoft.com/office/drawing/2014/main" id="{4BB897F1-34C1-43E1-8C4A-40448B5F0137}"/>
            </a:ext>
            <a:ext uri="{147F2762-F138-4A5C-976F-8EAC2B608ADB}">
              <a16:predDERef xmlns:a16="http://schemas.microsoft.com/office/drawing/2014/main" pred="{226F68A5-47B3-5716-E4CC-01A9ECD61F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46</xdr:row>
      <xdr:rowOff>561</xdr:rowOff>
    </xdr:from>
    <xdr:to>
      <xdr:col>3</xdr:col>
      <xdr:colOff>666750</xdr:colOff>
      <xdr:row>60</xdr:row>
      <xdr:rowOff>11206</xdr:rowOff>
    </xdr:to>
    <xdr:graphicFrame macro="">
      <xdr:nvGraphicFramePr>
        <xdr:cNvPr id="27" name="Manager Trend">
          <a:extLst>
            <a:ext uri="{FF2B5EF4-FFF2-40B4-BE49-F238E27FC236}">
              <a16:creationId xmlns:a16="http://schemas.microsoft.com/office/drawing/2014/main" id="{8CF07AD8-D0AC-4793-8ABB-3E1314E08C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135963</xdr:colOff>
      <xdr:row>60</xdr:row>
      <xdr:rowOff>7657</xdr:rowOff>
    </xdr:from>
    <xdr:to>
      <xdr:col>3</xdr:col>
      <xdr:colOff>388283</xdr:colOff>
      <xdr:row>63</xdr:row>
      <xdr:rowOff>114299</xdr:rowOff>
    </xdr:to>
    <mc:AlternateContent xmlns:mc="http://schemas.openxmlformats.org/markup-compatibility/2006" xmlns:a14="http://schemas.microsoft.com/office/drawing/2010/main">
      <mc:Choice Requires="a14">
        <xdr:graphicFrame macro="">
          <xdr:nvGraphicFramePr>
            <xdr:cNvPr id="28" name="Manager">
              <a:extLst>
                <a:ext uri="{FF2B5EF4-FFF2-40B4-BE49-F238E27FC236}">
                  <a16:creationId xmlns:a16="http://schemas.microsoft.com/office/drawing/2014/main" id="{5036209D-F739-CD4A-35C5-4D8E7415894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135963" y="11609108"/>
              <a:ext cx="5324599" cy="5759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19049</xdr:colOff>
      <xdr:row>67</xdr:row>
      <xdr:rowOff>0</xdr:rowOff>
    </xdr:from>
    <xdr:to>
      <xdr:col>10</xdr:col>
      <xdr:colOff>228600</xdr:colOff>
      <xdr:row>96</xdr:row>
      <xdr:rowOff>76200</xdr:rowOff>
    </xdr:to>
    <xdr:graphicFrame macro="">
      <xdr:nvGraphicFramePr>
        <xdr:cNvPr id="12" name="Chart 11">
          <a:extLst>
            <a:ext uri="{FF2B5EF4-FFF2-40B4-BE49-F238E27FC236}">
              <a16:creationId xmlns:a16="http://schemas.microsoft.com/office/drawing/2014/main" id="{31100B76-824E-4A1E-814D-5FDAFBC44B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820272</xdr:colOff>
      <xdr:row>80</xdr:row>
      <xdr:rowOff>36047</xdr:rowOff>
    </xdr:from>
    <xdr:to>
      <xdr:col>10</xdr:col>
      <xdr:colOff>200775</xdr:colOff>
      <xdr:row>96</xdr:row>
      <xdr:rowOff>47998</xdr:rowOff>
    </xdr:to>
    <mc:AlternateContent xmlns:mc="http://schemas.openxmlformats.org/markup-compatibility/2006" xmlns:a14="http://schemas.microsoft.com/office/drawing/2010/main">
      <mc:Choice Requires="a14">
        <xdr:graphicFrame macro="">
          <xdr:nvGraphicFramePr>
            <xdr:cNvPr id="14" name="Market 1">
              <a:extLst>
                <a:ext uri="{FF2B5EF4-FFF2-40B4-BE49-F238E27FC236}">
                  <a16:creationId xmlns:a16="http://schemas.microsoft.com/office/drawing/2014/main" id="{A3B66324-0B0E-4C9E-BFEE-E114A3FF7EAE}"/>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mlns="">
        <xdr:sp macro="" textlink="">
          <xdr:nvSpPr>
            <xdr:cNvPr id="0" name=""/>
            <xdr:cNvSpPr>
              <a:spLocks noTextEdit="1"/>
            </xdr:cNvSpPr>
          </xdr:nvSpPr>
          <xdr:spPr>
            <a:xfrm>
              <a:off x="10177184" y="15119165"/>
              <a:ext cx="1853829" cy="28774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210935</xdr:colOff>
      <xdr:row>31</xdr:row>
      <xdr:rowOff>197</xdr:rowOff>
    </xdr:from>
    <xdr:to>
      <xdr:col>3</xdr:col>
      <xdr:colOff>1263650</xdr:colOff>
      <xdr:row>42</xdr:row>
      <xdr:rowOff>159111</xdr:rowOff>
    </xdr:to>
    <mc:AlternateContent xmlns:mc="http://schemas.openxmlformats.org/markup-compatibility/2006" xmlns:a14="http://schemas.microsoft.com/office/drawing/2010/main">
      <mc:Choice Requires="a14">
        <xdr:graphicFrame macro="">
          <xdr:nvGraphicFramePr>
            <xdr:cNvPr id="3" name="Error Type Keyword">
              <a:extLst>
                <a:ext uri="{FF2B5EF4-FFF2-40B4-BE49-F238E27FC236}">
                  <a16:creationId xmlns:a16="http://schemas.microsoft.com/office/drawing/2014/main" id="{C56595AB-F5ED-000C-D3B9-5CF823B19ABF}"/>
                </a:ext>
                <a:ext uri="{147F2762-F138-4A5C-976F-8EAC2B608ADB}">
                  <a16:predDERef xmlns:a16="http://schemas.microsoft.com/office/drawing/2014/main" pred="{29AE316E-0E74-7F51-C7D8-571FB60F341C}"/>
                </a:ext>
              </a:extLst>
            </xdr:cNvPr>
            <xdr:cNvGraphicFramePr/>
          </xdr:nvGraphicFramePr>
          <xdr:xfrm>
            <a:off x="0" y="0"/>
            <a:ext cx="0" cy="0"/>
          </xdr:xfrm>
          <a:graphic>
            <a:graphicData uri="http://schemas.microsoft.com/office/drawing/2010/slicer">
              <sle:slicer xmlns:sle="http://schemas.microsoft.com/office/drawing/2010/slicer" name="Error Type Keyword"/>
            </a:graphicData>
          </a:graphic>
        </xdr:graphicFrame>
      </mc:Choice>
      <mc:Fallback xmlns="">
        <xdr:sp macro="" textlink="">
          <xdr:nvSpPr>
            <xdr:cNvPr id="0" name=""/>
            <xdr:cNvSpPr>
              <a:spLocks noTextEdit="1"/>
            </xdr:cNvSpPr>
          </xdr:nvSpPr>
          <xdr:spPr>
            <a:xfrm>
              <a:off x="4744835" y="6296222"/>
              <a:ext cx="1474990" cy="25528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159609</xdr:colOff>
      <xdr:row>31</xdr:row>
      <xdr:rowOff>0</xdr:rowOff>
    </xdr:from>
    <xdr:to>
      <xdr:col>8</xdr:col>
      <xdr:colOff>1247775</xdr:colOff>
      <xdr:row>42</xdr:row>
      <xdr:rowOff>159225</xdr:rowOff>
    </xdr:to>
    <mc:AlternateContent xmlns:mc="http://schemas.openxmlformats.org/markup-compatibility/2006" xmlns:a14="http://schemas.microsoft.com/office/drawing/2010/main">
      <mc:Choice Requires="a14">
        <xdr:graphicFrame macro="">
          <xdr:nvGraphicFramePr>
            <xdr:cNvPr id="5" name="Month 1">
              <a:extLst>
                <a:ext uri="{FF2B5EF4-FFF2-40B4-BE49-F238E27FC236}">
                  <a16:creationId xmlns:a16="http://schemas.microsoft.com/office/drawing/2014/main" id="{86C747BF-B6B6-FA0C-DEC9-E1D1A006F9BC}"/>
                </a:ext>
                <a:ext uri="{147F2762-F138-4A5C-976F-8EAC2B608ADB}">
                  <a16:predDERef xmlns:a16="http://schemas.microsoft.com/office/drawing/2014/main" pred="{C56595AB-F5ED-000C-D3B9-5CF823B19ABF}"/>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9379809" y="6296025"/>
              <a:ext cx="1000480" cy="255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464500</xdr:colOff>
      <xdr:row>31</xdr:row>
      <xdr:rowOff>931</xdr:rowOff>
    </xdr:from>
    <xdr:to>
      <xdr:col>8</xdr:col>
      <xdr:colOff>180975</xdr:colOff>
      <xdr:row>42</xdr:row>
      <xdr:rowOff>153695</xdr:rowOff>
    </xdr:to>
    <mc:AlternateContent xmlns:mc="http://schemas.openxmlformats.org/markup-compatibility/2006" xmlns:a14="http://schemas.microsoft.com/office/drawing/2010/main">
      <mc:Choice Requires="a14">
        <xdr:graphicFrame macro="">
          <xdr:nvGraphicFramePr>
            <xdr:cNvPr id="6" name="Specialist">
              <a:extLst>
                <a:ext uri="{FF2B5EF4-FFF2-40B4-BE49-F238E27FC236}">
                  <a16:creationId xmlns:a16="http://schemas.microsoft.com/office/drawing/2014/main" id="{86F86C1A-2977-FDB8-0459-682D1EB0341A}"/>
                </a:ext>
              </a:extLst>
            </xdr:cNvPr>
            <xdr:cNvGraphicFramePr/>
          </xdr:nvGraphicFramePr>
          <xdr:xfrm>
            <a:off x="0" y="0"/>
            <a:ext cx="0" cy="0"/>
          </xdr:xfrm>
          <a:graphic>
            <a:graphicData uri="http://schemas.microsoft.com/office/drawing/2010/slicer">
              <sle:slicer xmlns:sle="http://schemas.microsoft.com/office/drawing/2010/slicer" name="Specialist"/>
            </a:graphicData>
          </a:graphic>
        </xdr:graphicFrame>
      </mc:Choice>
      <mc:Fallback xmlns="">
        <xdr:sp macro="" textlink="">
          <xdr:nvSpPr>
            <xdr:cNvPr id="0" name=""/>
            <xdr:cNvSpPr>
              <a:spLocks noTextEdit="1"/>
            </xdr:cNvSpPr>
          </xdr:nvSpPr>
          <xdr:spPr>
            <a:xfrm>
              <a:off x="7817800" y="6296956"/>
              <a:ext cx="1529399" cy="25435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1249034</xdr:colOff>
      <xdr:row>31</xdr:row>
      <xdr:rowOff>2523</xdr:rowOff>
    </xdr:from>
    <xdr:to>
      <xdr:col>9</xdr:col>
      <xdr:colOff>1067732</xdr:colOff>
      <xdr:row>42</xdr:row>
      <xdr:rowOff>155483</xdr:rowOff>
    </xdr:to>
    <mc:AlternateContent xmlns:mc="http://schemas.openxmlformats.org/markup-compatibility/2006" xmlns:a14="http://schemas.microsoft.com/office/drawing/2010/main">
      <mc:Choice Requires="a14">
        <xdr:graphicFrame macro="">
          <xdr:nvGraphicFramePr>
            <xdr:cNvPr id="9" name="Start of Week">
              <a:extLst>
                <a:ext uri="{FF2B5EF4-FFF2-40B4-BE49-F238E27FC236}">
                  <a16:creationId xmlns:a16="http://schemas.microsoft.com/office/drawing/2014/main" id="{8C8B8F0E-A7B3-45B7-4965-2B354EBF49B8}"/>
                </a:ext>
              </a:extLst>
            </xdr:cNvPr>
            <xdr:cNvGraphicFramePr/>
          </xdr:nvGraphicFramePr>
          <xdr:xfrm>
            <a:off x="0" y="0"/>
            <a:ext cx="0" cy="0"/>
          </xdr:xfrm>
          <a:graphic>
            <a:graphicData uri="http://schemas.microsoft.com/office/drawing/2010/slicer">
              <sle:slicer xmlns:sle="http://schemas.microsoft.com/office/drawing/2010/slicer" name="Start of Week"/>
            </a:graphicData>
          </a:graphic>
        </xdr:graphicFrame>
      </mc:Choice>
      <mc:Fallback xmlns="">
        <xdr:sp macro="" textlink="">
          <xdr:nvSpPr>
            <xdr:cNvPr id="0" name=""/>
            <xdr:cNvSpPr>
              <a:spLocks noTextEdit="1"/>
            </xdr:cNvSpPr>
          </xdr:nvSpPr>
          <xdr:spPr>
            <a:xfrm>
              <a:off x="10429320" y="6279952"/>
              <a:ext cx="1206626" cy="25296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1276349</xdr:colOff>
      <xdr:row>31</xdr:row>
      <xdr:rowOff>1</xdr:rowOff>
    </xdr:from>
    <xdr:to>
      <xdr:col>6</xdr:col>
      <xdr:colOff>447674</xdr:colOff>
      <xdr:row>42</xdr:row>
      <xdr:rowOff>162401</xdr:rowOff>
    </xdr:to>
    <mc:AlternateContent xmlns:mc="http://schemas.openxmlformats.org/markup-compatibility/2006" xmlns:a14="http://schemas.microsoft.com/office/drawing/2010/main">
      <mc:Choice Requires="a14">
        <xdr:graphicFrame macro="">
          <xdr:nvGraphicFramePr>
            <xdr:cNvPr id="15" name="Line OF Business">
              <a:extLst>
                <a:ext uri="{FF2B5EF4-FFF2-40B4-BE49-F238E27FC236}">
                  <a16:creationId xmlns:a16="http://schemas.microsoft.com/office/drawing/2014/main" id="{B4F2F39D-9316-7C08-5931-D9175AF12553}"/>
                </a:ext>
              </a:extLst>
            </xdr:cNvPr>
            <xdr:cNvGraphicFramePr/>
          </xdr:nvGraphicFramePr>
          <xdr:xfrm>
            <a:off x="0" y="0"/>
            <a:ext cx="0" cy="0"/>
          </xdr:xfrm>
          <a:graphic>
            <a:graphicData uri="http://schemas.microsoft.com/office/drawing/2010/slicer">
              <sle:slicer xmlns:sle="http://schemas.microsoft.com/office/drawing/2010/slicer" name="Line OF Business"/>
            </a:graphicData>
          </a:graphic>
        </xdr:graphicFrame>
      </mc:Choice>
      <mc:Fallback xmlns="">
        <xdr:sp macro="" textlink="">
          <xdr:nvSpPr>
            <xdr:cNvPr id="0" name=""/>
            <xdr:cNvSpPr>
              <a:spLocks noTextEdit="1"/>
            </xdr:cNvSpPr>
          </xdr:nvSpPr>
          <xdr:spPr>
            <a:xfrm>
              <a:off x="6229350" y="6296026"/>
              <a:ext cx="1549400" cy="2553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xdr:colOff>
      <xdr:row>15</xdr:row>
      <xdr:rowOff>180284</xdr:rowOff>
    </xdr:from>
    <xdr:to>
      <xdr:col>14</xdr:col>
      <xdr:colOff>6349</xdr:colOff>
      <xdr:row>25</xdr:row>
      <xdr:rowOff>31198</xdr:rowOff>
    </xdr:to>
    <xdr:sp macro="" textlink="">
      <xdr:nvSpPr>
        <xdr:cNvPr id="2" name="TextBox 1">
          <a:extLst>
            <a:ext uri="{FF2B5EF4-FFF2-40B4-BE49-F238E27FC236}">
              <a16:creationId xmlns:a16="http://schemas.microsoft.com/office/drawing/2014/main" id="{ADF0747E-4A32-2A4B-3A7A-506D8E16986B}"/>
            </a:ext>
          </a:extLst>
        </xdr:cNvPr>
        <xdr:cNvSpPr txBox="1"/>
      </xdr:nvSpPr>
      <xdr:spPr>
        <a:xfrm>
          <a:off x="168827" y="3153741"/>
          <a:ext cx="10977631" cy="16730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-Out of the top three escalations types per month, "Coverages" Escalations shows up most consistantly month over month compared to other Escalation catagetories. (8 of the 8 months) </a:t>
          </a:r>
        </a:p>
        <a:p>
          <a:endParaRPr lang="en-US" sz="1100"/>
        </a:p>
        <a:p>
          <a:r>
            <a:rPr lang="en-US" sz="1100"/>
            <a:t>-Coverages  has the highest count of Escalations with 61 followed by Delivery with 60.</a:t>
          </a:r>
        </a:p>
        <a:p>
          <a:endParaRPr lang="en-US" sz="1100"/>
        </a:p>
        <a:p>
          <a:r>
            <a:rPr lang="en-US" sz="1100"/>
            <a:t>-Delivery is a close second to Coverages in terms of severity with a percent of total at 23.6% (compared to Coverages at 24%) and a total escalation Count of 60.</a:t>
          </a:r>
        </a:p>
        <a:p>
          <a:endParaRPr lang="en-US" sz="1100"/>
        </a:p>
        <a:p>
          <a:r>
            <a:rPr lang="en-US" sz="1100"/>
            <a:t>-Coverage and Delivery Escalations combined make up close to half of all Escalations submitted for the year in Policy Issuance (47.6%)</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21</xdr:row>
      <xdr:rowOff>73025</xdr:rowOff>
    </xdr:from>
    <xdr:to>
      <xdr:col>11</xdr:col>
      <xdr:colOff>0</xdr:colOff>
      <xdr:row>24</xdr:row>
      <xdr:rowOff>25400</xdr:rowOff>
    </xdr:to>
    <xdr:sp macro="" textlink="">
      <xdr:nvSpPr>
        <xdr:cNvPr id="2" name="TextBox 1">
          <a:extLst>
            <a:ext uri="{FF2B5EF4-FFF2-40B4-BE49-F238E27FC236}">
              <a16:creationId xmlns:a16="http://schemas.microsoft.com/office/drawing/2014/main" id="{31EBBFF8-640A-DD68-7B20-FDA70A27F005}"/>
            </a:ext>
          </a:extLst>
        </xdr:cNvPr>
        <xdr:cNvSpPr txBox="1"/>
      </xdr:nvSpPr>
      <xdr:spPr>
        <a:xfrm>
          <a:off x="0" y="4206875"/>
          <a:ext cx="10458450" cy="495300"/>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marR="0" indent="0" algn="l">
            <a:lnSpc>
              <a:spcPct val="100000"/>
            </a:lnSpc>
            <a:spcBef>
              <a:spcPts val="0"/>
            </a:spcBef>
            <a:spcAft>
              <a:spcPts val="0"/>
            </a:spcAft>
          </a:pPr>
          <a:r>
            <a:rPr lang="en-US" sz="1100">
              <a:solidFill>
                <a:schemeClr val="bg1"/>
              </a:solidFill>
              <a:latin typeface="+mn-lt"/>
              <a:ea typeface="+mn-lt"/>
              <a:cs typeface="+mn-lt"/>
            </a:rPr>
            <a:t>* "Coverage" escalations seems to be not only the most common occurance month over month but also received highest number of E</a:t>
          </a:r>
          <a:r>
            <a:rPr lang="en-US" sz="1100" b="0" i="0" u="none" strike="noStrike">
              <a:solidFill>
                <a:schemeClr val="bg1"/>
              </a:solidFill>
              <a:latin typeface="Calibri" panose="020F0502020204030204" pitchFamily="34" charset="0"/>
              <a:cs typeface="Calibri" panose="020F0502020204030204" pitchFamily="34" charset="0"/>
            </a:rPr>
            <a:t>scalations</a:t>
          </a:r>
          <a:r>
            <a:rPr lang="en-US" sz="1100">
              <a:solidFill>
                <a:schemeClr val="bg1"/>
              </a:solidFill>
              <a:latin typeface="+mn-lt"/>
              <a:ea typeface="+mn-lt"/>
              <a:cs typeface="+mn-lt"/>
            </a:rPr>
            <a:t>.</a:t>
          </a:r>
          <a:r>
            <a:rPr lang="en-US" sz="1100" b="0" i="0" u="none" strike="noStrike">
              <a:solidFill>
                <a:schemeClr val="bg1"/>
              </a:solidFill>
              <a:latin typeface="Calibri" panose="020F0502020204030204" pitchFamily="34" charset="0"/>
              <a:cs typeface="Calibri" panose="020F0502020204030204" pitchFamily="34" charset="0"/>
            </a:rPr>
            <a:t> 23% of the total Escalations were "Coverage" Escalations. Of those Coverage Escalations, 43%</a:t>
          </a:r>
          <a:r>
            <a:rPr lang="en-US" sz="1100">
              <a:solidFill>
                <a:schemeClr val="bg1"/>
              </a:solidFill>
              <a:latin typeface="+mn-lt"/>
              <a:ea typeface="+mn-lt"/>
              <a:cs typeface="+mn-lt"/>
            </a:rPr>
            <a:t> (2</a:t>
          </a:r>
          <a:r>
            <a:rPr lang="en-US" sz="1100" b="0" i="0" u="none" strike="noStrike">
              <a:solidFill>
                <a:schemeClr val="bg1"/>
              </a:solidFill>
              <a:latin typeface="Calibri" panose="020F0502020204030204" pitchFamily="34" charset="0"/>
              <a:cs typeface="Calibri" panose="020F0502020204030204" pitchFamily="34" charset="0"/>
            </a:rPr>
            <a:t>1 of 48</a:t>
          </a:r>
          <a:r>
            <a:rPr lang="en-US" sz="1100">
              <a:solidFill>
                <a:schemeClr val="bg1"/>
              </a:solidFill>
              <a:latin typeface="+mn-lt"/>
              <a:ea typeface="+mn-lt"/>
              <a:cs typeface="+mn-lt"/>
            </a:rPr>
            <a:t>) were related</a:t>
          </a:r>
          <a:r>
            <a:rPr lang="en-US" sz="1100" b="0" i="0" u="none" strike="noStrike">
              <a:solidFill>
                <a:schemeClr val="bg1"/>
              </a:solidFill>
              <a:latin typeface="Calibri" panose="020F0502020204030204" pitchFamily="34" charset="0"/>
              <a:cs typeface="Calibri" panose="020F0502020204030204" pitchFamily="34" charset="0"/>
            </a:rPr>
            <a:t> to "premium descripancies" making premium descrpiancies  the highest "Coverages" Escalation cause</a:t>
          </a:r>
        </a:p>
      </xdr:txBody>
    </xdr:sp>
    <xdr:clientData/>
  </xdr:twoCellAnchor>
  <xdr:twoCellAnchor>
    <xdr:from>
      <xdr:col>0</xdr:col>
      <xdr:colOff>0</xdr:colOff>
      <xdr:row>33</xdr:row>
      <xdr:rowOff>57150</xdr:rowOff>
    </xdr:from>
    <xdr:to>
      <xdr:col>11</xdr:col>
      <xdr:colOff>0</xdr:colOff>
      <xdr:row>36</xdr:row>
      <xdr:rowOff>38100</xdr:rowOff>
    </xdr:to>
    <xdr:sp macro="" textlink="">
      <xdr:nvSpPr>
        <xdr:cNvPr id="6" name="TextBox 5">
          <a:extLst>
            <a:ext uri="{FF2B5EF4-FFF2-40B4-BE49-F238E27FC236}">
              <a16:creationId xmlns:a16="http://schemas.microsoft.com/office/drawing/2014/main" id="{04A236E4-4C78-47C7-A25C-A63C675F6AA2}"/>
            </a:ext>
            <a:ext uri="{147F2762-F138-4A5C-976F-8EAC2B608ADB}">
              <a16:predDERef xmlns:a16="http://schemas.microsoft.com/office/drawing/2014/main" pred="{31EBBFF8-640A-DD68-7B20-FDA70A27F005}"/>
            </a:ext>
          </a:extLst>
        </xdr:cNvPr>
        <xdr:cNvSpPr txBox="1"/>
      </xdr:nvSpPr>
      <xdr:spPr>
        <a:xfrm>
          <a:off x="0" y="6419850"/>
          <a:ext cx="10458450" cy="552450"/>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chemeClr val="bg1"/>
              </a:solidFill>
              <a:latin typeface="+mn-lt"/>
              <a:ea typeface="+mn-lt"/>
              <a:cs typeface="+mn-lt"/>
            </a:rPr>
            <a:t>* "Forms" Escalations </a:t>
          </a:r>
          <a:r>
            <a:rPr lang="en-US" sz="1100" b="0" i="0" u="none" strike="noStrike">
              <a:solidFill>
                <a:schemeClr val="bg1"/>
              </a:solidFill>
              <a:latin typeface="Calibri" panose="020F0502020204030204" pitchFamily="34" charset="0"/>
              <a:cs typeface="Calibri" panose="020F0502020204030204" pitchFamily="34" charset="0"/>
            </a:rPr>
            <a:t>has</a:t>
          </a:r>
          <a:r>
            <a:rPr lang="en-US" sz="1100">
              <a:solidFill>
                <a:schemeClr val="bg1"/>
              </a:solidFill>
              <a:latin typeface="+mn-lt"/>
              <a:ea typeface="+mn-lt"/>
              <a:cs typeface="+mn-lt"/>
            </a:rPr>
            <a:t> fourth highest Escalation </a:t>
          </a:r>
          <a:r>
            <a:rPr lang="en-US" sz="1100" b="0" i="0" u="none" strike="noStrike">
              <a:solidFill>
                <a:schemeClr val="bg1"/>
              </a:solidFill>
              <a:latin typeface="Calibri" panose="020F0502020204030204" pitchFamily="34" charset="0"/>
              <a:cs typeface="Calibri" panose="020F0502020204030204" pitchFamily="34" charset="0"/>
            </a:rPr>
            <a:t>at 11% . Also worth noting that even though "Forms" Escalations was fourth, it showed up more consistently month over month compared to  Dec Page Escalations. 72% (16 of the 22) of these Escalations were related to "Form Completion" errors which were distributed over various Markets.</a:t>
          </a:r>
        </a:p>
        <a:p>
          <a:pPr marL="0" indent="0" algn="l"/>
          <a:endParaRPr lang="en-US" sz="1100" b="0" i="0" u="none" strike="noStrike">
            <a:solidFill>
              <a:schemeClr val="bg1"/>
            </a:solidFill>
            <a:latin typeface="Calibri" panose="020F0502020204030204" pitchFamily="34" charset="0"/>
            <a:cs typeface="Calibri" panose="020F0502020204030204" pitchFamily="34" charset="0"/>
          </a:endParaRPr>
        </a:p>
      </xdr:txBody>
    </xdr:sp>
    <xdr:clientData/>
  </xdr:twoCellAnchor>
  <xdr:twoCellAnchor>
    <xdr:from>
      <xdr:col>0</xdr:col>
      <xdr:colOff>0</xdr:colOff>
      <xdr:row>29</xdr:row>
      <xdr:rowOff>171450</xdr:rowOff>
    </xdr:from>
    <xdr:to>
      <xdr:col>11</xdr:col>
      <xdr:colOff>0</xdr:colOff>
      <xdr:row>32</xdr:row>
      <xdr:rowOff>95250</xdr:rowOff>
    </xdr:to>
    <xdr:sp macro="" textlink="">
      <xdr:nvSpPr>
        <xdr:cNvPr id="7" name="TextBox 6">
          <a:extLst>
            <a:ext uri="{FF2B5EF4-FFF2-40B4-BE49-F238E27FC236}">
              <a16:creationId xmlns:a16="http://schemas.microsoft.com/office/drawing/2014/main" id="{8F57EE27-0B5D-48DC-AF0D-EDF13BF51479}"/>
            </a:ext>
            <a:ext uri="{147F2762-F138-4A5C-976F-8EAC2B608ADB}">
              <a16:predDERef xmlns:a16="http://schemas.microsoft.com/office/drawing/2014/main" pred="{04A236E4-4C78-47C7-A25C-A63C675F6AA2}"/>
            </a:ext>
          </a:extLst>
        </xdr:cNvPr>
        <xdr:cNvSpPr txBox="1"/>
      </xdr:nvSpPr>
      <xdr:spPr>
        <a:xfrm>
          <a:off x="0" y="5781675"/>
          <a:ext cx="10458450" cy="485775"/>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chemeClr val="bg1"/>
              </a:solidFill>
              <a:latin typeface="+mn-lt"/>
              <a:ea typeface="+mn-lt"/>
              <a:cs typeface="+mn-lt"/>
            </a:rPr>
            <a:t>*Dec Page Escalations </a:t>
          </a:r>
          <a:r>
            <a:rPr lang="en-US" sz="1100" b="0" i="0" u="none" strike="noStrike">
              <a:solidFill>
                <a:schemeClr val="bg1"/>
              </a:solidFill>
              <a:latin typeface="Calibri" panose="020F0502020204030204" pitchFamily="34" charset="0"/>
              <a:cs typeface="Calibri" panose="020F0502020204030204" pitchFamily="34" charset="0"/>
            </a:rPr>
            <a:t>had the third highest Escalation count 13%. with 42% (11 of 26) of the Dec page escalations relating to using the incorrect market</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0</xdr:col>
      <xdr:colOff>0</xdr:colOff>
      <xdr:row>25</xdr:row>
      <xdr:rowOff>25400</xdr:rowOff>
    </xdr:from>
    <xdr:to>
      <xdr:col>11</xdr:col>
      <xdr:colOff>9524</xdr:colOff>
      <xdr:row>29</xdr:row>
      <xdr:rowOff>6350</xdr:rowOff>
    </xdr:to>
    <xdr:sp macro="" textlink="">
      <xdr:nvSpPr>
        <xdr:cNvPr id="8" name="TextBox 7">
          <a:extLst>
            <a:ext uri="{FF2B5EF4-FFF2-40B4-BE49-F238E27FC236}">
              <a16:creationId xmlns:a16="http://schemas.microsoft.com/office/drawing/2014/main" id="{ECDF4A08-E389-4600-91BC-41B6785B3AE7}"/>
            </a:ext>
            <a:ext uri="{147F2762-F138-4A5C-976F-8EAC2B608ADB}">
              <a16:predDERef xmlns:a16="http://schemas.microsoft.com/office/drawing/2014/main" pred="{8F57EE27-0B5D-48DC-AF0D-EDF13BF51479}"/>
            </a:ext>
          </a:extLst>
        </xdr:cNvPr>
        <xdr:cNvSpPr txBox="1"/>
      </xdr:nvSpPr>
      <xdr:spPr>
        <a:xfrm>
          <a:off x="0" y="4883150"/>
          <a:ext cx="10467974" cy="733425"/>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chemeClr val="lt1"/>
              </a:solidFill>
              <a:latin typeface="+mn-lt"/>
              <a:ea typeface="+mn-lt"/>
              <a:cs typeface="+mn-lt"/>
            </a:rPr>
            <a:t>* "Delivery" Escalations has the second highest count of incidents</a:t>
          </a:r>
          <a:r>
            <a:rPr lang="en-US" sz="1100" b="0" i="0" u="none" strike="noStrike">
              <a:solidFill>
                <a:schemeClr val="lt1"/>
              </a:solidFill>
              <a:latin typeface="Calibri" panose="020F0502020204030204" pitchFamily="34" charset="0"/>
              <a:cs typeface="Calibri" panose="020F0502020204030204" pitchFamily="34" charset="0"/>
            </a:rPr>
            <a:t> with 20% of the total Escalations</a:t>
          </a:r>
          <a:r>
            <a:rPr lang="en-US" sz="1100">
              <a:solidFill>
                <a:schemeClr val="lt1"/>
              </a:solidFill>
              <a:latin typeface="+mn-lt"/>
              <a:ea typeface="+mn-lt"/>
              <a:cs typeface="+mn-lt"/>
            </a:rPr>
            <a:t>. ‘</a:t>
          </a:r>
          <a:r>
            <a:rPr lang="en-US" sz="1100" b="0" i="0" u="none" strike="noStrike">
              <a:solidFill>
                <a:schemeClr val="lt1"/>
              </a:solidFill>
              <a:latin typeface="Calibri" panose="020F0502020204030204" pitchFamily="34" charset="0"/>
              <a:cs typeface="Calibri" panose="020F0502020204030204" pitchFamily="34" charset="0"/>
            </a:rPr>
            <a:t>F</a:t>
          </a:r>
          <a:r>
            <a:rPr lang="en-US" sz="1100">
              <a:solidFill>
                <a:schemeClr val="lt1"/>
              </a:solidFill>
              <a:latin typeface="+mn-lt"/>
              <a:ea typeface="+mn-lt"/>
              <a:cs typeface="+mn-lt"/>
            </a:rPr>
            <a:t>ailure to deliver policy to retailer’</a:t>
          </a:r>
          <a:r>
            <a:rPr lang="en-US" sz="1100" b="0" i="0" u="none" strike="noStrike">
              <a:solidFill>
                <a:schemeClr val="lt1"/>
              </a:solidFill>
              <a:latin typeface="Calibri" panose="020F0502020204030204" pitchFamily="34" charset="0"/>
              <a:cs typeface="Calibri" panose="020F0502020204030204" pitchFamily="34" charset="0"/>
            </a:rPr>
            <a:t> was the leading cause for "Delivery Escalations"</a:t>
          </a:r>
          <a:r>
            <a:rPr lang="en-US" sz="1100">
              <a:solidFill>
                <a:schemeClr val="lt1"/>
              </a:solidFill>
              <a:latin typeface="+mn-lt"/>
              <a:ea typeface="+mn-lt"/>
              <a:cs typeface="+mn-lt"/>
            </a:rPr>
            <a:t> with 79%</a:t>
          </a:r>
          <a:r>
            <a:rPr lang="en-US" sz="1100" b="0" i="0" u="none" strike="noStrike">
              <a:solidFill>
                <a:schemeClr val="lt1"/>
              </a:solidFill>
              <a:latin typeface="Calibri" panose="020F0502020204030204" pitchFamily="34" charset="0"/>
              <a:cs typeface="Calibri" panose="020F0502020204030204" pitchFamily="34" charset="0"/>
            </a:rPr>
            <a:t> of the Delivery Escalations total</a:t>
          </a:r>
          <a:r>
            <a:rPr lang="en-US" sz="1100">
              <a:solidFill>
                <a:schemeClr val="lt1"/>
              </a:solidFill>
              <a:latin typeface="+mn-lt"/>
              <a:ea typeface="+mn-lt"/>
              <a:cs typeface="+mn-lt"/>
            </a:rPr>
            <a:t>. In addition, the Delivery Escalations contained one outlier. In July, 13 of the 17 were from one Specialist in one market with the reason being ‘failure to attach policy to email’. </a:t>
          </a:r>
          <a:r>
            <a:rPr lang="en-US" sz="1100" b="0" i="0" u="none" strike="noStrike">
              <a:solidFill>
                <a:schemeClr val="lt1"/>
              </a:solidFill>
              <a:latin typeface="Calibri" panose="020F0502020204030204" pitchFamily="34" charset="0"/>
              <a:cs typeface="Calibri" panose="020F0502020204030204" pitchFamily="34" charset="0"/>
            </a:rPr>
            <a:t>However, even n</a:t>
          </a:r>
          <a:r>
            <a:rPr lang="en-US" sz="1100">
              <a:solidFill>
                <a:schemeClr val="lt1"/>
              </a:solidFill>
              <a:latin typeface="+mn-lt"/>
              <a:ea typeface="+mn-lt"/>
              <a:cs typeface="+mn-lt"/>
            </a:rPr>
            <a:t>ot including this outlier, ‘failure to deliver policy to retailer’ was still number one with 66%</a:t>
          </a:r>
          <a:r>
            <a:rPr lang="en-US" sz="1100" b="0" i="0" u="none" strike="noStrike">
              <a:solidFill>
                <a:schemeClr val="lt1"/>
              </a:solidFill>
              <a:latin typeface="Calibri" panose="020F0502020204030204" pitchFamily="34" charset="0"/>
              <a:cs typeface="Calibri" panose="020F0502020204030204" pitchFamily="34" charset="0"/>
            </a:rPr>
            <a:t> of the Deliverly Escalations" total</a:t>
          </a:r>
          <a:r>
            <a:rPr lang="en-US" sz="1100">
              <a:solidFill>
                <a:schemeClr val="lt1"/>
              </a:solidFill>
              <a:latin typeface="+mn-lt"/>
              <a:ea typeface="+mn-lt"/>
              <a:cs typeface="+mn-lt"/>
            </a:rPr>
            <a:t>.</a:t>
          </a:r>
        </a:p>
      </xdr:txBody>
    </xdr:sp>
    <xdr:clientData/>
  </xdr:twoCellAnchor>
  <xdr:twoCellAnchor>
    <xdr:from>
      <xdr:col>0</xdr:col>
      <xdr:colOff>0</xdr:colOff>
      <xdr:row>36</xdr:row>
      <xdr:rowOff>187325</xdr:rowOff>
    </xdr:from>
    <xdr:to>
      <xdr:col>11</xdr:col>
      <xdr:colOff>0</xdr:colOff>
      <xdr:row>39</xdr:row>
      <xdr:rowOff>111125</xdr:rowOff>
    </xdr:to>
    <xdr:sp macro="" textlink="">
      <xdr:nvSpPr>
        <xdr:cNvPr id="9" name="TextBox 8">
          <a:extLst>
            <a:ext uri="{FF2B5EF4-FFF2-40B4-BE49-F238E27FC236}">
              <a16:creationId xmlns:a16="http://schemas.microsoft.com/office/drawing/2014/main" id="{A65625E2-63D9-477A-87A8-740A1041E0B4}"/>
            </a:ext>
            <a:ext uri="{147F2762-F138-4A5C-976F-8EAC2B608ADB}">
              <a16:predDERef xmlns:a16="http://schemas.microsoft.com/office/drawing/2014/main" pred="{ECDF4A08-E389-4600-91BC-41B6785B3AE7}"/>
            </a:ext>
          </a:extLst>
        </xdr:cNvPr>
        <xdr:cNvSpPr txBox="1"/>
      </xdr:nvSpPr>
      <xdr:spPr>
        <a:xfrm>
          <a:off x="0" y="7121525"/>
          <a:ext cx="10458450" cy="495300"/>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bg1"/>
            </a:solidFill>
            <a:latin typeface="+mn-lt"/>
            <a:ea typeface="+mn-lt"/>
            <a:cs typeface="+mn-lt"/>
          </a:endParaRPr>
        </a:p>
      </xdr:txBody>
    </xdr:sp>
    <xdr:clientData/>
  </xdr:twoCellAnchor>
  <xdr:twoCellAnchor>
    <xdr:from>
      <xdr:col>0</xdr:col>
      <xdr:colOff>0</xdr:colOff>
      <xdr:row>40</xdr:row>
      <xdr:rowOff>53975</xdr:rowOff>
    </xdr:from>
    <xdr:to>
      <xdr:col>11</xdr:col>
      <xdr:colOff>0</xdr:colOff>
      <xdr:row>42</xdr:row>
      <xdr:rowOff>168275</xdr:rowOff>
    </xdr:to>
    <xdr:sp macro="" textlink="">
      <xdr:nvSpPr>
        <xdr:cNvPr id="10" name="TextBox 9">
          <a:extLst>
            <a:ext uri="{FF2B5EF4-FFF2-40B4-BE49-F238E27FC236}">
              <a16:creationId xmlns:a16="http://schemas.microsoft.com/office/drawing/2014/main" id="{B248CEA8-9985-495E-A57D-9309F1EAA18B}"/>
            </a:ext>
            <a:ext uri="{147F2762-F138-4A5C-976F-8EAC2B608ADB}">
              <a16:predDERef xmlns:a16="http://schemas.microsoft.com/office/drawing/2014/main" pred="{A65625E2-63D9-477A-87A8-740A1041E0B4}"/>
            </a:ext>
          </a:extLst>
        </xdr:cNvPr>
        <xdr:cNvSpPr txBox="1"/>
      </xdr:nvSpPr>
      <xdr:spPr>
        <a:xfrm>
          <a:off x="0" y="7750175"/>
          <a:ext cx="10458450" cy="495300"/>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b="0" i="0" u="none" strike="noStrike">
            <a:solidFill>
              <a:schemeClr val="bg1"/>
            </a:solidFill>
            <a:latin typeface="Calibri" panose="020F0502020204030204" pitchFamily="34" charset="0"/>
            <a:cs typeface="Calibri" panose="020F0502020204030204" pitchFamily="34" charset="0"/>
          </a:endParaRPr>
        </a:p>
        <a:p>
          <a:pPr marL="0" indent="0" algn="l"/>
          <a:endParaRPr lang="en-US" sz="1100">
            <a:solidFill>
              <a:schemeClr val="bg1"/>
            </a:solidFill>
            <a:latin typeface="+mn-lt"/>
            <a:ea typeface="+mn-lt"/>
            <a:cs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152401</xdr:colOff>
      <xdr:row>4</xdr:row>
      <xdr:rowOff>142876</xdr:rowOff>
    </xdr:from>
    <xdr:to>
      <xdr:col>20</xdr:col>
      <xdr:colOff>171451</xdr:colOff>
      <xdr:row>32</xdr:row>
      <xdr:rowOff>33328</xdr:rowOff>
    </xdr:to>
    <xdr:pic>
      <xdr:nvPicPr>
        <xdr:cNvPr id="2" name="Picture 1">
          <a:extLst>
            <a:ext uri="{FF2B5EF4-FFF2-40B4-BE49-F238E27FC236}">
              <a16:creationId xmlns:a16="http://schemas.microsoft.com/office/drawing/2014/main" id="{E55484FD-CACB-EC51-7E90-84537FF00D9F}"/>
            </a:ext>
          </a:extLst>
        </xdr:cNvPr>
        <xdr:cNvPicPr>
          <a:picLocks noChangeAspect="1"/>
        </xdr:cNvPicPr>
      </xdr:nvPicPr>
      <xdr:blipFill>
        <a:blip xmlns:r="http://schemas.openxmlformats.org/officeDocument/2006/relationships" r:embed="rId1"/>
        <a:stretch>
          <a:fillRect/>
        </a:stretch>
      </xdr:blipFill>
      <xdr:spPr>
        <a:xfrm>
          <a:off x="762001" y="904876"/>
          <a:ext cx="11601450" cy="5224452"/>
        </a:xfrm>
        <a:prstGeom prst="rect">
          <a:avLst/>
        </a:prstGeom>
        <a:ln>
          <a:solidFill>
            <a:srgbClr val="FF0000"/>
          </a:solid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25</xdr:row>
      <xdr:rowOff>11112</xdr:rowOff>
    </xdr:from>
    <xdr:to>
      <xdr:col>7</xdr:col>
      <xdr:colOff>685800</xdr:colOff>
      <xdr:row>40</xdr:row>
      <xdr:rowOff>49212</xdr:rowOff>
    </xdr:to>
    <xdr:graphicFrame macro="">
      <xdr:nvGraphicFramePr>
        <xdr:cNvPr id="3" name="Chart 2">
          <a:extLst>
            <a:ext uri="{FF2B5EF4-FFF2-40B4-BE49-F238E27FC236}">
              <a16:creationId xmlns:a16="http://schemas.microsoft.com/office/drawing/2014/main" id="{76FB3FCF-F9DD-C110-5968-A36C09E6B3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Jordan Hughes" refreshedDate="45265.452512615739" createdVersion="8" refreshedVersion="8" minRefreshableVersion="3" recordCount="277" xr:uid="{502FE178-2007-47A8-A066-E6B399DA763F}">
  <cacheSource type="worksheet">
    <worksheetSource name="Table1"/>
  </cacheSource>
  <cacheFields count="13">
    <cacheField name="Escalation Date" numFmtId="14">
      <sharedItems containsSemiMixedTypes="0" containsNonDate="0" containsDate="1" containsString="0" minDate="2023-02-10T00:00:00" maxDate="2023-10-26T00:00:00" count="129">
        <d v="2023-02-10T00:00:00"/>
        <d v="2023-02-13T00:00:00"/>
        <d v="2023-02-14T00:00:00"/>
        <d v="2023-02-15T00:00:00"/>
        <d v="2023-02-16T00:00:00"/>
        <d v="2023-02-19T00:00:00"/>
        <d v="2023-02-21T00:00:00"/>
        <d v="2023-02-27T00:00:00"/>
        <d v="2023-02-28T00:00:00"/>
        <d v="2023-03-01T00:00:00"/>
        <d v="2023-03-02T00:00:00"/>
        <d v="2023-03-08T00:00:00"/>
        <d v="2023-03-09T00:00:00"/>
        <d v="2023-03-10T00:00:00"/>
        <d v="2023-03-13T00:00:00"/>
        <d v="2023-03-14T00:00:00"/>
        <d v="2023-03-15T00:00:00"/>
        <d v="2023-03-22T00:00:00"/>
        <d v="2023-03-23T00:00:00"/>
        <d v="2023-03-24T00:00:00"/>
        <d v="2023-03-27T00:00:00"/>
        <d v="2023-03-28T00:00:00"/>
        <d v="2023-03-29T00:00:00"/>
        <d v="2023-03-30T00:00:00"/>
        <d v="2023-03-31T00:00:00"/>
        <d v="2023-04-04T00:00:00"/>
        <d v="2023-04-05T00:00:00"/>
        <d v="2023-04-06T00:00:00"/>
        <d v="2023-04-07T00:00:00"/>
        <d v="2023-04-10T00:00:00"/>
        <d v="2023-04-11T00:00:00"/>
        <d v="2023-04-12T00:00:00"/>
        <d v="2023-04-13T00:00:00"/>
        <d v="2023-04-14T00:00:00"/>
        <d v="2023-04-17T00:00:00"/>
        <d v="2023-04-18T00:00:00"/>
        <d v="2023-04-19T00:00:00"/>
        <d v="2023-04-21T00:00:00"/>
        <d v="2023-04-25T00:00:00"/>
        <d v="2023-04-26T00:00:00"/>
        <d v="2023-04-28T00:00:00"/>
        <d v="2023-05-01T00:00:00"/>
        <d v="2023-05-02T00:00:00"/>
        <d v="2023-05-03T00:00:00"/>
        <d v="2023-05-04T00:00:00"/>
        <d v="2023-05-05T00:00:00"/>
        <d v="2023-05-08T00:00:00"/>
        <d v="2023-05-09T00:00:00"/>
        <d v="2023-05-11T00:00:00"/>
        <d v="2023-05-12T00:00:00"/>
        <d v="2023-05-15T00:00:00"/>
        <d v="2023-05-16T00:00:00"/>
        <d v="2023-05-17T00:00:00"/>
        <d v="2023-05-19T00:00:00"/>
        <d v="2023-05-23T00:00:00"/>
        <d v="2023-05-24T00:00:00"/>
        <d v="2023-05-25T00:00:00"/>
        <d v="2023-05-26T00:00:00"/>
        <d v="2023-05-30T00:00:00"/>
        <d v="2023-05-31T00:00:00"/>
        <d v="2023-06-01T00:00:00"/>
        <d v="2023-06-06T00:00:00"/>
        <d v="2023-06-08T00:00:00"/>
        <d v="2023-06-09T00:00:00"/>
        <d v="2023-06-12T00:00:00"/>
        <d v="2023-06-13T00:00:00"/>
        <d v="2023-06-16T00:00:00"/>
        <d v="2023-06-20T00:00:00"/>
        <d v="2023-06-23T00:00:00"/>
        <d v="2023-06-26T00:00:00"/>
        <d v="2023-06-28T00:00:00"/>
        <d v="2023-07-06T00:00:00"/>
        <d v="2023-07-07T00:00:00"/>
        <d v="2023-07-11T00:00:00"/>
        <d v="2023-07-12T00:00:00"/>
        <d v="2023-07-14T00:00:00"/>
        <d v="2023-07-17T00:00:00"/>
        <d v="2023-07-19T00:00:00"/>
        <d v="2023-07-21T00:00:00"/>
        <d v="2023-07-24T00:00:00"/>
        <d v="2023-07-25T00:00:00"/>
        <d v="2023-07-26T00:00:00"/>
        <d v="2023-07-27T00:00:00"/>
        <d v="2023-07-28T00:00:00"/>
        <d v="2023-07-31T00:00:00"/>
        <d v="2023-08-02T00:00:00"/>
        <d v="2023-08-03T00:00:00"/>
        <d v="2023-08-04T00:00:00"/>
        <d v="2023-08-08T00:00:00"/>
        <d v="2023-08-09T00:00:00"/>
        <d v="2023-08-10T00:00:00"/>
        <d v="2023-08-14T00:00:00"/>
        <d v="2023-08-15T00:00:00"/>
        <d v="2023-08-16T00:00:00"/>
        <d v="2023-08-18T00:00:00"/>
        <d v="2023-08-21T00:00:00"/>
        <d v="2023-08-23T00:00:00"/>
        <d v="2023-08-25T00:00:00"/>
        <d v="2023-08-28T00:00:00"/>
        <d v="2023-08-31T00:00:00"/>
        <d v="2023-09-05T00:00:00"/>
        <d v="2023-09-06T00:00:00"/>
        <d v="2023-09-08T00:00:00"/>
        <d v="2023-09-11T00:00:00"/>
        <d v="2023-09-14T00:00:00"/>
        <d v="2023-09-15T00:00:00"/>
        <d v="2023-09-19T00:00:00"/>
        <d v="2023-09-20T00:00:00"/>
        <d v="2023-09-21T00:00:00"/>
        <d v="2023-09-22T00:00:00"/>
        <d v="2023-09-27T00:00:00"/>
        <d v="2023-09-29T00:00:00"/>
        <d v="2023-10-04T00:00:00"/>
        <d v="2023-10-05T00:00:00"/>
        <d v="2023-10-06T00:00:00"/>
        <d v="2023-10-09T00:00:00"/>
        <d v="2023-10-12T00:00:00"/>
        <d v="2023-10-16T00:00:00"/>
        <d v="2023-10-17T00:00:00"/>
        <d v="2023-10-18T00:00:00"/>
        <d v="2023-10-19T00:00:00"/>
        <d v="2023-10-23T00:00:00"/>
        <d v="2023-10-24T00:00:00"/>
        <d v="2023-10-25T00:00:00"/>
        <d v="2023-06-21T00:00:00" u="1"/>
        <d v="2023-06-05T00:00:00" u="1"/>
        <d v="2023-06-22T00:00:00" u="1"/>
        <d v="2023-07-03T00:00:00" u="1"/>
        <d v="2023-04-24T00:00:00" u="1"/>
      </sharedItems>
    </cacheField>
    <cacheField name="Start of Week" numFmtId="165">
      <sharedItems containsSemiMixedTypes="0" containsNonDate="0" containsDate="1" containsString="0" minDate="2023-02-06T00:00:00" maxDate="2023-10-24T00:00:00" count="38">
        <d v="2023-02-06T00:00:00"/>
        <d v="2023-02-13T00:00:00"/>
        <d v="2023-02-20T00:00:00"/>
        <d v="2023-02-27T00:00:00"/>
        <d v="2023-03-06T00:00:00"/>
        <d v="2023-03-13T00:00:00"/>
        <d v="2023-03-20T00:00:00"/>
        <d v="2023-03-27T00:00:00"/>
        <d v="2023-04-03T00:00:00"/>
        <d v="2023-04-10T00:00:00"/>
        <d v="2023-04-17T00:00:00"/>
        <d v="2023-04-24T00:00:00"/>
        <d v="2023-05-01T00:00:00"/>
        <d v="2023-05-08T00:00:00"/>
        <d v="2023-05-15T00:00:00"/>
        <d v="2023-05-22T00:00:00"/>
        <d v="2023-05-29T00:00:00"/>
        <d v="2023-06-05T00:00:00"/>
        <d v="2023-06-12T00:00:00"/>
        <d v="2023-06-19T00:00:00"/>
        <d v="2023-06-26T00:00:00"/>
        <d v="2023-07-03T00:00:00"/>
        <d v="2023-07-10T00:00:00"/>
        <d v="2023-07-17T00:00:00"/>
        <d v="2023-07-24T00:00:00"/>
        <d v="2023-07-31T00:00:00"/>
        <d v="2023-08-07T00:00:00"/>
        <d v="2023-08-14T00:00:00"/>
        <d v="2023-08-21T00:00:00"/>
        <d v="2023-08-28T00:00:00"/>
        <d v="2023-09-04T00:00:00"/>
        <d v="2023-09-11T00:00:00"/>
        <d v="2023-09-18T00:00:00"/>
        <d v="2023-09-25T00:00:00"/>
        <d v="2023-10-02T00:00:00"/>
        <d v="2023-10-09T00:00:00"/>
        <d v="2023-10-16T00:00:00"/>
        <d v="2023-10-23T00:00:00"/>
      </sharedItems>
    </cacheField>
    <cacheField name="Month" numFmtId="1">
      <sharedItems count="10">
        <s v="Feb"/>
        <s v="Mar"/>
        <s v="Apr"/>
        <s v="May"/>
        <s v="Jun"/>
        <s v="Jul"/>
        <s v="Aug"/>
        <s v="Sep"/>
        <s v="Oct"/>
        <s v="Jan" u="1"/>
      </sharedItems>
    </cacheField>
    <cacheField name="Specialist" numFmtId="0">
      <sharedItems containsBlank="1" count="41">
        <s v="Karen Kennedy"/>
        <s v="Joshua Clark"/>
        <s v="Reynelle Colon"/>
        <s v="Marylee Coates"/>
        <s v="Chris Morris"/>
        <s v="John Huggett"/>
        <s v="Jakob Null"/>
        <s v="Justin Culp"/>
        <s v="Jayanti Aryal"/>
        <s v="Julia Zwetolitz"/>
        <s v="Quan Forney"/>
        <s v="Wesley Redish"/>
        <s v="Phyllis Whitlock"/>
        <s v="Jalil Pack"/>
        <s v="Brandon McGhee"/>
        <s v="Jamia Mcclure"/>
        <s v="Amber Drayton"/>
        <s v="Philip Kassel"/>
        <s v="Q Dashiell"/>
        <s v="Ugonna Onuoha"/>
        <s v="Malia Jones"/>
        <s v="Angela Yow"/>
        <s v="Alexis Farrell"/>
        <s v="Latia Gettys"/>
        <s v="Brianna Harris"/>
        <s v="Betty Villareal"/>
        <s v="Livier Aguillon"/>
        <s v="Jordan Hughes"/>
        <s v="Kenny Puerta"/>
        <s v="Maria Hernandez"/>
        <s v="Remington Peters"/>
        <s v="Jelisha McCrorey"/>
        <s v="Chelisa McCrimmon"/>
        <s v="Quonisha Johnson"/>
        <s v="Mahlet Abera"/>
        <s v="Not Provided"/>
        <s v="Kate Brennan"/>
        <s v="OffShore Specialist"/>
        <m u="1"/>
        <s v="Julia Zwetolitz " u="1"/>
        <s v="Phillip Kassel" u="1"/>
      </sharedItems>
    </cacheField>
    <cacheField name="Manager" numFmtId="0">
      <sharedItems containsBlank="1" count="5">
        <s v="Caitlin"/>
        <s v="Laura"/>
        <s v="KJ"/>
        <s v="Andrea"/>
        <m u="1"/>
      </sharedItems>
    </cacheField>
    <cacheField name="Account Name/Link" numFmtId="0">
      <sharedItems/>
    </cacheField>
    <cacheField name="Market" numFmtId="0">
      <sharedItems containsBlank="1" count="33">
        <s v="General Star Indemnity Company"/>
        <s v="RSUI"/>
        <s v="Penn-America Insurance Company"/>
        <s v="Northfield Insurance Company"/>
        <s v="IFG Companies"/>
        <s v="MUSIC Insurance"/>
        <s v="Nationwide E&amp;S/Specialty"/>
        <s v="Atlantic Casualty Insurance Co."/>
        <s v="Howden Insurance Brokers Limited"/>
        <s v="Amwins Access Alpha"/>
        <s v="AXIS Insurance"/>
        <s v="Maxum"/>
        <s v="Not Provided"/>
        <s v="Coaction Specialty"/>
        <s v="AmTrust E&amp;S Insurance Services"/>
        <s v="United States Liability Insurance Group"/>
        <s v="Amwins Global Risks"/>
        <s v="Crum &amp; Forster - Richmond"/>
        <s v="Nautilus Insurance Company"/>
        <s v="Western World Insurance Group"/>
        <s v="Westchester, A Chubb Company"/>
        <s v="Donald Gaddis Company, Inc."/>
        <s v="Ategrity Specialty Insurance Company"/>
        <s v="NationsBuilders Insurance Services, Inc."/>
        <s v="Everest National Insurance Company"/>
        <s v="Markel"/>
        <s v="WKF&amp;C Agency, Inc."/>
        <s v="Evanston Insurance Company"/>
        <s v="Core Specialty Insurance Holdings, Inc."/>
        <s v="United National Group"/>
        <s v="Zurich North America"/>
        <m u="1"/>
        <s v="Covington Specialty Insurance Company" u="1"/>
      </sharedItems>
    </cacheField>
    <cacheField name="Line OF Business" numFmtId="0">
      <sharedItems count="16">
        <s v="Package"/>
        <s v="General Liability"/>
        <s v="Farmowners Liability"/>
        <s v="Property"/>
        <s v="Not Provided"/>
        <s v="Wind"/>
        <s v="Garage"/>
        <s v="E&amp;O - Miscellaneous"/>
        <s v="Inland Marine"/>
        <s v="Liquor Liability"/>
        <s v="Excess Liability"/>
        <s v="Marina Operators Legal Liability"/>
        <s v="Products Liability"/>
        <s v="Builders Risk"/>
        <s v="Event Laibility"/>
        <s v="Personal - HO6"/>
      </sharedItems>
    </cacheField>
    <cacheField name="Policy Number" numFmtId="0">
      <sharedItems containsMixedTypes="1" containsNumber="1" containsInteger="1" minValue="2640001110" maxValue="2810007804"/>
    </cacheField>
    <cacheField name="Error Type Keyword" numFmtId="0">
      <sharedItems containsBlank="1" count="24">
        <s v="Coverages"/>
        <s v="Exception"/>
        <s v="Binder"/>
        <s v="Account"/>
        <s v="Insured info"/>
        <s v="Forms"/>
        <s v="Delivery"/>
        <s v="Multiple"/>
        <s v="Dec Page"/>
        <s v="Removal"/>
        <s v="Additional Interest Info"/>
        <s v="Stamping"/>
        <s v="Portal"/>
        <s v="Filing Cabinet"/>
        <s v="Forms Completion"/>
        <m u="1"/>
        <s v="RBE" u="1"/>
        <s v="Effective date" u="1"/>
        <s v="Dec Page " u="1"/>
        <s v="Removed" u="1"/>
        <s v="Form" u="1"/>
        <s v="Muliple" u="1"/>
        <s v="Insured" u="1"/>
        <s v="Premium" u="1"/>
      </sharedItems>
    </cacheField>
    <cacheField name="Sub Catagetory" numFmtId="0">
      <sharedItems containsBlank="1"/>
    </cacheField>
    <cacheField name="Quality Audit Question" numFmtId="0">
      <sharedItems/>
    </cacheField>
    <cacheField name="Root Cause" numFmtId="0">
      <sharedItems containsBlank="1" count="292">
        <s v="Left off RC valuation for building coverage"/>
        <s v="Exception Follow Up"/>
        <s v="Left off info on Binder"/>
        <s v="Incorrect Premium"/>
        <s v="Issued on Expired"/>
        <s v="Premium Discrepancy"/>
        <s v="Missing a location address."/>
        <s v="CC exposures are incorrect."/>
        <s v="2 forms were not filled out that should have been: CG2144 and CP1033"/>
        <s v="Not delivered to retailer"/>
        <s v="various typos/issues"/>
        <s v="issued under incorrect RBE Penn"/>
        <s v="Did not follow up or process once UW responded to his email"/>
        <s v="Grab task and sent back to central queue; someone deleted building from portal."/>
        <s v="the GL premium should be $1,282 MP. The policy was issued with the GL premium at $1,273"/>
        <s v="did not fully confirm the forms on the policy and form S3035, which lists the Wind deductible and is shown on the Bound Quote, was mistakenly left off the policy"/>
        <s v="Sent exceptions for the AI being on the app but not the quote."/>
        <s v="Did not complete CG 24 53"/>
        <s v="Did not list main insured"/>
        <s v="Did not complete form EPL-001"/>
        <s v="Did not complete form CG 22 64"/>
        <s v="Sent exception email to the retailer instead of the UW"/>
        <s v="Did not check back on exception queue for Elany"/>
        <s v="blank w/h form; premium disc, no fill for S2054 A&amp;B form"/>
        <s v="issued this policy with a $50.00 charge for the CG2011 on the GL Dec but charge not on binder"/>
        <s v="policy number that was input in Vertafore was the expired policy terms policy number (PAV0116403) not the renewal policy number that was bound (PAV0116449"/>
        <s v="Issued with building coverage in lieu of BPP coverage"/>
        <s v="held too long in exceptions queue"/>
        <s v="endorsement requested on wrong account"/>
        <s v="Penn America instead of Penn Star"/>
        <s v="removed policy from WF, but did not upload or deliver.  Policy # was reused issue."/>
        <s v="In Policy document Insured Mailing address City and Zip code are not matching with Accord &amp; In Amlink Mailing address Zip code was not matching with Accord"/>
        <s v="Accord consists of Additional interest info of Loss Payee but it was not added to the Policy"/>
        <s v="In Policy document TX state stamp Gresham License Info was used by mistake"/>
        <s v="renewal policy was issued as a new policy"/>
        <s v="partially filled form ELP001"/>
        <s v="did not send the UM selection form to the carrier at issuance"/>
        <s v="uploaded policy for different account and completed.  Did not issue"/>
        <s v="The policy was issued with the TRIA charge included in the property premium so, the below request would be charging TRIA twice"/>
        <s v="removed this policy from the workflow and marked as issued when not in fact issued"/>
        <s v="issued this policy without the Wind/Hail deductible on the multiple deductible form"/>
        <s v="not sending an exception email to clarify the correct policy term "/>
        <s v="specialist removed from WF"/>
        <s v="The total property premium listed on the dec page included the Equipment Breakdown premium, but should read $2,440, and our EB premium would go in the EB section. EB should read $254"/>
        <s v="effective dates incorrect"/>
        <s v="issued this policy she mistakenly included 80% coinsurance on the BI coverage in addition to the 1/6 Monthly Indemnity shown on the Binder"/>
        <s v="incorrectly bound under Axis and was entered as renewal instead of new quote- email from Chris stone"/>
        <s v="He matched the effective dates on the quote but there was a discrepancy between the quote and Amlink. "/>
        <s v="completed this account with a Western World policy for another NI. "/>
        <s v="exposure of 800,000 in lieu of the 80,000 quoted/bound"/>
        <s v="uploaded wrong policy to account"/>
        <s v="entered wrong effective date in portal"/>
        <s v="leaving off 5 locations, and also didn’t apply the mortgagees to the correct locations. "/>
        <s v="items sent to exceptions with no exceptions required for follow up with UW "/>
        <s v="was delivered to the secondary retailer in lieu of the primary"/>
        <s v="W/H is 5% Subject to a $5,000 minimum. Listed correctly on the CP0321, but included under the AOP deductible on the CP0320:"/>
        <s v="W/H is 5% Subject to a $2,500 Minimum. This is shown correctly on the CP0321, but included under the AOP Deductible on the CP0320"/>
        <s v="Theft is excluded on all locations except for 3, 5 &amp; 6. Chris put “All” on the CP0320, indicating that theft is excluded from all locations"/>
        <s v="did not follow up after email received from UW-RUSH"/>
        <s v="Left off $50 charge for the CG2011 form resulting in premium error however stickey note in amlink said to add CG2011 at no charge"/>
        <s v="mortgagee should say ‘BankTennessee’ where it says ‘Loss Payable Provisions’ and ‘Property Dec - Mortgagee."/>
        <s v="asking to have this Howden account bound in VMGA. Per the attached from Lisa, Hector Melendez’s policies are still issued outside of VMGA"/>
        <s v="issued with wrong company– Penn America in lieu of Penn-Star. "/>
        <s v="did not stamp or deliver to retailer"/>
        <s v="using correct stamp for Atlant. Cas."/>
        <s v="issued without form S3035 Windstorm. "/>
        <s v="completed issuance for the referenced account using a pol doc for another account"/>
        <s v="Removed the policy as having been issued"/>
        <s v="SL tax discrepancy between the policy and amlink"/>
        <s v="listed the tax as the policy fee; premium doesn't match amlink"/>
        <s v="did not updates the rates and premium"/>
        <s v="20k payroll exposure when it should have been 225K"/>
        <s v="tech issue - should have opened a ticket and not sent an exception"/>
        <s v="used wrong agency code"/>
        <s v="didn't send to the retailer"/>
        <s v="did not hit mail out button"/>
        <s v="did not follow up on exceptions"/>
        <s v=" quoted with $1,000 for class code 10073 and $59 for class code 48890, issued at $1,009 for 10073 and $50 for 48890"/>
        <s v="incorrect rates and premium"/>
        <s v="didn't fully research before sending exception"/>
        <s v="did not send backup to the market"/>
        <s v="sent wrong policy to the market"/>
        <s v="confused premium amounts in amlink and totals which include taxes and fees. sent a unnecessary ticket for the disrepancy"/>
        <s v="did not mail out of portal so carrier doesn't have a copy of it"/>
        <s v="removed but never issued"/>
        <s v="information that was requested could have been found on the binder"/>
        <s v="incorrect building limit for location 2"/>
        <s v="created a ticket for discrpancy and was incorreclty advised to use a quote. However Specialist amended premiums in amlink which is not acceptable"/>
        <s v="worked as a NY policy which was in fact FL policy. Believe UW bound under wrong state"/>
        <s v="misspelled address"/>
        <s v="completed the policy however never sent to agent and not updated as issued"/>
        <s v="incorrect effective dates"/>
        <s v="sent exception for the loss payee but it was provided on the accord"/>
        <s v="wrong policy number"/>
        <s v="removed from workflow but no policy or delivered to retailer"/>
        <s v="class code of 14279 as 1,000,000 instead of 100,000 as shown on the binder."/>
        <s v="mailing address incorrect"/>
        <s v="wrong effective date"/>
        <s v="issued this renewal policy with the same # as the expired policy"/>
        <s v="issued with the incorrect mailing address"/>
        <s v=" received an Out of Office reply from UW team directing her to another member of the team for assistance but, the inquiry was not redirected"/>
        <s v="incorrect agency code"/>
        <s v="incorrectly listed line item as an MP "/>
        <s v="issued with the expiring policy number in lieu of the correct renewal number"/>
        <s v="issued this policy with incorrect limits. The bound quote states $3,000,000 and it was issued with $1,000,000."/>
        <s v="delivered this policy to a different agency from the one on file for this account"/>
        <s v="issued this policy without sending it to the retailer"/>
        <s v="did not complete or deliver the policy"/>
        <s v="issued with the incorrect agency code. "/>
        <s v="issued with the incorrect year in effective dates on the policy "/>
        <s v="issued this policy with the wrong Primary State"/>
        <s v="uploaded a policy that does not belong to the this account"/>
        <s v="there is professional liability on the policy, but this was listed as excluded instead of Included"/>
        <s v="policy was issued on Penn – America paper when the RBE should be Penn – Star"/>
        <s v="form CG2144 was filled out when supposed to of been left blank"/>
        <s v="bound under wrong state and specialist did not send exception email to confirm correct state"/>
        <s v="various fields left blank for Insured info"/>
        <s v="marked as delivered however no policy or policy delivery email found."/>
        <s v="used incorrect disclosure when stamping. should have used M262002986 instead of M262003021 "/>
        <s v="Listed P2 for protective safeguard instead of P9"/>
        <s v="sent a property policy for an account on a the package portion of the account."/>
        <s v="issued policy with the location address numbers mismatching against the bound quote which applied the prop coverages to the wrong locations"/>
        <s v="sent the Policy Delivery Email to the Amwins Team TA instead of the retailer"/>
        <s v="did not send the policy to the retailer"/>
        <s v="forms EPA1746 &amp; S2154 fill in listed on binder but not updated or added in policy"/>
        <s v="issued the policy without including the Equipment Floater coverage"/>
        <s v="issued and uploaded the policy without sending it out to the retailer"/>
        <s v="037 W US Hwy 90 location as loc 1/1, it was issued as 1/2"/>
        <s v="The binder also only reflects outside sign coverage of $30,000 for loc 1/1, however he listed the $360,000 BI w/ EE limit on this form. "/>
        <s v="The construction should also be ‘other’ per the binder, not ‘entirely metal’"/>
        <s v="incorrect building limit "/>
        <s v="issued this policy without form S035: FL Windstorm or Hail Percentage Deductible that is listed on the Binder"/>
        <s v="no stamped policy was ever uploaded or delivered"/>
        <s v="policy in exceptions and specialist waiting for response but should have issued after 20 days regardless of missing documents per guidelines"/>
        <s v="issued this policy without the AI info for CG 2011"/>
        <s v="commission fee was overlooked and left on policy"/>
        <s v=" incorrect Named Insured and Mailing Address on issued policy"/>
        <s v="issued this policy without showing the MP on the GL Dec page"/>
        <s v="policy on Premium did not match Amlink"/>
        <s v="specialist did not add the Abuse &amp; Molestation coverage to the policy"/>
        <s v="issued in old MUSIC portal. no name given as specialists had since changed teams"/>
        <s v="policy issuance dept issued the policy with wrong effective dates (12-28-2022 to 12-28-2023). "/>
        <s v="did not deliver the policy to the retailer and didn’t send Docs to Market"/>
        <s v="Specialist did not see note in Amlink requesting all unit numbers to be listed on policy"/>
        <s v="issued with an Inland Marine premium without the Binder having IM coverage and they did not send an Exceptions Email to the UW team for clarification"/>
        <s v="Endorsement created but never shared with the UW. UW was unaware or reason for delay"/>
        <s v="Policy in exception Que with no follow up. out of SLA"/>
        <s v="Specialist was informed policy for an open ticket was ready to be sent however never followed up"/>
        <s v="issued this policy without filling out form CIS-SD-17(01-21)"/>
        <s v="second request to follow up on sending resolved ticket policy to retailer. never followed up with policy to be sent"/>
        <s v="incorrect spelling and location for mortgagee"/>
        <s v="issued this policy without sending it out to the retailer"/>
        <s v="issued this policy with the incorrect AOP. email was from Amwins Access Northeast reporting administrative issues"/>
        <s v="open ticket that was resolved on 6/1"/>
        <s v="uploaded the incorrect policy into the file cabinet"/>
        <s v="allocations entered incorrectly as a '% of Lloyd's Placement' instead of '% of Policy'"/>
        <s v="completed the issuance of the policy and emailed policy documents to the market, however the policy was not attached to the email sent."/>
        <s v="they issued this policy with the incorrect premium"/>
        <s v="did not send the policy out to the retailer after issuance"/>
        <s v="stamped and sent out the previous year’s policy"/>
        <s v="listed the GL Premium at $2,960 on the issued policy, while it was original listed at $6,110 on the Declarations Page on the Quote"/>
        <s v="Charge for AI was left off the GL Dec page and charge for property extension was left off the Property Dec page"/>
        <s v="issued the policy with under wrong market (Penn-America Insurance), as it was supposed to be issued under Penn-Star Insurance"/>
        <s v="policy was delivered to the carrier instead of the retailer"/>
        <s v="issued this policy under RBE Penn America when it should be Penn Star RBE"/>
        <s v="Markel Policy not delivered to carrier"/>
        <s v="policy was issued with the incorrect premium"/>
        <s v="Did not enter W/H deductible of $1000 in portal which caused WH form to not be autogenerated"/>
        <s v="the $500 charge for the AI was left off the GL Dec"/>
        <s v="the $1,800 charge for the property extension was left off the Prop Dec"/>
        <s v="they issued this policy with the incorrect agency code. John used 02586 (Charlotte) instead of 02598 (Spoc"/>
        <s v="did not follow up with exception. Out of SLA"/>
        <s v="uploaded and delivered the wrong policy to the retailer"/>
        <s v="didn’t fill out the form CI-SD-17 (01-21) completely"/>
        <s v="stamped a delivered a 4-page quote in lieu of the policy document"/>
        <s v="not following up with Resolved ticket"/>
        <s v="It was issued as Penn - Star when it should be Penn - America"/>
        <s v="received email response to initial exceptions request however failed to see response and sent another follow up exceptions email"/>
        <s v="entered wrong efffective dates based on incorrect binder info. Should of sent exception email t oUW for discrpancy on dates in Amlink and binder"/>
        <s v="has added both the Windstorm Deductible Form (Form S3035) and the Windstorm Exclusion Form (Form 1054), whereas the location state of Florida requires one or the other"/>
        <s v="sent wrong policy to retailer"/>
        <s v="policy not sent to the retailer"/>
        <s v="issued using the incorrect mailing address per Amlink and the Acord."/>
        <s v="issued this policy with the incorrect premium listed on the Commercial Inland Marine Coverage Part Declaration form"/>
        <s v="specialist has added class codes that do not match to their appropriate locations on issuance"/>
        <s v="they issued this policy with the incorrect effective dates of 09/21/2022 - 09/21/2023 and had made changes to the account in Amlink."/>
        <s v="marked the AmLink account as issued, however, they did not send the stamped policy to the retailer"/>
        <s v="issued this policy without the Flagpole Additional Coverage information"/>
        <s v="included the Wind/Hail Deductible for Location 1 on the stamped policy, but didn’t include it for Locations 2 &amp; 3"/>
        <s v="incorrect effective date "/>
        <s v="This policy is a renewal and the previous year's policy was not replaced by the new number"/>
        <s v="specialist did not add location 2 on the policy from the acord per protocol"/>
        <s v="BPP Limit was left blank on this policy"/>
        <s v="was issued with an incorrect policy term by an offshore specialist"/>
        <s v="FL face page had incorrect dates on it and specialist did not notice discrpancy"/>
        <s v="no effective dates"/>
        <s v="issued the policy for another account"/>
        <s v="did not send the stamped policy to the retailer after issuance was completed"/>
        <s v="used last years policy number"/>
        <s v="Added amount to fees in order to balance out Amlink and policy  instead of reaching  out to UW for direction"/>
        <s v="multiple issues with incomplete forms"/>
        <s v="overrode fill in info im portal to match acord intstead of leaving it how it was entered"/>
        <s v="did not send a Policy Delivery Email to the retailer"/>
        <s v="did not issue this policy in Express Connect 2.0"/>
        <s v="issued without TRIA"/>
        <s v="GL Dec premium does not reflect the bound quote"/>
        <s v="Did not add the BI per bound quote"/>
        <s v="premium doesn’t match Amlink"/>
        <s v="did not add tria premium to coverage premium "/>
        <s v="did not deliver policy to market "/>
        <s v="did not add the $450 MP to the GL dec premium per quote "/>
        <s v="incorrect effective date"/>
        <s v="delivered the policy to the listed Retail Producer instead of the Retail Technical Assistant shown on the account"/>
        <s v="sent email for escalations but did not include any policy info for team to look into"/>
        <s v="delivered the policy with the incorrect policy number"/>
        <s v="issued but never delivered"/>
        <s v="issued this policy without the Additional Coverages listed on the Binder."/>
        <s v="for they issued this policy without the Business Personal Property coverage that was listed on the Binder"/>
        <s v="the specialist issued or uploaded and delivered the incorrect policy term per the binder. The correct policy is still bound in the Westchester portal."/>
        <s v="for they issued this policy with an Assault &amp; Battery coverage with a $500 premium when it wasn’t listed on the Binder. "/>
        <s v="issued this policy without the $20,000 garage shown on the property section of the Binder and the Mortgagee from the Acord to the policy"/>
        <s v="multiple form discrpancies"/>
        <s v="issued this policy without the TRIA coverage listed on the Bound Quote or in Amlink"/>
        <s v="multiple errors"/>
        <s v="The consequence of this is that Liv ended up changing the policy period for 336-01 to 9/23-9/25 and completed it. 336-01 was bound as the 9/10 term in Amlink, so this has created a discrepancy"/>
        <s v="issued this policy with the incorrect deductible"/>
        <s v="multiple premium discrpancies"/>
        <s v="It appears that when Maria delivered this policy she accidentally sent it to the IVANS Accounting email, which is the 1st email listed in the Generic Mailbox, in lieu of the emails requested by the UW team in the attached processing request."/>
        <s v="they issued this policy number with a policy number discrepancy. "/>
        <s v="They stated they responded to the UW and the policy is still not issued. He left that sticky note on 9/29 and the correspondence was not uploaded into the files. "/>
        <s v="it appears that the specialist working on issuance submitted and sent this policy with the incorrect Retroactive Date on form EPA 1797, as the date is listed 09/26/2022"/>
        <s v="After reviewing this escalation and policy, it appears that the specialist working on issuance marked the account as Issued in Amlink, however, there is no file present"/>
        <s v="issued this policy with the incorrect Effective Date"/>
        <s v="incorrectly fill-in out for CG2144"/>
        <s v="This account was issued without the full named insured."/>
        <s v="After reviewing this escalation and policy, it appears that the specialist working on issuance did not mark the account as issued after sending the policy to the retailer."/>
        <s v="Please see Escalation below that demonstrates the processor did not use the correct exposure for class code 43840."/>
        <s v="This account was issued with the premiums on the property dec page and common dec page mismatching"/>
        <s v="After reviewing this escalation and policy, it appears that the specialist working on issuance marked the account as Issued in Amlink, however, there is no file present."/>
        <m u="1"/>
        <s v="removed the referenced policy from the workflow with the reason ‘issued’ but, there is no policy on file or delivered to the retailer" u="1"/>
        <s v="Sent exeption email to the retailer in lieu of the UW" u="1"/>
        <s v="mistaken for NY policy but FL." u="1"/>
        <s v="misstaken for NY policy but FL." u="1"/>
        <s v="lass code of 14279 as 1,000,000 instead of 100,000 as shown on the binder." u="1"/>
        <s v="issued with the incorrect year on the policy " u="1"/>
        <s v="pulled this policy the premium in Amlink matched the bound quote, but he issued off the revised quote. Then issued the policy with the BI and higher premium, and then he amended Amlink to reflect the higher premium" u="1"/>
        <s v="Policy in exception Que eith no follow up. out of SLA" u="1"/>
        <s v="did not send backup to market" u="1"/>
        <s v="did nto send backup to market" u="1"/>
        <s v="mailing address and wrong effective date" u="1"/>
        <s v="issued this policy with the location address numbers mismatching against the bound quote which applied the prop coverages to the wrong locations" u="1"/>
        <s v="Wind/Hail deductible form" u="1"/>
        <s v="didn't amend premium discrepancy in the portal" u="1"/>
        <s v="He matched the dates on the quote but there was a discrepancy between the quote and Amlink. " u="1"/>
        <s v="Checking back on exception queue for Elany" u="1"/>
        <s v="Inspection not ordered when policy was bound. " u="1"/>
        <s v="issued with wrong company" u="1"/>
        <s v="form CG2144 was filled out when suppose to of been left blank" u="1"/>
        <s v="invoiced the Direct Bill Endorsement as a Non-Monetary Agency Bill endorsement and delivered it with the Non-Monetary invoicing" u="1"/>
        <s v="removed this policy from the workflow " u="1"/>
        <s v="wrong account" u="1"/>
        <s v="tech issue - should have opened a ticket" u="1"/>
        <s v="Inspection not ordered" u="1"/>
        <s v="gen star policies  and other documentaion not being sent to market. no specific specialist mentioned" u="1"/>
        <s v="that coverages and effective dates " u="1"/>
        <s v="premium" u="1"/>
        <s v="marked as delievered however no policy or policy deliverly email found." u="1"/>
        <s v="bound without sending subjectivities letter to retailer. was bound but no binder can be located" u="1"/>
        <s v="comission fee was overlooked and left on policy" u="1"/>
        <s v="CG2011 $50 charge on GL dec but not on binder" u="1"/>
        <s v="gen star policies  and other documentation not being sent to market. no specific specialist mentioned" u="1"/>
        <s v="Did not confirm forms" u="1"/>
        <s v="Added amount to fee to balance Amlink and policy instead of reaching  out to UW for direction" u="1"/>
        <s v="Listed AI incorrectly" u="1"/>
        <s v="Charge for AI was left off the GL Dec page and charge for property extention was left off the Property Dec page" u="1"/>
        <s v="Issuing howden in wrong area" u="1"/>
        <s v="Left off $50 charge" u="1"/>
        <s v="sent all but the UM selection form to the carrier at issuance" u="1"/>
        <s v="Sent to Escalations for being unissued when it was in fact issued" u="1"/>
        <s v="incorrect building limit" u="1"/>
        <s v="W/H is 5% Subject to a $2,500 Minimum. This is shown correctly on the CP0321, but included under the AOP Deductible on the CP0320: " u="1"/>
        <s v="sent exception for the loss payee but it was provided on the acord" u="1"/>
        <s v=" quoted with $1,000 for class code 10073 and $59 for class code 48890: " u="1"/>
        <s v="multiple" u="1"/>
        <s v="did not attach the policy to the email to retailer" u="1"/>
        <s v="accout was removed from the workforce without being issued" u="1"/>
        <s v="sent for being out of service level however account was still within the 30 day SLA" u="1"/>
        <s v="multiple; email sent from Chris Stone." u="1"/>
        <s v="Listed P2 for protectve safeguard instead of P9" u="1"/>
        <s v="Sent exception email to the retailer in lieu of the UW" u="1"/>
        <s v="Did not follow process" u="1"/>
      </sharedItems>
    </cacheField>
  </cacheFields>
  <extLst>
    <ext xmlns:x14="http://schemas.microsoft.com/office/spreadsheetml/2009/9/main" uri="{725AE2AE-9491-48be-B2B4-4EB974FC3084}">
      <x14:pivotCacheDefinition pivotCacheId="21238500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7">
  <r>
    <x v="0"/>
    <x v="0"/>
    <x v="0"/>
    <x v="0"/>
    <x v="0"/>
    <s v="McTurner Properties LLC "/>
    <x v="0"/>
    <x v="0"/>
    <s v="IMA415009"/>
    <x v="0"/>
    <m/>
    <s v="Was the necessary coverage included to match the quote/binder concerning: locations, coverages, limits, deductibles and rates?"/>
    <x v="0"/>
  </r>
  <r>
    <x v="1"/>
    <x v="1"/>
    <x v="0"/>
    <x v="1"/>
    <x v="1"/>
    <s v="KBis Asset Management"/>
    <x v="1"/>
    <x v="1"/>
    <s v="VBA891352"/>
    <x v="1"/>
    <m/>
    <s v="Not part of Audit Questions"/>
    <x v="1"/>
  </r>
  <r>
    <x v="2"/>
    <x v="1"/>
    <x v="0"/>
    <x v="2"/>
    <x v="1"/>
    <s v="PLUM 191 LIMITED"/>
    <x v="2"/>
    <x v="0"/>
    <s v="PAV0407994"/>
    <x v="2"/>
    <m/>
    <e v="#N/A"/>
    <x v="2"/>
  </r>
  <r>
    <x v="3"/>
    <x v="1"/>
    <x v="0"/>
    <x v="3"/>
    <x v="0"/>
    <s v="1 of 1 Custom LLC"/>
    <x v="1"/>
    <x v="1"/>
    <s v="VBA884843"/>
    <x v="0"/>
    <m/>
    <s v="Was the necessary coverage included to match the quote/binder concerning: locations, coverages, limits, deductibles and rates?"/>
    <x v="3"/>
  </r>
  <r>
    <x v="3"/>
    <x v="1"/>
    <x v="0"/>
    <x v="4"/>
    <x v="1"/>
    <s v="1 of 1 Custom LLC"/>
    <x v="1"/>
    <x v="1"/>
    <s v="VBA884843"/>
    <x v="0"/>
    <m/>
    <s v="Was the necessary coverage included to match the quote/binder concerning: locations, coverages, limits, deductibles and rates?"/>
    <x v="3"/>
  </r>
  <r>
    <x v="4"/>
    <x v="1"/>
    <x v="0"/>
    <x v="5"/>
    <x v="1"/>
    <s v="VA, LLC DBA Vista Motel "/>
    <x v="3"/>
    <x v="0"/>
    <s v="WS527908"/>
    <x v="3"/>
    <m/>
    <s v="Not part of Audit Questions"/>
    <x v="4"/>
  </r>
  <r>
    <x v="5"/>
    <x v="1"/>
    <x v="0"/>
    <x v="1"/>
    <x v="1"/>
    <s v="Bambinos Playtorium, LLC"/>
    <x v="1"/>
    <x v="0"/>
    <s v="VBA894960"/>
    <x v="0"/>
    <m/>
    <s v="Was the necessary coverage included to match the quote/binder concerning: locations, coverages, limits, deductibles and rates?"/>
    <x v="5"/>
  </r>
  <r>
    <x v="6"/>
    <x v="2"/>
    <x v="0"/>
    <x v="6"/>
    <x v="1"/>
    <s v="Shufelberger Ranches, Inc; Alan &amp; Sherry Shufelberger; A&amp;S Ventures III, L.P., A California Limited P "/>
    <x v="4"/>
    <x v="2"/>
    <s v="904B002904"/>
    <x v="4"/>
    <m/>
    <s v="Does the specialist provide the correct information for the property location and building concerning co-insurance and valuation?"/>
    <x v="6"/>
  </r>
  <r>
    <x v="6"/>
    <x v="2"/>
    <x v="0"/>
    <x v="6"/>
    <x v="1"/>
    <s v="Shufelberger Ranches, Inc; Alan &amp; Sherry Shufelberger; A&amp;S Ventures III, L.P., A California Limited P "/>
    <x v="4"/>
    <x v="2"/>
    <s v="904B002904"/>
    <x v="0"/>
    <m/>
    <s v="Was the necessary coverage included to match the quote/binder concerning: locations, coverages, limits, deductibles and rates?"/>
    <x v="7"/>
  </r>
  <r>
    <x v="6"/>
    <x v="2"/>
    <x v="0"/>
    <x v="6"/>
    <x v="1"/>
    <s v="Shufelberger Ranches, Inc; Alan &amp; Sherry Shufelberger; A&amp;S Ventures III, L.P., A California Limited P "/>
    <x v="4"/>
    <x v="2"/>
    <s v="904B002904"/>
    <x v="5"/>
    <s v="Forms Completion"/>
    <s v="Were all policy forms filled in correctly? (Reference Form Fill-In Guide by Market)"/>
    <x v="8"/>
  </r>
  <r>
    <x v="6"/>
    <x v="2"/>
    <x v="0"/>
    <x v="1"/>
    <x v="1"/>
    <s v="A.C.M. Advertising Consulting &amp; Management Company"/>
    <x v="1"/>
    <x v="1"/>
    <s v="VBA897053"/>
    <x v="6"/>
    <m/>
    <s v="Are all supporting documents attached to the policy and delivered to the proper contact? Standards will vary by market. Verify using the Document Backup Information to Market KB."/>
    <x v="9"/>
  </r>
  <r>
    <x v="6"/>
    <x v="2"/>
    <x v="0"/>
    <x v="2"/>
    <x v="1"/>
    <s v="Adawest LP"/>
    <x v="5"/>
    <x v="0"/>
    <s v="CPV0064715"/>
    <x v="4"/>
    <m/>
    <s v="Does the specialist provide the correct information for the property location and building concerning co-insurance and valuation?"/>
    <x v="6"/>
  </r>
  <r>
    <x v="6"/>
    <x v="2"/>
    <x v="0"/>
    <x v="2"/>
    <x v="1"/>
    <s v="Adawest LP"/>
    <x v="5"/>
    <x v="0"/>
    <s v="CPV0064715"/>
    <x v="0"/>
    <m/>
    <s v="Was the necessary coverage included to match the quote/binder concerning: locations, coverages, limits, deductibles and rates?"/>
    <x v="7"/>
  </r>
  <r>
    <x v="6"/>
    <x v="2"/>
    <x v="0"/>
    <x v="2"/>
    <x v="1"/>
    <s v="Adawest LP"/>
    <x v="5"/>
    <x v="0"/>
    <s v="CPV0064715"/>
    <x v="5"/>
    <s v="Forms Completion"/>
    <s v="Were all policy forms filled in correctly? (Reference Form Fill-In Guide by Market)"/>
    <x v="8"/>
  </r>
  <r>
    <x v="7"/>
    <x v="3"/>
    <x v="0"/>
    <x v="7"/>
    <x v="1"/>
    <s v="City Ventures"/>
    <x v="5"/>
    <x v="0"/>
    <s v="CPV0063119"/>
    <x v="7"/>
    <m/>
    <s v="Not part of Audit Questions"/>
    <x v="10"/>
  </r>
  <r>
    <x v="8"/>
    <x v="3"/>
    <x v="0"/>
    <x v="8"/>
    <x v="0"/>
    <s v="Inzunaz Pool Service"/>
    <x v="5"/>
    <x v="1"/>
    <s v="CPV0056420"/>
    <x v="8"/>
    <m/>
    <s v="Did the specialist complete the declaration form appropriately? (policy number, named insured, mailing address, policy period, coverage type, business description, transaction type, RBE, premium, taxes, fees and TRIA)"/>
    <x v="11"/>
  </r>
  <r>
    <x v="9"/>
    <x v="3"/>
    <x v="1"/>
    <x v="1"/>
    <x v="1"/>
    <s v="Alaskan Leader Fisheries LLC"/>
    <x v="1"/>
    <x v="1"/>
    <s v="VBA891527"/>
    <x v="1"/>
    <m/>
    <s v="Not part of Audit Questions"/>
    <x v="12"/>
  </r>
  <r>
    <x v="9"/>
    <x v="3"/>
    <x v="1"/>
    <x v="9"/>
    <x v="0"/>
    <s v="REK Investments, Inc"/>
    <x v="6"/>
    <x v="3"/>
    <s v="CPS7737436"/>
    <x v="9"/>
    <m/>
    <s v="Not part of Audit Questions"/>
    <x v="13"/>
  </r>
  <r>
    <x v="10"/>
    <x v="3"/>
    <x v="1"/>
    <x v="2"/>
    <x v="1"/>
    <s v="COOPER PLUMBING"/>
    <x v="2"/>
    <x v="1"/>
    <s v="PAV0410598"/>
    <x v="0"/>
    <m/>
    <s v="Was the necessary coverage included to match the quote/binder concerning: locations, coverages, limits, deductibles and rates?"/>
    <x v="14"/>
  </r>
  <r>
    <x v="11"/>
    <x v="4"/>
    <x v="1"/>
    <x v="2"/>
    <x v="1"/>
    <s v="Lawnwood Physician Center"/>
    <x v="2"/>
    <x v="0"/>
    <s v="PAV0430778"/>
    <x v="5"/>
    <s v="Forms Completion"/>
    <s v="Were all policy forms filled in correctly? (Reference Form Fill-In Guide by Market)"/>
    <x v="15"/>
  </r>
  <r>
    <x v="12"/>
    <x v="4"/>
    <x v="1"/>
    <x v="10"/>
    <x v="1"/>
    <s v="Kevin Wingo dba K W Drywall"/>
    <x v="7"/>
    <x v="1"/>
    <s v="L0860287637"/>
    <x v="1"/>
    <m/>
    <s v="Not part of Audit Questions"/>
    <x v="16"/>
  </r>
  <r>
    <x v="13"/>
    <x v="4"/>
    <x v="1"/>
    <x v="9"/>
    <x v="0"/>
    <s v="Nathan Ward"/>
    <x v="6"/>
    <x v="1"/>
    <s v="CPS7735052"/>
    <x v="5"/>
    <s v="Forms Completion"/>
    <s v="Were all policy forms filled in correctly? (Reference Form Fill-In Guide by Market)"/>
    <x v="17"/>
  </r>
  <r>
    <x v="13"/>
    <x v="4"/>
    <x v="1"/>
    <x v="11"/>
    <x v="1"/>
    <s v="Villa Toluca, A California L.P."/>
    <x v="7"/>
    <x v="1"/>
    <s v="L262002944"/>
    <x v="4"/>
    <m/>
    <s v="Does the specialist provide the correct information for the property location and building concerning co-insurance and valuation?"/>
    <x v="18"/>
  </r>
  <r>
    <x v="14"/>
    <x v="5"/>
    <x v="1"/>
    <x v="12"/>
    <x v="0"/>
    <s v="Beloved Studios LLC"/>
    <x v="2"/>
    <x v="0"/>
    <s v="PAV0165786"/>
    <x v="5"/>
    <s v="Forms Completion"/>
    <s v="Were all policy forms filled in correctly? (Reference Form Fill-In Guide by Market)"/>
    <x v="19"/>
  </r>
  <r>
    <x v="15"/>
    <x v="5"/>
    <x v="1"/>
    <x v="13"/>
    <x v="0"/>
    <s v="Pan American Brush Clearance, Inc"/>
    <x v="5"/>
    <x v="1"/>
    <s v="MP0004016007228"/>
    <x v="5"/>
    <s v="Forms Completion"/>
    <s v="Were all policy forms filled in correctly? (Reference Form Fill-In Guide by Market)"/>
    <x v="20"/>
  </r>
  <r>
    <x v="16"/>
    <x v="5"/>
    <x v="1"/>
    <x v="11"/>
    <x v="1"/>
    <s v="Mike Sharp, LLC"/>
    <x v="7"/>
    <x v="4"/>
    <s v="L271003602"/>
    <x v="1"/>
    <m/>
    <s v="Not part of Audit Questions"/>
    <x v="21"/>
  </r>
  <r>
    <x v="17"/>
    <x v="6"/>
    <x v="1"/>
    <x v="14"/>
    <x v="0"/>
    <s v="ICI Properties, Inc"/>
    <x v="6"/>
    <x v="0"/>
    <s v="CPS7727923"/>
    <x v="1"/>
    <m/>
    <s v="Not part of Audit Questions"/>
    <x v="22"/>
  </r>
  <r>
    <x v="18"/>
    <x v="6"/>
    <x v="1"/>
    <x v="2"/>
    <x v="1"/>
    <s v="Frank Houng &amp; Hui Fen Wang"/>
    <x v="2"/>
    <x v="0"/>
    <s v="PAV0397968"/>
    <x v="5"/>
    <s v="Forms Completion"/>
    <s v="Were all policy forms filled in correctly? (Reference Form Fill-In Guide by Market)"/>
    <x v="23"/>
  </r>
  <r>
    <x v="19"/>
    <x v="6"/>
    <x v="1"/>
    <x v="2"/>
    <x v="1"/>
    <s v="Paulo Delima &amp; Lisa Spinella"/>
    <x v="5"/>
    <x v="0"/>
    <s v="CPV0066258"/>
    <x v="0"/>
    <s v="Coverages For Dec Page"/>
    <s v="Did the specialist complete the coverage part of the declaration page appropriately per LOB?"/>
    <x v="24"/>
  </r>
  <r>
    <x v="19"/>
    <x v="6"/>
    <x v="1"/>
    <x v="15"/>
    <x v="1"/>
    <s v="Stockyard Inc"/>
    <x v="2"/>
    <x v="1"/>
    <s v="PAV0116449"/>
    <x v="8"/>
    <m/>
    <s v="Did the specialist complete the declaration form appropriately? (policy number, named insured, mailing address, policy period, coverage type, business description, transaction type, RBE, premium, taxes, fees and TRIA)"/>
    <x v="25"/>
  </r>
  <r>
    <x v="20"/>
    <x v="7"/>
    <x v="1"/>
    <x v="4"/>
    <x v="1"/>
    <s v="Cigar Gallery Club LLC"/>
    <x v="2"/>
    <x v="0"/>
    <s v="PAV0343355"/>
    <x v="0"/>
    <m/>
    <s v="Was the necessary coverage included to match the quote/binder concerning: locations, coverages, limits, deductibles and rates?"/>
    <x v="26"/>
  </r>
  <r>
    <x v="21"/>
    <x v="7"/>
    <x v="1"/>
    <x v="16"/>
    <x v="0"/>
    <s v="Boardwalk Ventures Inc"/>
    <x v="8"/>
    <x v="5"/>
    <s v="ROU904260"/>
    <x v="1"/>
    <m/>
    <s v="Not part of Audit Questions"/>
    <x v="27"/>
  </r>
  <r>
    <x v="21"/>
    <x v="7"/>
    <x v="1"/>
    <x v="1"/>
    <x v="1"/>
    <s v="Tiger Works, LLC"/>
    <x v="1"/>
    <x v="3"/>
    <s v="VBA888102"/>
    <x v="3"/>
    <m/>
    <s v="Not part of Audit Questions"/>
    <x v="28"/>
  </r>
  <r>
    <x v="22"/>
    <x v="7"/>
    <x v="1"/>
    <x v="4"/>
    <x v="1"/>
    <s v="69 Hope Street LLC"/>
    <x v="2"/>
    <x v="1"/>
    <s v="PAV0248622"/>
    <x v="8"/>
    <m/>
    <s v="Did the specialist complete the declaration form appropriately? (policy number, named insured, mailing address, policy period, coverage type, business description, transaction type, RBE, premium, taxes, fees and TRIA)"/>
    <x v="29"/>
  </r>
  <r>
    <x v="22"/>
    <x v="7"/>
    <x v="1"/>
    <x v="17"/>
    <x v="0"/>
    <s v="Ken Williams Construction, DBA: Williams Ken"/>
    <x v="5"/>
    <x v="1"/>
    <s v="MP0004016007228"/>
    <x v="9"/>
    <m/>
    <s v="Not part of Audit Questions"/>
    <x v="30"/>
  </r>
  <r>
    <x v="23"/>
    <x v="7"/>
    <x v="1"/>
    <x v="1"/>
    <x v="1"/>
    <s v="516 Corp LLC"/>
    <x v="7"/>
    <x v="3"/>
    <s v="P262000383-0"/>
    <x v="4"/>
    <m/>
    <s v="Does the specialist provide the correct information for the property location and building concerning co-insurance and valuation?"/>
    <x v="31"/>
  </r>
  <r>
    <x v="23"/>
    <x v="7"/>
    <x v="1"/>
    <x v="1"/>
    <x v="1"/>
    <s v="516 Corp LLC"/>
    <x v="7"/>
    <x v="3"/>
    <s v="P262000383-0"/>
    <x v="10"/>
    <m/>
    <s v="Are all items related to additional interests properly recorded (names, address, forms)?"/>
    <x v="32"/>
  </r>
  <r>
    <x v="23"/>
    <x v="7"/>
    <x v="1"/>
    <x v="1"/>
    <x v="1"/>
    <s v="516 Corp LLC"/>
    <x v="7"/>
    <x v="3"/>
    <s v="P262000383-0"/>
    <x v="11"/>
    <m/>
    <s v="Was the policy stamped correctly per state guidelines?"/>
    <x v="33"/>
  </r>
  <r>
    <x v="23"/>
    <x v="7"/>
    <x v="1"/>
    <x v="14"/>
    <x v="0"/>
    <s v="Allegiant Hospitality Group, LLC"/>
    <x v="6"/>
    <x v="3"/>
    <s v="CPS7751395"/>
    <x v="3"/>
    <m/>
    <s v="Not part of Audit Questions"/>
    <x v="34"/>
  </r>
  <r>
    <x v="23"/>
    <x v="7"/>
    <x v="1"/>
    <x v="17"/>
    <x v="0"/>
    <s v="Staruk Trucking &amp; Excavating, Inc"/>
    <x v="2"/>
    <x v="0"/>
    <s v="PAV0397737"/>
    <x v="5"/>
    <s v="Forms Completion"/>
    <s v="Were all policy forms filled in correctly? (Reference Form Fill-In Guide by Market)"/>
    <x v="35"/>
  </r>
  <r>
    <x v="23"/>
    <x v="7"/>
    <x v="1"/>
    <x v="12"/>
    <x v="0"/>
    <s v="Vance dba Ace Automotive"/>
    <x v="7"/>
    <x v="1"/>
    <n v="2640001110"/>
    <x v="5"/>
    <s v="Forms Attachment"/>
    <s v="Were all necessary forms added to the policy?"/>
    <x v="36"/>
  </r>
  <r>
    <x v="24"/>
    <x v="7"/>
    <x v="1"/>
    <x v="18"/>
    <x v="0"/>
    <s v="Garito Co"/>
    <x v="9"/>
    <x v="3"/>
    <s v="AMAA0013136"/>
    <x v="3"/>
    <m/>
    <s v="Not part of Audit Questions"/>
    <x v="37"/>
  </r>
  <r>
    <x v="24"/>
    <x v="7"/>
    <x v="1"/>
    <x v="19"/>
    <x v="1"/>
    <s v="Gray Line Storage LLC"/>
    <x v="10"/>
    <x v="3"/>
    <s v="ESC114263"/>
    <x v="0"/>
    <m/>
    <s v="Was the necessary coverage included to match the quote/binder concerning: locations, coverages, limits, deductibles and rates?"/>
    <x v="38"/>
  </r>
  <r>
    <x v="25"/>
    <x v="8"/>
    <x v="2"/>
    <x v="17"/>
    <x v="0"/>
    <s v="Alpha Dog Motorcycle Towing and Roadside LLC"/>
    <x v="5"/>
    <x v="6"/>
    <s v="CPV0046487"/>
    <x v="9"/>
    <m/>
    <s v="Not part of Audit Questions"/>
    <x v="39"/>
  </r>
  <r>
    <x v="25"/>
    <x v="8"/>
    <x v="2"/>
    <x v="0"/>
    <x v="0"/>
    <s v="Meatball Martini Madison LLC"/>
    <x v="0"/>
    <x v="3"/>
    <s v="IMA404710A"/>
    <x v="5"/>
    <s v="Forms Completion"/>
    <s v="Were all policy forms filled in correctly? (Reference Form Fill-In Guide by Market)"/>
    <x v="40"/>
  </r>
  <r>
    <x v="25"/>
    <x v="8"/>
    <x v="2"/>
    <x v="20"/>
    <x v="1"/>
    <s v="P T L A ENTERPRISES"/>
    <x v="11"/>
    <x v="1"/>
    <s v="BDG306392701"/>
    <x v="1"/>
    <m/>
    <s v="Not part of Audit Questions"/>
    <x v="41"/>
  </r>
  <r>
    <x v="26"/>
    <x v="8"/>
    <x v="2"/>
    <x v="21"/>
    <x v="1"/>
    <s v="123 Delivery, LLC"/>
    <x v="3"/>
    <x v="1"/>
    <s v="WS537484"/>
    <x v="9"/>
    <m/>
    <s v="Not part of Audit Questions"/>
    <x v="42"/>
  </r>
  <r>
    <x v="26"/>
    <x v="8"/>
    <x v="2"/>
    <x v="22"/>
    <x v="1"/>
    <s v="Buckley Realty LLC"/>
    <x v="0"/>
    <x v="0"/>
    <s v="IMA414356"/>
    <x v="0"/>
    <m/>
    <s v="Was the necessary coverage included to match the quote/binder concerning: locations, coverages, limits, deductibles and rates?"/>
    <x v="43"/>
  </r>
  <r>
    <x v="26"/>
    <x v="8"/>
    <x v="2"/>
    <x v="23"/>
    <x v="0"/>
    <s v="Collins Court, Inc"/>
    <x v="11"/>
    <x v="0"/>
    <s v="BDG-0188347-01"/>
    <x v="8"/>
    <m/>
    <s v="Did the specialist complete the declaration form appropriately? (policy number, named insured, mailing address, policy period, coverage type, business description, transaction type, RBE, premium, taxes, fees and TRIA)"/>
    <x v="44"/>
  </r>
  <r>
    <x v="26"/>
    <x v="8"/>
    <x v="2"/>
    <x v="23"/>
    <x v="0"/>
    <s v="Collins Court, Inc"/>
    <x v="11"/>
    <x v="0"/>
    <s v="BDG-0188347-01"/>
    <x v="0"/>
    <s v="Coverages For Dec Page"/>
    <s v="Did the specialist complete the coverage part of the declaration page appropriately per LOB?"/>
    <x v="45"/>
  </r>
  <r>
    <x v="27"/>
    <x v="8"/>
    <x v="2"/>
    <x v="19"/>
    <x v="1"/>
    <s v="Multiple accounts"/>
    <x v="12"/>
    <x v="4"/>
    <s v="multiple accounts"/>
    <x v="8"/>
    <m/>
    <s v="Did the specialist complete the declaration form appropriately? (policy number, named insured, mailing address, policy period, coverage type, business description, transaction type, RBE, premium, taxes, fees and TRIA)"/>
    <x v="46"/>
  </r>
  <r>
    <x v="27"/>
    <x v="8"/>
    <x v="2"/>
    <x v="1"/>
    <x v="1"/>
    <s v="Siena Townhomes Lubbock, LLC"/>
    <x v="7"/>
    <x v="1"/>
    <s v="L264002085"/>
    <x v="8"/>
    <m/>
    <s v="Did the specialist complete the declaration form appropriately? (policy number, named insured, mailing address, policy period, coverage type, business description, transaction type, RBE, premium, taxes, fees and TRIA)"/>
    <x v="47"/>
  </r>
  <r>
    <x v="27"/>
    <x v="8"/>
    <x v="2"/>
    <x v="6"/>
    <x v="1"/>
    <s v="Z&amp;MA USA Inc."/>
    <x v="13"/>
    <x v="1"/>
    <s v="GL202300015142"/>
    <x v="8"/>
    <m/>
    <s v="Did the specialist complete the declaration form appropriately? (policy number, named insured, mailing address, policy period, coverage type, business description, transaction type, RBE, premium, taxes, fees and TRIA)"/>
    <x v="48"/>
  </r>
  <r>
    <x v="28"/>
    <x v="8"/>
    <x v="2"/>
    <x v="8"/>
    <x v="0"/>
    <s v="Coachella Retail Realty Associ"/>
    <x v="5"/>
    <x v="1"/>
    <s v="CPV0055765"/>
    <x v="0"/>
    <m/>
    <s v="Was the necessary coverage included to match the quote/binder concerning: locations, coverages, limits, deductibles and rates?"/>
    <x v="49"/>
  </r>
  <r>
    <x v="28"/>
    <x v="8"/>
    <x v="2"/>
    <x v="18"/>
    <x v="0"/>
    <s v="Garito Co"/>
    <x v="9"/>
    <x v="3"/>
    <s v="AMAA0013136"/>
    <x v="3"/>
    <m/>
    <s v="Not part of Audit Questions"/>
    <x v="50"/>
  </r>
  <r>
    <x v="29"/>
    <x v="9"/>
    <x v="2"/>
    <x v="23"/>
    <x v="0"/>
    <s v=" Vincent Hayhurst - Inspection Advisement"/>
    <x v="11"/>
    <x v="0"/>
    <s v="BDG-0188102-01"/>
    <x v="8"/>
    <m/>
    <s v="Did the specialist complete the declaration form appropriately? (policy number, named insured, mailing address, policy period, coverage type, business description, transaction type, RBE, premium, taxes, fees and TRIA)"/>
    <x v="51"/>
  </r>
  <r>
    <x v="30"/>
    <x v="9"/>
    <x v="2"/>
    <x v="10"/>
    <x v="1"/>
    <s v="United Nu Land Development LLC"/>
    <x v="7"/>
    <x v="1"/>
    <s v="L271003486"/>
    <x v="0"/>
    <m/>
    <s v="Was the necessary coverage included to match the quote/binder concerning: locations, coverages, limits, deductibles and rates?"/>
    <x v="52"/>
  </r>
  <r>
    <x v="31"/>
    <x v="9"/>
    <x v="2"/>
    <x v="8"/>
    <x v="0"/>
    <s v="Lions Lanes, LLC"/>
    <x v="14"/>
    <x v="0"/>
    <s v="AES1233314 00"/>
    <x v="1"/>
    <m/>
    <s v="Not part of Audit Questions"/>
    <x v="53"/>
  </r>
  <r>
    <x v="31"/>
    <x v="9"/>
    <x v="2"/>
    <x v="7"/>
    <x v="1"/>
    <s v="R.E.M. US LLC"/>
    <x v="7"/>
    <x v="6"/>
    <n v="2810007804"/>
    <x v="3"/>
    <m/>
    <s v="Not part of Audit Questions"/>
    <x v="4"/>
  </r>
  <r>
    <x v="32"/>
    <x v="9"/>
    <x v="2"/>
    <x v="24"/>
    <x v="1"/>
    <s v="Henn Homes LLC"/>
    <x v="15"/>
    <x v="7"/>
    <s v="SP1578952"/>
    <x v="6"/>
    <m/>
    <s v="Are all supporting documents attached to the policy and delivered to the proper contact? Standards will vary by market. Verify using the Document Backup Information to Market KB."/>
    <x v="54"/>
  </r>
  <r>
    <x v="32"/>
    <x v="9"/>
    <x v="2"/>
    <x v="7"/>
    <x v="1"/>
    <s v="M 84 Enterprises, LLP"/>
    <x v="16"/>
    <x v="3"/>
    <s v="VAVE0000765"/>
    <x v="5"/>
    <s v="Forms Completion"/>
    <s v="Were all policy forms filled in correctly? (Reference Form Fill-In Guide by Market)"/>
    <x v="55"/>
  </r>
  <r>
    <x v="32"/>
    <x v="9"/>
    <x v="2"/>
    <x v="7"/>
    <x v="1"/>
    <s v="Bayside Rubber Products, Inc"/>
    <x v="16"/>
    <x v="3"/>
    <s v="VAVE0000796"/>
    <x v="5"/>
    <s v="Forms Completion"/>
    <s v="Were all policy forms filled in correctly? (Reference Form Fill-In Guide by Market)"/>
    <x v="55"/>
  </r>
  <r>
    <x v="32"/>
    <x v="9"/>
    <x v="2"/>
    <x v="9"/>
    <x v="0"/>
    <s v="Gamester/Desperado, LLC"/>
    <x v="16"/>
    <x v="3"/>
    <s v="VAVE0000745"/>
    <x v="5"/>
    <s v="Forms Completion"/>
    <s v="Were all policy forms filled in correctly? (Reference Form Fill-In Guide by Market)"/>
    <x v="56"/>
  </r>
  <r>
    <x v="32"/>
    <x v="9"/>
    <x v="2"/>
    <x v="4"/>
    <x v="1"/>
    <s v="Huey P. Stockstill, LLC"/>
    <x v="16"/>
    <x v="3"/>
    <s v="VAVE0000528"/>
    <x v="5"/>
    <s v="Forms Completion"/>
    <s v="Were all policy forms filled in correctly? (Reference Form Fill-In Guide by Market)"/>
    <x v="57"/>
  </r>
  <r>
    <x v="33"/>
    <x v="9"/>
    <x v="2"/>
    <x v="3"/>
    <x v="0"/>
    <s v="Dan Reece and Kyle Norton"/>
    <x v="2"/>
    <x v="0"/>
    <s v="PAV0363435"/>
    <x v="1"/>
    <m/>
    <s v="Not part of Audit Questions"/>
    <x v="58"/>
  </r>
  <r>
    <x v="33"/>
    <x v="9"/>
    <x v="2"/>
    <x v="2"/>
    <x v="1"/>
    <s v="ROB GILBERTSON PLANT MAINTENANCE SERVICES, INC,"/>
    <x v="5"/>
    <x v="1"/>
    <s v="CPV0063200"/>
    <x v="0"/>
    <m/>
    <s v="Was the necessary coverage included to match the quote/binder concerning: locations, coverages, limits, deductibles and rates?"/>
    <x v="59"/>
  </r>
  <r>
    <x v="33"/>
    <x v="9"/>
    <x v="2"/>
    <x v="18"/>
    <x v="0"/>
    <s v="White Oaks Ranch, LLC"/>
    <x v="9"/>
    <x v="3"/>
    <s v="AMAA0012425"/>
    <x v="0"/>
    <m/>
    <s v="Was the necessary coverage included to match the quote/binder concerning: locations, coverages, limits, deductibles and rates?"/>
    <x v="60"/>
  </r>
  <r>
    <x v="34"/>
    <x v="10"/>
    <x v="2"/>
    <x v="16"/>
    <x v="0"/>
    <s v="MIRIAM GONZALEZ"/>
    <x v="8"/>
    <x v="3"/>
    <s v="BA22294W300667"/>
    <x v="8"/>
    <m/>
    <s v="Did the specialist complete the declaration form appropriately? (policy number, named insured, mailing address, policy period, coverage type, business description, transaction type, RBE, premium, taxes, fees and TRIA)"/>
    <x v="61"/>
  </r>
  <r>
    <x v="34"/>
    <x v="10"/>
    <x v="2"/>
    <x v="2"/>
    <x v="1"/>
    <s v="ROBERT FIDUCCIA"/>
    <x v="2"/>
    <x v="1"/>
    <s v="pav0396289"/>
    <x v="8"/>
    <m/>
    <s v="Did the specialist complete the declaration form appropriately? (policy number, named insured, mailing address, policy period, coverage type, business description, transaction type, RBE, premium, taxes, fees and TRIA)"/>
    <x v="62"/>
  </r>
  <r>
    <x v="34"/>
    <x v="10"/>
    <x v="2"/>
    <x v="23"/>
    <x v="0"/>
    <s v="Richard Gobuty"/>
    <x v="11"/>
    <x v="1"/>
    <s v="BDG-0137086-04"/>
    <x v="6"/>
    <m/>
    <s v="Are all supporting documents attached to the policy and delivered to the proper contact? Standards will vary by market. Verify using the Document Backup Information to Market KB."/>
    <x v="63"/>
  </r>
  <r>
    <x v="35"/>
    <x v="10"/>
    <x v="2"/>
    <x v="25"/>
    <x v="0"/>
    <s v="n/a"/>
    <x v="12"/>
    <x v="4"/>
    <s v="n/a"/>
    <x v="11"/>
    <m/>
    <s v="Was the policy stamped correctly per state guidelines?"/>
    <x v="64"/>
  </r>
  <r>
    <x v="36"/>
    <x v="10"/>
    <x v="2"/>
    <x v="4"/>
    <x v="1"/>
    <s v="Linda Grindeland"/>
    <x v="2"/>
    <x v="0"/>
    <s v="PAV0429458"/>
    <x v="5"/>
    <s v="Forms Attachment"/>
    <s v="Were all necessary forms added to the policy?"/>
    <x v="65"/>
  </r>
  <r>
    <x v="36"/>
    <x v="10"/>
    <x v="2"/>
    <x v="1"/>
    <x v="1"/>
    <s v="Newport Taco, LLC"/>
    <x v="7"/>
    <x v="1"/>
    <s v="L262002819-0"/>
    <x v="3"/>
    <m/>
    <s v="Not part of Audit Questions"/>
    <x v="66"/>
  </r>
  <r>
    <x v="37"/>
    <x v="10"/>
    <x v="2"/>
    <x v="25"/>
    <x v="0"/>
    <s v="Harris Automotive Group LLC"/>
    <x v="7"/>
    <x v="1"/>
    <s v="2810005954-0"/>
    <x v="9"/>
    <m/>
    <s v="Not part of Audit Questions"/>
    <x v="67"/>
  </r>
  <r>
    <x v="37"/>
    <x v="10"/>
    <x v="2"/>
    <x v="26"/>
    <x v="1"/>
    <s v="Interstate Rubbish Removal Inc"/>
    <x v="17"/>
    <x v="1"/>
    <s v="BAS-17963-1"/>
    <x v="0"/>
    <m/>
    <s v="Was the necessary coverage included to match the quote/binder concerning: locations, coverages, limits, deductibles and rates?"/>
    <x v="68"/>
  </r>
  <r>
    <x v="38"/>
    <x v="11"/>
    <x v="2"/>
    <x v="2"/>
    <x v="1"/>
    <s v="AB Marketing, LLC"/>
    <x v="2"/>
    <x v="0"/>
    <s v="PAV0429449"/>
    <x v="0"/>
    <s v="Coverages For Dec Page"/>
    <s v="Did the specialist complete the coverage part of the declaration page appropriately per LOB?"/>
    <x v="69"/>
  </r>
  <r>
    <x v="39"/>
    <x v="11"/>
    <x v="2"/>
    <x v="27"/>
    <x v="0"/>
    <s v="Webmatter, LLC; AC of Lafayette, LLC"/>
    <x v="11"/>
    <x v="3"/>
    <s v="BDG-3046896-03"/>
    <x v="0"/>
    <m/>
    <s v="Was the necessary coverage included to match the quote/binder concerning: locations, coverages, limits, deductibles and rates?"/>
    <x v="70"/>
  </r>
  <r>
    <x v="39"/>
    <x v="11"/>
    <x v="2"/>
    <x v="17"/>
    <x v="0"/>
    <s v="Zariz Transport, Inc"/>
    <x v="2"/>
    <x v="1"/>
    <s v="PAV0439503"/>
    <x v="0"/>
    <m/>
    <s v="Was the necessary coverage included to match the quote/binder concerning: locations, coverages, limits, deductibles and rates?"/>
    <x v="71"/>
  </r>
  <r>
    <x v="40"/>
    <x v="11"/>
    <x v="2"/>
    <x v="12"/>
    <x v="0"/>
    <s v="FTC Realty LLC"/>
    <x v="11"/>
    <x v="0"/>
    <s v="BDG-0188003-01"/>
    <x v="1"/>
    <m/>
    <s v="Not part of Audit Questions"/>
    <x v="72"/>
  </r>
  <r>
    <x v="40"/>
    <x v="11"/>
    <x v="2"/>
    <x v="7"/>
    <x v="1"/>
    <s v="Sajuana Balleza and Reyes Martinez"/>
    <x v="18"/>
    <x v="0"/>
    <s v="NN1529422"/>
    <x v="8"/>
    <m/>
    <s v="Did the specialist complete the declaration form appropriately? (policy number, named insured, mailing address, policy period, coverage type, business description, transaction type, RBE, premium, taxes, fees and TRIA)"/>
    <x v="73"/>
  </r>
  <r>
    <x v="41"/>
    <x v="12"/>
    <x v="3"/>
    <x v="18"/>
    <x v="0"/>
    <s v="First Presbyterian Church of Virginia Beach"/>
    <x v="8"/>
    <x v="3"/>
    <s v="ROU904264"/>
    <x v="6"/>
    <m/>
    <s v="Are all supporting documents attached to the policy and delivered to the proper contact? Standards will vary by market. Verify using the Document Backup Information to Market KB."/>
    <x v="74"/>
  </r>
  <r>
    <x v="42"/>
    <x v="12"/>
    <x v="3"/>
    <x v="3"/>
    <x v="0"/>
    <s v="458 Reconciliation"/>
    <x v="18"/>
    <x v="0"/>
    <s v="NN1493479"/>
    <x v="6"/>
    <m/>
    <s v="Are all supporting documents attached to the policy and delivered to the proper contact? Standards will vary by market. Verify using the Document Backup Information to Market KB."/>
    <x v="75"/>
  </r>
  <r>
    <x v="42"/>
    <x v="12"/>
    <x v="3"/>
    <x v="0"/>
    <x v="0"/>
    <s v="Callazzo Properties LLC"/>
    <x v="0"/>
    <x v="0"/>
    <s v="IMA404721A"/>
    <x v="1"/>
    <m/>
    <s v="Not part of Audit Questions"/>
    <x v="76"/>
  </r>
  <r>
    <x v="42"/>
    <x v="12"/>
    <x v="3"/>
    <x v="17"/>
    <x v="0"/>
    <s v="CASTILLO'S MUFFLER AND RADIATOR SHOP"/>
    <x v="2"/>
    <x v="0"/>
    <s v="PAV0439697"/>
    <x v="0"/>
    <m/>
    <s v="Was the necessary coverage included to match the quote/binder concerning: locations, coverages, limits, deductibles and rates?"/>
    <x v="77"/>
  </r>
  <r>
    <x v="42"/>
    <x v="12"/>
    <x v="3"/>
    <x v="27"/>
    <x v="0"/>
    <s v="Deem's K&amp;C LLC.; Deem Cabinets, Inc; Cry"/>
    <x v="11"/>
    <x v="3"/>
    <s v="BDG-3046162-03"/>
    <x v="0"/>
    <m/>
    <s v="Was the necessary coverage included to match the quote/binder concerning: locations, coverages, limits, deductibles and rates?"/>
    <x v="78"/>
  </r>
  <r>
    <x v="42"/>
    <x v="12"/>
    <x v="3"/>
    <x v="6"/>
    <x v="1"/>
    <s v="JVH Investments, LLC"/>
    <x v="13"/>
    <x v="1"/>
    <s v="GL202300015459"/>
    <x v="1"/>
    <m/>
    <s v="Not part of Audit Questions"/>
    <x v="79"/>
  </r>
  <r>
    <x v="42"/>
    <x v="12"/>
    <x v="3"/>
    <x v="1"/>
    <x v="1"/>
    <s v="The Russell Home for Atypical Children, Inc"/>
    <x v="1"/>
    <x v="3"/>
    <s v="VBA901276 00"/>
    <x v="1"/>
    <m/>
    <s v="Not part of Audit Questions"/>
    <x v="76"/>
  </r>
  <r>
    <x v="43"/>
    <x v="12"/>
    <x v="3"/>
    <x v="1"/>
    <x v="1"/>
    <s v="JJEP, Ltd"/>
    <x v="1"/>
    <x v="0"/>
    <s v="VBA910116"/>
    <x v="6"/>
    <m/>
    <s v="Are all supporting documents attached to the policy and delivered to the proper contact? Standards will vary by market. Verify using the Document Backup Information to Market KB."/>
    <x v="80"/>
  </r>
  <r>
    <x v="43"/>
    <x v="12"/>
    <x v="3"/>
    <x v="5"/>
    <x v="1"/>
    <s v="Pine Rock Builders Group"/>
    <x v="19"/>
    <x v="1"/>
    <s v="NPP8863676"/>
    <x v="6"/>
    <m/>
    <s v="Are all supporting documents attached to the policy and delivered to the proper contact? Standards will vary by market. Verify using the Document Backup Information to Market KB."/>
    <x v="81"/>
  </r>
  <r>
    <x v="43"/>
    <x v="12"/>
    <x v="3"/>
    <x v="12"/>
    <x v="0"/>
    <s v="Trailer Works of Central Florida LLC"/>
    <x v="7"/>
    <x v="6"/>
    <s v="2810002851-3"/>
    <x v="12"/>
    <m/>
    <s v="Not part of Audit Questions"/>
    <x v="82"/>
  </r>
  <r>
    <x v="43"/>
    <x v="12"/>
    <x v="3"/>
    <x v="1"/>
    <x v="1"/>
    <s v="not provided"/>
    <x v="1"/>
    <x v="4"/>
    <s v="Not Provided"/>
    <x v="6"/>
    <m/>
    <s v="Are all supporting documents attached to the policy and delivered to the proper contact? Standards will vary by market. Verify using the Document Backup Information to Market KB."/>
    <x v="80"/>
  </r>
  <r>
    <x v="44"/>
    <x v="12"/>
    <x v="3"/>
    <x v="16"/>
    <x v="0"/>
    <s v="Double C Double L, LLC"/>
    <x v="18"/>
    <x v="1"/>
    <s v="NN1502901"/>
    <x v="6"/>
    <m/>
    <s v="Are all supporting documents attached to the policy and delivered to the proper contact? Standards will vary by market. Verify using the Document Backup Information to Market KB."/>
    <x v="83"/>
  </r>
  <r>
    <x v="44"/>
    <x v="12"/>
    <x v="3"/>
    <x v="17"/>
    <x v="0"/>
    <s v="Holiday Shores Property Owners Association"/>
    <x v="18"/>
    <x v="0"/>
    <s v="NN1502931"/>
    <x v="6"/>
    <m/>
    <s v="Are all supporting documents attached to the policy and delivered to the proper contact? Standards will vary by market. Verify using the Document Backup Information to Market KB."/>
    <x v="83"/>
  </r>
  <r>
    <x v="45"/>
    <x v="12"/>
    <x v="3"/>
    <x v="9"/>
    <x v="0"/>
    <s v="Birmingham Swim League"/>
    <x v="6"/>
    <x v="8"/>
    <s v="CPS7721826"/>
    <x v="9"/>
    <m/>
    <s v="Not part of Audit Questions"/>
    <x v="84"/>
  </r>
  <r>
    <x v="45"/>
    <x v="12"/>
    <x v="3"/>
    <x v="21"/>
    <x v="1"/>
    <s v="Dunham Construction"/>
    <x v="11"/>
    <x v="1"/>
    <s v="BDG012236606"/>
    <x v="1"/>
    <m/>
    <s v="Not part of Audit Questions"/>
    <x v="85"/>
  </r>
  <r>
    <x v="45"/>
    <x v="12"/>
    <x v="3"/>
    <x v="3"/>
    <x v="0"/>
    <s v="Masis and Verzhin Bagdasaryan"/>
    <x v="5"/>
    <x v="0"/>
    <s v="CPV0065554"/>
    <x v="0"/>
    <m/>
    <s v="Was the necessary coverage included to match the quote/binder concerning: locations, coverages, limits, deductibles and rates?"/>
    <x v="86"/>
  </r>
  <r>
    <x v="45"/>
    <x v="12"/>
    <x v="3"/>
    <x v="1"/>
    <x v="1"/>
    <s v="Wyatt C. Wolfe Trust"/>
    <x v="7"/>
    <x v="0"/>
    <s v="M262002747-0"/>
    <x v="0"/>
    <m/>
    <s v="Was the necessary coverage included to match the quote/binder concerning: locations, coverages, limits, deductibles and rates?"/>
    <x v="87"/>
  </r>
  <r>
    <x v="46"/>
    <x v="13"/>
    <x v="3"/>
    <x v="20"/>
    <x v="1"/>
    <s v="Bedrock Property Management LLC"/>
    <x v="11"/>
    <x v="1"/>
    <s v="BDG-3064440-01"/>
    <x v="4"/>
    <m/>
    <s v="Does the specialist provide the correct information for the property location and building concerning co-insurance and valuation?"/>
    <x v="88"/>
  </r>
  <r>
    <x v="47"/>
    <x v="13"/>
    <x v="3"/>
    <x v="19"/>
    <x v="1"/>
    <s v="Dr. Zeyi Chen "/>
    <x v="20"/>
    <x v="3"/>
    <s v="FSF17086522 001"/>
    <x v="4"/>
    <m/>
    <s v="Does the specialist provide the correct information for the property location and building concerning co-insurance and valuation?"/>
    <x v="89"/>
  </r>
  <r>
    <x v="47"/>
    <x v="13"/>
    <x v="3"/>
    <x v="24"/>
    <x v="1"/>
    <s v="Donald Gaddis Company, Inc"/>
    <x v="21"/>
    <x v="9"/>
    <s v="JFL/LIQ/238772"/>
    <x v="6"/>
    <m/>
    <s v="Are all supporting documents attached to the policy and delivered to the proper contact? Standards will vary by market. Verify using the Document Backup Information to Market KB."/>
    <x v="90"/>
  </r>
  <r>
    <x v="48"/>
    <x v="13"/>
    <x v="3"/>
    <x v="3"/>
    <x v="0"/>
    <s v="Accurate Paving Co"/>
    <x v="18"/>
    <x v="0"/>
    <s v="NN1514417"/>
    <x v="8"/>
    <m/>
    <s v="Did the specialist complete the declaration form appropriately? (policy number, named insured, mailing address, policy period, coverage type, business description, transaction type, RBE, premium, taxes, fees and TRIA)"/>
    <x v="91"/>
  </r>
  <r>
    <x v="48"/>
    <x v="13"/>
    <x v="3"/>
    <x v="8"/>
    <x v="0"/>
    <s v="Smith Tractor Service, Inc"/>
    <x v="5"/>
    <x v="0"/>
    <s v="CPV0061821"/>
    <x v="1"/>
    <m/>
    <s v="Not part of Audit Questions"/>
    <x v="92"/>
  </r>
  <r>
    <x v="49"/>
    <x v="13"/>
    <x v="3"/>
    <x v="19"/>
    <x v="1"/>
    <s v="Sunquest Inc(Vero Beach)"/>
    <x v="10"/>
    <x v="1"/>
    <s v="ESC109095"/>
    <x v="8"/>
    <m/>
    <s v="Did the specialist complete the declaration form appropriately? (policy number, named insured, mailing address, policy period, coverage type, business description, transaction type, RBE, premium, taxes, fees and TRIA)"/>
    <x v="93"/>
  </r>
  <r>
    <x v="50"/>
    <x v="14"/>
    <x v="3"/>
    <x v="12"/>
    <x v="0"/>
    <s v="Phipps, Lenvill/Phipps Main LLC"/>
    <x v="17"/>
    <x v="0"/>
    <s v="BAS-20392-1"/>
    <x v="9"/>
    <m/>
    <s v="Not part of Audit Questions"/>
    <x v="94"/>
  </r>
  <r>
    <x v="50"/>
    <x v="14"/>
    <x v="3"/>
    <x v="7"/>
    <x v="1"/>
    <s v="STM Enterprise LLC"/>
    <x v="18"/>
    <x v="0"/>
    <s v="NN1519982"/>
    <x v="0"/>
    <m/>
    <s v="Was the necessary coverage included to match the quote/binder concerning: locations, coverages, limits, deductibles and rates?"/>
    <x v="95"/>
  </r>
  <r>
    <x v="51"/>
    <x v="14"/>
    <x v="3"/>
    <x v="28"/>
    <x v="0"/>
    <s v="SPOSARO LOW VOLTAGE"/>
    <x v="6"/>
    <x v="10"/>
    <s v="XBS0182655"/>
    <x v="4"/>
    <m/>
    <s v="Does the specialist provide the correct information for the property location and building concerning co-insurance and valuation?"/>
    <x v="96"/>
  </r>
  <r>
    <x v="51"/>
    <x v="14"/>
    <x v="3"/>
    <x v="28"/>
    <x v="0"/>
    <s v="SPOSARO LOW VOLTAGE"/>
    <x v="6"/>
    <x v="10"/>
    <s v="XBS0182655"/>
    <x v="8"/>
    <m/>
    <s v="Did the specialist complete the declaration form appropriately? (policy number, named insured, mailing address, policy period, coverage type, business description, transaction type, RBE, premium, taxes, fees and TRIA)"/>
    <x v="97"/>
  </r>
  <r>
    <x v="52"/>
    <x v="14"/>
    <x v="3"/>
    <x v="11"/>
    <x v="1"/>
    <s v="C.S. Brothers, LLC"/>
    <x v="2"/>
    <x v="1"/>
    <s v="PAV0430845"/>
    <x v="8"/>
    <m/>
    <s v="Did the specialist complete the declaration form appropriately? (policy number, named insured, mailing address, policy period, coverage type, business description, transaction type, RBE, premium, taxes, fees and TRIA)"/>
    <x v="98"/>
  </r>
  <r>
    <x v="52"/>
    <x v="14"/>
    <x v="3"/>
    <x v="28"/>
    <x v="0"/>
    <s v="CEDAR CREEK HOMEOWNERS ASSOCIATION"/>
    <x v="6"/>
    <x v="10"/>
    <s v="XBS0182506"/>
    <x v="4"/>
    <m/>
    <s v="Does the specialist provide the correct information for the property location and building concerning co-insurance and valuation?"/>
    <x v="99"/>
  </r>
  <r>
    <x v="52"/>
    <x v="14"/>
    <x v="3"/>
    <x v="29"/>
    <x v="1"/>
    <s v="Clear Tide"/>
    <x v="7"/>
    <x v="10"/>
    <s v="0100236108-0"/>
    <x v="1"/>
    <m/>
    <s v="Not part of Audit Questions"/>
    <x v="100"/>
  </r>
  <r>
    <x v="52"/>
    <x v="14"/>
    <x v="3"/>
    <x v="7"/>
    <x v="1"/>
    <s v="David Strickland"/>
    <x v="18"/>
    <x v="0"/>
    <s v="NN1535834 "/>
    <x v="8"/>
    <m/>
    <s v="Did the specialist complete the declaration form appropriately? (policy number, named insured, mailing address, policy period, coverage type, business description, transaction type, RBE, premium, taxes, fees and TRIA)"/>
    <x v="101"/>
  </r>
  <r>
    <x v="52"/>
    <x v="14"/>
    <x v="3"/>
    <x v="11"/>
    <x v="1"/>
    <s v="Gas Money LLC DBA Gas Money INC, Gas Money USA"/>
    <x v="2"/>
    <x v="1"/>
    <s v="PAV0242984"/>
    <x v="0"/>
    <m/>
    <s v="Was the necessary coverage included to match the quote/binder concerning: locations, coverages, limits, deductibles and rates?"/>
    <x v="102"/>
  </r>
  <r>
    <x v="53"/>
    <x v="14"/>
    <x v="3"/>
    <x v="7"/>
    <x v="1"/>
    <s v="Diamond Elite Orlando, LLC"/>
    <x v="2"/>
    <x v="1"/>
    <s v="PAV0373573"/>
    <x v="8"/>
    <m/>
    <s v="Did the specialist complete the declaration form appropriately? (policy number, named insured, mailing address, policy period, coverage type, business description, transaction type, RBE, premium, taxes, fees and TRIA)"/>
    <x v="103"/>
  </r>
  <r>
    <x v="53"/>
    <x v="14"/>
    <x v="3"/>
    <x v="28"/>
    <x v="0"/>
    <s v="SB Experiential LLC "/>
    <x v="6"/>
    <x v="10"/>
    <s v="CXS0018671"/>
    <x v="0"/>
    <m/>
    <s v="Was the necessary coverage included to match the quote/binder concerning: locations, coverages, limits, deductibles and rates?"/>
    <x v="104"/>
  </r>
  <r>
    <x v="54"/>
    <x v="15"/>
    <x v="3"/>
    <x v="29"/>
    <x v="1"/>
    <s v="Great Lakes Insurance SE"/>
    <x v="13"/>
    <x v="1"/>
    <s v="GL 1052978C "/>
    <x v="6"/>
    <m/>
    <s v="Are all supporting documents attached to the policy and delivered to the proper contact? Standards will vary by market. Verify using the Document Backup Information to Market KB."/>
    <x v="105"/>
  </r>
  <r>
    <x v="54"/>
    <x v="15"/>
    <x v="3"/>
    <x v="30"/>
    <x v="0"/>
    <s v="Merill Investments LLC"/>
    <x v="7"/>
    <x v="1"/>
    <s v="L264002127"/>
    <x v="6"/>
    <m/>
    <s v="Are all supporting documents attached to the policy and delivered to the proper contact? Standards will vary by market. Verify using the Document Backup Information to Market KB."/>
    <x v="106"/>
  </r>
  <r>
    <x v="54"/>
    <x v="15"/>
    <x v="3"/>
    <x v="1"/>
    <x v="1"/>
    <s v="Newport Taco, LLC"/>
    <x v="7"/>
    <x v="1"/>
    <s v="L262002819-0"/>
    <x v="6"/>
    <m/>
    <s v="Are all supporting documents attached to the policy and delivered to the proper contact? Standards will vary by market. Verify using the Document Backup Information to Market KB."/>
    <x v="107"/>
  </r>
  <r>
    <x v="55"/>
    <x v="15"/>
    <x v="3"/>
    <x v="7"/>
    <x v="1"/>
    <s v="Curtis Golden"/>
    <x v="18"/>
    <x v="0"/>
    <s v="NN1420260 "/>
    <x v="8"/>
    <m/>
    <s v="Did the specialist complete the declaration form appropriately? (policy number, named insured, mailing address, policy period, coverage type, business description, transaction type, RBE, premium, taxes, fees and TRIA)"/>
    <x v="108"/>
  </r>
  <r>
    <x v="55"/>
    <x v="15"/>
    <x v="3"/>
    <x v="14"/>
    <x v="0"/>
    <s v="Martane Corporation"/>
    <x v="0"/>
    <x v="3"/>
    <s v="IMA358393B"/>
    <x v="8"/>
    <m/>
    <s v="Did the specialist complete the declaration form appropriately? (policy number, named insured, mailing address, policy period, coverage type, business description, transaction type, RBE, premium, taxes, fees and TRIA)"/>
    <x v="109"/>
  </r>
  <r>
    <x v="55"/>
    <x v="15"/>
    <x v="3"/>
    <x v="9"/>
    <x v="0"/>
    <s v="Sunshine Investment Homes, LLC"/>
    <x v="6"/>
    <x v="0"/>
    <s v="CPS7787504"/>
    <x v="4"/>
    <m/>
    <s v="Does the specialist provide the correct information for the property location and building concerning co-insurance and valuation?"/>
    <x v="110"/>
  </r>
  <r>
    <x v="56"/>
    <x v="15"/>
    <x v="3"/>
    <x v="18"/>
    <x v="0"/>
    <s v=" Warehouse One"/>
    <x v="8"/>
    <x v="3"/>
    <s v="ROU904267"/>
    <x v="3"/>
    <m/>
    <s v="Not part of Audit Questions"/>
    <x v="111"/>
  </r>
  <r>
    <x v="56"/>
    <x v="15"/>
    <x v="3"/>
    <x v="31"/>
    <x v="0"/>
    <s v="Rally Bus Corp."/>
    <x v="2"/>
    <x v="0"/>
    <s v="PAV0415457"/>
    <x v="0"/>
    <m/>
    <s v="Was the necessary coverage included to match the quote/binder concerning: locations, coverages, limits, deductibles and rates?"/>
    <x v="112"/>
  </r>
  <r>
    <x v="56"/>
    <x v="15"/>
    <x v="3"/>
    <x v="31"/>
    <x v="0"/>
    <s v="Rally Bus Corp."/>
    <x v="2"/>
    <x v="0"/>
    <s v="PAV0415457"/>
    <x v="8"/>
    <m/>
    <s v="Did the specialist complete the declaration form appropriately? (policy number, named insured, mailing address, policy period, coverage type, business description, transaction type, RBE, premium, taxes, fees and TRIA)"/>
    <x v="113"/>
  </r>
  <r>
    <x v="56"/>
    <x v="15"/>
    <x v="3"/>
    <x v="32"/>
    <x v="0"/>
    <s v="SMP Hospitality LLC"/>
    <x v="22"/>
    <x v="1"/>
    <s v="01-C-PK-P20071965-0"/>
    <x v="5"/>
    <s v="Forms Completion"/>
    <s v="Were all policy forms filled in correctly? (Reference Form Fill-In Guide by Market)"/>
    <x v="114"/>
  </r>
  <r>
    <x v="57"/>
    <x v="15"/>
    <x v="3"/>
    <x v="9"/>
    <x v="0"/>
    <s v="Sunshine Investment Homes, LLC "/>
    <x v="6"/>
    <x v="0"/>
    <s v="CPS7787504"/>
    <x v="4"/>
    <m/>
    <s v="Does the specialist provide the correct information for the property location and building concerning co-insurance and valuation?"/>
    <x v="115"/>
  </r>
  <r>
    <x v="58"/>
    <x v="16"/>
    <x v="3"/>
    <x v="0"/>
    <x v="0"/>
    <s v=" L-20, LLC"/>
    <x v="13"/>
    <x v="0"/>
    <s v="GLPK3000499"/>
    <x v="4"/>
    <m/>
    <s v="Does the specialist provide the correct information for the property location and building concerning co-insurance and valuation?"/>
    <x v="116"/>
  </r>
  <r>
    <x v="58"/>
    <x v="16"/>
    <x v="3"/>
    <x v="30"/>
    <x v="0"/>
    <s v=" Role Properties, LLC"/>
    <x v="7"/>
    <x v="0"/>
    <s v="M262002740"/>
    <x v="9"/>
    <m/>
    <s v="Not part of Audit Questions"/>
    <x v="117"/>
  </r>
  <r>
    <x v="58"/>
    <x v="16"/>
    <x v="3"/>
    <x v="30"/>
    <x v="0"/>
    <s v="625 Bonham LLC"/>
    <x v="7"/>
    <x v="0"/>
    <s v="M262002986"/>
    <x v="11"/>
    <m/>
    <s v="Was the policy stamped correctly per state guidelines?"/>
    <x v="118"/>
  </r>
  <r>
    <x v="58"/>
    <x v="16"/>
    <x v="3"/>
    <x v="33"/>
    <x v="0"/>
    <s v="Gautreaux Enterprises LLC"/>
    <x v="11"/>
    <x v="3"/>
    <s v="BDG-0188064-01"/>
    <x v="4"/>
    <m/>
    <s v="Does the specialist provide the correct information for the property location and building concerning co-insurance and valuation?"/>
    <x v="119"/>
  </r>
  <r>
    <x v="58"/>
    <x v="16"/>
    <x v="3"/>
    <x v="34"/>
    <x v="1"/>
    <s v="The 1996 Rodney R. Starkey Trust A"/>
    <x v="10"/>
    <x v="3"/>
    <s v="ESC113478"/>
    <x v="6"/>
    <m/>
    <s v="Are all supporting documents attached to the policy and delivered to the proper contact? Standards will vary by market. Verify using the Document Backup Information to Market KB."/>
    <x v="120"/>
  </r>
  <r>
    <x v="59"/>
    <x v="16"/>
    <x v="3"/>
    <x v="7"/>
    <x v="1"/>
    <s v="Arsenal Properties "/>
    <x v="18"/>
    <x v="0"/>
    <s v="NN1475718"/>
    <x v="0"/>
    <m/>
    <s v="Was the necessary coverage included to match the quote/binder concerning: locations, coverages, limits, deductibles and rates?"/>
    <x v="121"/>
  </r>
  <r>
    <x v="60"/>
    <x v="16"/>
    <x v="4"/>
    <x v="5"/>
    <x v="1"/>
    <s v="DIC Properties LLC"/>
    <x v="11"/>
    <x v="0"/>
    <s v="BDG-3053475-02 "/>
    <x v="0"/>
    <m/>
    <s v="Was the necessary coverage included to match the quote/binder concerning: locations, coverages, limits, deductibles and rates?"/>
    <x v="3"/>
  </r>
  <r>
    <x v="60"/>
    <x v="16"/>
    <x v="4"/>
    <x v="33"/>
    <x v="0"/>
    <s v="244 E. Evans St LLC "/>
    <x v="11"/>
    <x v="0"/>
    <s v="BDG-0188965-01"/>
    <x v="6"/>
    <m/>
    <s v="Are all supporting documents attached to the policy and delivered to the proper contact? Standards will vary by market. Verify using the Document Backup Information to Market KB."/>
    <x v="122"/>
  </r>
  <r>
    <x v="60"/>
    <x v="16"/>
    <x v="4"/>
    <x v="27"/>
    <x v="0"/>
    <s v="DIC Properties LLC"/>
    <x v="11"/>
    <x v="0"/>
    <s v="BDG-3053475-02 "/>
    <x v="0"/>
    <m/>
    <s v="Was the necessary coverage included to match the quote/binder concerning: locations, coverages, limits, deductibles and rates?"/>
    <x v="3"/>
  </r>
  <r>
    <x v="60"/>
    <x v="16"/>
    <x v="4"/>
    <x v="18"/>
    <x v="0"/>
    <s v="Kirban Customs Inc."/>
    <x v="7"/>
    <x v="11"/>
    <s v="2810005658-1"/>
    <x v="6"/>
    <m/>
    <s v="Are all supporting documents attached to the policy and delivered to the proper contact? Standards will vary by market. Verify using the Document Backup Information to Market KB."/>
    <x v="123"/>
  </r>
  <r>
    <x v="60"/>
    <x v="16"/>
    <x v="4"/>
    <x v="11"/>
    <x v="1"/>
    <s v="Dionicio Hernandez"/>
    <x v="12"/>
    <x v="4"/>
    <s v="Not Provided"/>
    <x v="5"/>
    <s v="Forms Attachment"/>
    <s v="Were all necessary forms added to the policy?"/>
    <x v="124"/>
  </r>
  <r>
    <x v="61"/>
    <x v="17"/>
    <x v="4"/>
    <x v="18"/>
    <x v="0"/>
    <s v="Waterfowl Farms, LLC "/>
    <x v="9"/>
    <x v="3"/>
    <s v="AMAA0013867"/>
    <x v="0"/>
    <s v="Coverages For Dec Page"/>
    <s v="Did the specialist complete the coverage part of the declaration page appropriately per LOB?"/>
    <x v="125"/>
  </r>
  <r>
    <x v="61"/>
    <x v="17"/>
    <x v="4"/>
    <x v="14"/>
    <x v="0"/>
    <s v="Superior Finishing Systems LLC"/>
    <x v="6"/>
    <x v="0"/>
    <s v="CPS7778450"/>
    <x v="6"/>
    <m/>
    <s v="Are all supporting documents attached to the policy and delivered to the proper contact? Standards will vary by market. Verify using the Document Backup Information to Market KB."/>
    <x v="126"/>
  </r>
  <r>
    <x v="62"/>
    <x v="17"/>
    <x v="4"/>
    <x v="19"/>
    <x v="1"/>
    <s v="Four Freedoms Venture, Inc"/>
    <x v="10"/>
    <x v="3"/>
    <s v="ESC114986"/>
    <x v="4"/>
    <s v="Forms Attachment"/>
    <s v="Were all necessary forms added to the policy?"/>
    <x v="127"/>
  </r>
  <r>
    <x v="62"/>
    <x v="17"/>
    <x v="4"/>
    <x v="19"/>
    <x v="1"/>
    <s v="Four Freedoms Venture, Inc"/>
    <x v="10"/>
    <x v="3"/>
    <s v="ESC114986"/>
    <x v="0"/>
    <m/>
    <s v="Was the necessary coverage included to match the quote/binder concerning: locations, coverages, limits, deductibles and rates?"/>
    <x v="128"/>
  </r>
  <r>
    <x v="62"/>
    <x v="17"/>
    <x v="4"/>
    <x v="19"/>
    <x v="1"/>
    <s v="Four Freedoms Venture, Inc"/>
    <x v="10"/>
    <x v="3"/>
    <s v="ESC114986"/>
    <x v="5"/>
    <s v="Forms Completion"/>
    <s v="Were all policy forms filled in correctly? (Reference Form Fill-In Guide by Market)"/>
    <x v="129"/>
  </r>
  <r>
    <x v="62"/>
    <x v="17"/>
    <x v="4"/>
    <x v="26"/>
    <x v="1"/>
    <s v="Taiter Properties LLC"/>
    <x v="11"/>
    <x v="0"/>
    <s v="BDG018838601"/>
    <x v="0"/>
    <m/>
    <s v="Was the necessary coverage included to match the quote/binder concerning: locations, coverages, limits, deductibles and rates?"/>
    <x v="130"/>
  </r>
  <r>
    <x v="63"/>
    <x v="17"/>
    <x v="4"/>
    <x v="3"/>
    <x v="0"/>
    <s v="Ormond Beach Sa Opco, LLC"/>
    <x v="2"/>
    <x v="0"/>
    <s v="PAV0430893"/>
    <x v="5"/>
    <s v="Forms Attachment"/>
    <s v="Were all necessary forms added to the policy?"/>
    <x v="131"/>
  </r>
  <r>
    <x v="63"/>
    <x v="17"/>
    <x v="4"/>
    <x v="29"/>
    <x v="1"/>
    <s v="Wilkerson Crane Rental, Inc"/>
    <x v="23"/>
    <x v="10"/>
    <s v="ORANXS000437-03"/>
    <x v="11"/>
    <m/>
    <s v="Was the policy stamped correctly per state guidelines?"/>
    <x v="132"/>
  </r>
  <r>
    <x v="64"/>
    <x v="18"/>
    <x v="4"/>
    <x v="1"/>
    <x v="1"/>
    <s v="Mondrian Land Company, LLC"/>
    <x v="7"/>
    <x v="1"/>
    <s v="L271003699-0"/>
    <x v="1"/>
    <m/>
    <s v="Not part of Audit Questions"/>
    <x v="133"/>
  </r>
  <r>
    <x v="65"/>
    <x v="18"/>
    <x v="4"/>
    <x v="1"/>
    <x v="1"/>
    <s v="TECOLAND CORPORATION"/>
    <x v="1"/>
    <x v="1"/>
    <s v="VBA918250 00"/>
    <x v="5"/>
    <s v="Forms Attachment"/>
    <s v="Were all necessary forms added to the policy?"/>
    <x v="134"/>
  </r>
  <r>
    <x v="66"/>
    <x v="18"/>
    <x v="4"/>
    <x v="24"/>
    <x v="1"/>
    <s v="Radiant Property Management"/>
    <x v="24"/>
    <x v="1"/>
    <s v="CF3GL00383-231"/>
    <x v="3"/>
    <m/>
    <s v="Not part of Audit Questions"/>
    <x v="135"/>
  </r>
  <r>
    <x v="66"/>
    <x v="18"/>
    <x v="4"/>
    <x v="32"/>
    <x v="0"/>
    <s v="Hess Orthodontics PLLC"/>
    <x v="25"/>
    <x v="10"/>
    <s v="EZXS3116772"/>
    <x v="4"/>
    <m/>
    <s v="Does the specialist provide the correct information for the property location and building concerning co-insurance and valuation?"/>
    <x v="136"/>
  </r>
  <r>
    <x v="67"/>
    <x v="19"/>
    <x v="4"/>
    <x v="9"/>
    <x v="0"/>
    <s v="JOSH &amp; MOLLY BRECKLEY"/>
    <x v="6"/>
    <x v="0"/>
    <s v="CPS7741850"/>
    <x v="0"/>
    <m/>
    <s v="Was the necessary coverage included to match the quote/binder concerning: locations, coverages, limits, deductibles and rates?"/>
    <x v="3"/>
  </r>
  <r>
    <x v="68"/>
    <x v="19"/>
    <x v="4"/>
    <x v="2"/>
    <x v="1"/>
    <s v="Inkline Tattoo LLC"/>
    <x v="2"/>
    <x v="0"/>
    <s v="PAV0448638"/>
    <x v="0"/>
    <s v="Coverages For Dec Page"/>
    <s v="Did the specialist complete the coverage part of the declaration page appropriately per LOB?"/>
    <x v="137"/>
  </r>
  <r>
    <x v="68"/>
    <x v="19"/>
    <x v="4"/>
    <x v="1"/>
    <x v="1"/>
    <s v=" Railroad Square, LLC "/>
    <x v="1"/>
    <x v="3"/>
    <s v="VBA916141 00"/>
    <x v="0"/>
    <m/>
    <s v="Was the necessary coverage included to match the quote/binder concerning: locations, coverages, limits, deductibles and rates?"/>
    <x v="138"/>
  </r>
  <r>
    <x v="68"/>
    <x v="19"/>
    <x v="4"/>
    <x v="2"/>
    <x v="1"/>
    <s v="Inkline Tattoo LLC"/>
    <x v="2"/>
    <x v="0"/>
    <s v="PAV0448638"/>
    <x v="0"/>
    <m/>
    <s v="Was the necessary coverage included to match the quote/binder concerning: locations, coverages, limits, deductibles and rates?"/>
    <x v="139"/>
  </r>
  <r>
    <x v="69"/>
    <x v="20"/>
    <x v="4"/>
    <x v="13"/>
    <x v="0"/>
    <s v="GROVERS BUILDING SUPPLY "/>
    <x v="5"/>
    <x v="3"/>
    <s v="MP0004016100104"/>
    <x v="8"/>
    <m/>
    <s v="Did the specialist complete the declaration form appropriately? (policy number, named insured, mailing address, policy period, coverage type, business description, transaction type, RBE, premium, taxes, fees and TRIA)"/>
    <x v="140"/>
  </r>
  <r>
    <x v="70"/>
    <x v="20"/>
    <x v="4"/>
    <x v="18"/>
    <x v="0"/>
    <s v="SC FUEL STOP INC"/>
    <x v="7"/>
    <x v="0"/>
    <s v="M262002481"/>
    <x v="8"/>
    <m/>
    <s v="Did the specialist complete the declaration form appropriately? (policy number, named insured, mailing address, policy period, coverage type, business description, transaction type, RBE, premium, taxes, fees and TRIA)"/>
    <x v="141"/>
  </r>
  <r>
    <x v="70"/>
    <x v="20"/>
    <x v="4"/>
    <x v="10"/>
    <x v="1"/>
    <s v="Seven Gables Construction"/>
    <x v="1"/>
    <x v="3"/>
    <s v="VBA919957 00"/>
    <x v="6"/>
    <m/>
    <s v="Are all supporting documents attached to the policy and delivered to the proper contact? Standards will vary by market. Verify using the Document Backup Information to Market KB."/>
    <x v="142"/>
  </r>
  <r>
    <x v="70"/>
    <x v="20"/>
    <x v="4"/>
    <x v="14"/>
    <x v="0"/>
    <s v="Goodmanagement, LLC"/>
    <x v="0"/>
    <x v="0"/>
    <s v="IMA406649A "/>
    <x v="4"/>
    <m/>
    <s v="Does the specialist provide the correct information for the property location and building concerning co-insurance and valuation?"/>
    <x v="143"/>
  </r>
  <r>
    <x v="71"/>
    <x v="21"/>
    <x v="5"/>
    <x v="3"/>
    <x v="0"/>
    <s v="FAT GUY'S BURGER'S LLC"/>
    <x v="2"/>
    <x v="0"/>
    <s v="PAV0242981"/>
    <x v="0"/>
    <m/>
    <s v="Was the necessary coverage included to match the quote/binder concerning: locations, coverages, limits, deductibles and rates?"/>
    <x v="144"/>
  </r>
  <r>
    <x v="71"/>
    <x v="21"/>
    <x v="5"/>
    <x v="1"/>
    <x v="1"/>
    <s v="JY 14th Street LLC"/>
    <x v="1"/>
    <x v="0"/>
    <s v="VBA917382 00"/>
    <x v="1"/>
    <m/>
    <s v="Not part of Audit Questions"/>
    <x v="145"/>
  </r>
  <r>
    <x v="71"/>
    <x v="21"/>
    <x v="5"/>
    <x v="3"/>
    <x v="0"/>
    <s v="Nazario T. Dominguez"/>
    <x v="18"/>
    <x v="8"/>
    <s v="NN1538730 "/>
    <x v="1"/>
    <m/>
    <s v="Not part of Audit Questions"/>
    <x v="146"/>
  </r>
  <r>
    <x v="72"/>
    <x v="21"/>
    <x v="5"/>
    <x v="1"/>
    <x v="1"/>
    <s v="Palm Coast Community School"/>
    <x v="1"/>
    <x v="3"/>
    <s v="VBA918554 00"/>
    <x v="1"/>
    <m/>
    <s v="Not part of Audit Questions"/>
    <x v="147"/>
  </r>
  <r>
    <x v="73"/>
    <x v="22"/>
    <x v="5"/>
    <x v="14"/>
    <x v="0"/>
    <s v="Economical Wholesale, Inc."/>
    <x v="6"/>
    <x v="8"/>
    <s v="CPS7796486"/>
    <x v="5"/>
    <s v="Forms Completion"/>
    <s v="Were all policy forms filled in correctly? (Reference Form Fill-In Guide by Market)"/>
    <x v="148"/>
  </r>
  <r>
    <x v="73"/>
    <x v="22"/>
    <x v="5"/>
    <x v="1"/>
    <x v="1"/>
    <s v="Palm Coast Community School"/>
    <x v="1"/>
    <x v="3"/>
    <s v="VBA918554 00"/>
    <x v="1"/>
    <m/>
    <s v="Not part of Audit Questions"/>
    <x v="149"/>
  </r>
  <r>
    <x v="74"/>
    <x v="22"/>
    <x v="5"/>
    <x v="7"/>
    <x v="1"/>
    <s v="Diamond Timberlands, LLC"/>
    <x v="7"/>
    <x v="0"/>
    <s v="M264000737"/>
    <x v="4"/>
    <m/>
    <s v="Does the specialist provide the correct information for the property location and building concerning co-insurance and valuation?"/>
    <x v="150"/>
  </r>
  <r>
    <x v="74"/>
    <x v="22"/>
    <x v="5"/>
    <x v="1"/>
    <x v="1"/>
    <s v="Northeast Illinois Council Boy Scouts Of America, Inc"/>
    <x v="1"/>
    <x v="3"/>
    <s v="VBA92043300"/>
    <x v="6"/>
    <m/>
    <s v="Are all supporting documents attached to the policy and delivered to the proper contact? Standards will vary by market. Verify using the Document Backup Information to Market KB."/>
    <x v="151"/>
  </r>
  <r>
    <x v="75"/>
    <x v="22"/>
    <x v="5"/>
    <x v="14"/>
    <x v="0"/>
    <s v="AMWINS ACCESS NORTHEAST"/>
    <x v="12"/>
    <x v="4"/>
    <s v="Not Provided"/>
    <x v="0"/>
    <m/>
    <s v="Was the necessary coverage included to match the quote/binder concerning: locations, coverages, limits, deductibles and rates?"/>
    <x v="152"/>
  </r>
  <r>
    <x v="75"/>
    <x v="22"/>
    <x v="5"/>
    <x v="1"/>
    <x v="1"/>
    <s v="Francisco Trust, LLC"/>
    <x v="1"/>
    <x v="3"/>
    <s v="VBA913658 00"/>
    <x v="1"/>
    <m/>
    <s v="Not part of Audit Questions"/>
    <x v="153"/>
  </r>
  <r>
    <x v="76"/>
    <x v="23"/>
    <x v="5"/>
    <x v="21"/>
    <x v="1"/>
    <s v="Westec Construction,  Inc"/>
    <x v="5"/>
    <x v="1"/>
    <s v="MP000401600743301"/>
    <x v="13"/>
    <m/>
    <s v="Are the policy and supporting documents filed correctly in OnBase? Placed document in wrong folder, did not upload into folder, uploaded into wrong account folder"/>
    <x v="154"/>
  </r>
  <r>
    <x v="77"/>
    <x v="23"/>
    <x v="5"/>
    <x v="24"/>
    <x v="1"/>
    <s v="Adams Condominium Association"/>
    <x v="26"/>
    <x v="3"/>
    <s v="10149L22-1811"/>
    <x v="0"/>
    <m/>
    <s v="Was the necessary coverage included to match the quote/binder concerning: locations, coverages, limits, deductibles and rates?"/>
    <x v="155"/>
  </r>
  <r>
    <x v="77"/>
    <x v="23"/>
    <x v="5"/>
    <x v="14"/>
    <x v="0"/>
    <s v="Azota Gas Processing, Ltd."/>
    <x v="0"/>
    <x v="3"/>
    <s v="IMA357824C"/>
    <x v="6"/>
    <m/>
    <s v="Are all supporting documents attached to the policy and delivered to the proper contact? Standards will vary by market. Verify using the Document Backup Information to Market KB."/>
    <x v="156"/>
  </r>
  <r>
    <x v="77"/>
    <x v="23"/>
    <x v="5"/>
    <x v="14"/>
    <x v="0"/>
    <s v="B Calm, LLC"/>
    <x v="0"/>
    <x v="0"/>
    <s v="IMA376329C"/>
    <x v="6"/>
    <m/>
    <s v="Are all supporting documents attached to the policy and delivered to the proper contact? Standards will vary by market. Verify using the Document Backup Information to Market KB."/>
    <x v="156"/>
  </r>
  <r>
    <x v="77"/>
    <x v="23"/>
    <x v="5"/>
    <x v="14"/>
    <x v="0"/>
    <s v="Beach Street Baptist"/>
    <x v="0"/>
    <x v="0"/>
    <s v="IMA409639A"/>
    <x v="6"/>
    <m/>
    <s v="Are all supporting documents attached to the policy and delivered to the proper contact? Standards will vary by market. Verify using the Document Backup Information to Market KB."/>
    <x v="156"/>
  </r>
  <r>
    <x v="77"/>
    <x v="23"/>
    <x v="5"/>
    <x v="14"/>
    <x v="0"/>
    <s v="BOE-TEL Communications Co., LLC"/>
    <x v="0"/>
    <x v="3"/>
    <s v="IMA408190A"/>
    <x v="6"/>
    <m/>
    <s v="Are all supporting documents attached to the policy and delivered to the proper contact? Standards will vary by market. Verify using the Document Backup Information to Market KB."/>
    <x v="156"/>
  </r>
  <r>
    <x v="77"/>
    <x v="23"/>
    <x v="5"/>
    <x v="14"/>
    <x v="0"/>
    <s v="Christian Heritage Classical School"/>
    <x v="0"/>
    <x v="3"/>
    <s v="IMA376343C"/>
    <x v="6"/>
    <m/>
    <s v="Are all supporting documents attached to the policy and delivered to the proper contact? Standards will vary by market. Verify using the Document Backup Information to Market KB."/>
    <x v="156"/>
  </r>
  <r>
    <x v="77"/>
    <x v="23"/>
    <x v="5"/>
    <x v="14"/>
    <x v="0"/>
    <s v="Franklin Annerino"/>
    <x v="0"/>
    <x v="0"/>
    <s v="IMA409689A"/>
    <x v="6"/>
    <m/>
    <s v="Are all supporting documents attached to the policy and delivered to the proper contact? Standards will vary by market. Verify using the Document Backup Information to Market KB."/>
    <x v="156"/>
  </r>
  <r>
    <x v="77"/>
    <x v="23"/>
    <x v="5"/>
    <x v="14"/>
    <x v="0"/>
    <s v="Grand Lagoon Homeowners Association, Inc."/>
    <x v="0"/>
    <x v="3"/>
    <s v="IMA408192A"/>
    <x v="6"/>
    <m/>
    <s v="Are all supporting documents attached to the policy and delivered to the proper contact? Standards will vary by market. Verify using the Document Backup Information to Market KB."/>
    <x v="156"/>
  </r>
  <r>
    <x v="77"/>
    <x v="23"/>
    <x v="5"/>
    <x v="14"/>
    <x v="0"/>
    <s v="Grow Trucking And Services Co LLC"/>
    <x v="0"/>
    <x v="0"/>
    <s v="IMA409666A"/>
    <x v="6"/>
    <m/>
    <s v="Are all supporting documents attached to the policy and delivered to the proper contact? Standards will vary by market. Verify using the Document Backup Information to Market KB."/>
    <x v="156"/>
  </r>
  <r>
    <x v="77"/>
    <x v="23"/>
    <x v="5"/>
    <x v="14"/>
    <x v="0"/>
    <s v="Hi-Crop Equipment Co., Inc"/>
    <x v="0"/>
    <x v="0"/>
    <s v="IMA408186A"/>
    <x v="6"/>
    <m/>
    <s v="Are all supporting documents attached to the policy and delivered to the proper contact? Standards will vary by market. Verify using the Document Backup Information to Market KB."/>
    <x v="156"/>
  </r>
  <r>
    <x v="77"/>
    <x v="23"/>
    <x v="5"/>
    <x v="14"/>
    <x v="0"/>
    <s v="Mandalay Holdings, LLC"/>
    <x v="0"/>
    <x v="0"/>
    <s v="IMA396997B"/>
    <x v="6"/>
    <m/>
    <s v="Are all supporting documents attached to the policy and delivered to the proper contact? Standards will vary by market. Verify using the Document Backup Information to Market KB."/>
    <x v="156"/>
  </r>
  <r>
    <x v="77"/>
    <x v="23"/>
    <x v="5"/>
    <x v="14"/>
    <x v="0"/>
    <s v="Rosa M. Wilson"/>
    <x v="0"/>
    <x v="0"/>
    <s v="IMA409230A"/>
    <x v="6"/>
    <m/>
    <s v="Are all supporting documents attached to the policy and delivered to the proper contact? Standards will vary by market. Verify using the Document Backup Information to Market KB."/>
    <x v="156"/>
  </r>
  <r>
    <x v="77"/>
    <x v="23"/>
    <x v="5"/>
    <x v="14"/>
    <x v="0"/>
    <s v="SMITHCO LLC "/>
    <x v="0"/>
    <x v="3"/>
    <s v="IMA420720"/>
    <x v="0"/>
    <m/>
    <s v="Was the necessary coverage included to match the quote/binder concerning: locations, coverages, limits, deductibles and rates?"/>
    <x v="157"/>
  </r>
  <r>
    <x v="77"/>
    <x v="23"/>
    <x v="5"/>
    <x v="14"/>
    <x v="0"/>
    <s v="Weinreb Holdings LP"/>
    <x v="0"/>
    <x v="3"/>
    <s v="IMA406582A"/>
    <x v="6"/>
    <m/>
    <s v="Are all supporting documents attached to the policy and delivered to the proper contact? Standards will vary by market. Verify using the Document Backup Information to Market KB."/>
    <x v="156"/>
  </r>
  <r>
    <x v="77"/>
    <x v="23"/>
    <x v="5"/>
    <x v="14"/>
    <x v="0"/>
    <s v="Wilson Family Trust"/>
    <x v="0"/>
    <x v="0"/>
    <s v="IMA396740B"/>
    <x v="6"/>
    <m/>
    <s v="Are all supporting documents attached to the policy and delivered to the proper contact? Standards will vary by market. Verify using the Document Backup Information to Market KB."/>
    <x v="156"/>
  </r>
  <r>
    <x v="77"/>
    <x v="23"/>
    <x v="5"/>
    <x v="9"/>
    <x v="0"/>
    <s v="Windsor Fabrication"/>
    <x v="6"/>
    <x v="0"/>
    <s v="CPS7774967"/>
    <x v="6"/>
    <m/>
    <s v="Are all supporting documents attached to the policy and delivered to the proper contact? Standards will vary by market. Verify using the Document Backup Information to Market KB."/>
    <x v="158"/>
  </r>
  <r>
    <x v="78"/>
    <x v="23"/>
    <x v="5"/>
    <x v="1"/>
    <x v="1"/>
    <s v="Danica B. Perez"/>
    <x v="1"/>
    <x v="1"/>
    <s v="VBA863496 00"/>
    <x v="6"/>
    <m/>
    <s v="Are all supporting documents attached to the policy and delivered to the proper contact? Standards will vary by market. Verify using the Document Backup Information to Market KB."/>
    <x v="159"/>
  </r>
  <r>
    <x v="78"/>
    <x v="23"/>
    <x v="5"/>
    <x v="3"/>
    <x v="0"/>
    <s v="Samir Enterprises of Concord Inc DBA: Kwik Stop"/>
    <x v="5"/>
    <x v="0"/>
    <s v="CPV0069071"/>
    <x v="0"/>
    <s v="Coverages For Dec Page"/>
    <s v="Did the specialist complete the coverage part of the declaration page appropriately per LOB?"/>
    <x v="160"/>
  </r>
  <r>
    <x v="78"/>
    <x v="23"/>
    <x v="5"/>
    <x v="5"/>
    <x v="1"/>
    <s v="Sinaloa 2000 INC DBA Sinaloa 2000"/>
    <x v="5"/>
    <x v="0"/>
    <s v="CPV0071001"/>
    <x v="0"/>
    <s v="Coverages For Dec Page"/>
    <s v="Did the specialist complete the coverage part of the declaration page appropriately per LOB?"/>
    <x v="161"/>
  </r>
  <r>
    <x v="78"/>
    <x v="23"/>
    <x v="5"/>
    <x v="5"/>
    <x v="1"/>
    <s v="Villafranco Motorsports, LLC"/>
    <x v="5"/>
    <x v="0"/>
    <s v="CPV0065789"/>
    <x v="8"/>
    <m/>
    <s v="Did the specialist complete the declaration form appropriately? (policy number, named insured, mailing address, policy period, coverage type, business description, transaction type, RBE, premium, taxes, fees and TRIA)"/>
    <x v="162"/>
  </r>
  <r>
    <x v="79"/>
    <x v="24"/>
    <x v="5"/>
    <x v="19"/>
    <x v="1"/>
    <s v="Logic MH  LLC 23-24"/>
    <x v="10"/>
    <x v="0"/>
    <s v="ESC114994"/>
    <x v="6"/>
    <m/>
    <s v="Are all supporting documents attached to the policy and delivered to the proper contact? Standards will vary by market. Verify using the Document Backup Information to Market KB."/>
    <x v="163"/>
  </r>
  <r>
    <x v="80"/>
    <x v="24"/>
    <x v="5"/>
    <x v="3"/>
    <x v="0"/>
    <s v="Samir Enterprises of Concord Inc DBA: Kwik Stop"/>
    <x v="5"/>
    <x v="0"/>
    <s v="CPV0069071"/>
    <x v="8"/>
    <m/>
    <s v="Did the specialist complete the declaration form appropriately? (policy number, named insured, mailing address, policy period, coverage type, business description, transaction type, RBE, premium, taxes, fees and TRIA)"/>
    <x v="164"/>
  </r>
  <r>
    <x v="80"/>
    <x v="24"/>
    <x v="5"/>
    <x v="35"/>
    <x v="1"/>
    <s v="VSZZ Beauty"/>
    <x v="27"/>
    <x v="0"/>
    <s v="2DD1575"/>
    <x v="6"/>
    <m/>
    <s v="Are all supporting documents attached to the policy and delivered to the proper contact? Standards will vary by market. Verify using the Document Backup Information to Market KB."/>
    <x v="165"/>
  </r>
  <r>
    <x v="80"/>
    <x v="24"/>
    <x v="5"/>
    <x v="9"/>
    <x v="0"/>
    <s v="JPB Holdings LLC "/>
    <x v="6"/>
    <x v="10"/>
    <s v="CXS4001110"/>
    <x v="0"/>
    <s v="Coverages For Dec Page"/>
    <s v="Did the specialist complete the coverage part of the declaration page appropriately per LOB?"/>
    <x v="166"/>
  </r>
  <r>
    <x v="80"/>
    <x v="24"/>
    <x v="5"/>
    <x v="33"/>
    <x v="0"/>
    <s v="Five Rivers Development LLC"/>
    <x v="4"/>
    <x v="1"/>
    <s v="902B003070"/>
    <x v="6"/>
    <m/>
    <s v="Are all supporting documents attached to the policy and delivered to the proper contact? Standards will vary by market. Verify using the Document Backup Information to Market KB."/>
    <x v="163"/>
  </r>
  <r>
    <x v="81"/>
    <x v="24"/>
    <x v="5"/>
    <x v="10"/>
    <x v="1"/>
    <s v="Lotus Hospitality Management, LLC "/>
    <x v="1"/>
    <x v="0"/>
    <s v="VBA925189 "/>
    <x v="0"/>
    <m/>
    <s v="Was the necessary coverage included to match the quote/binder concerning: locations, coverages, limits, deductibles and rates?"/>
    <x v="167"/>
  </r>
  <r>
    <x v="81"/>
    <x v="24"/>
    <x v="5"/>
    <x v="5"/>
    <x v="1"/>
    <s v="Sinaloa 2000 INC DBA Sinaloa 2000"/>
    <x v="5"/>
    <x v="0"/>
    <s v="CPV0071001"/>
    <x v="0"/>
    <s v="Coverages For Dec Page"/>
    <s v="Did the specialist complete the coverage part of the declaration page appropriately per LOB?"/>
    <x v="168"/>
  </r>
  <r>
    <x v="81"/>
    <x v="24"/>
    <x v="5"/>
    <x v="5"/>
    <x v="1"/>
    <s v="Sinaloa 2000 INC DBA Sinaloa 2000"/>
    <x v="5"/>
    <x v="0"/>
    <s v="CPV0071001"/>
    <x v="0"/>
    <s v="Coverages For Dec Page"/>
    <s v="Did the specialist complete the coverage part of the declaration page appropriately per LOB?"/>
    <x v="169"/>
  </r>
  <r>
    <x v="82"/>
    <x v="24"/>
    <x v="5"/>
    <x v="5"/>
    <x v="1"/>
    <s v="One Love Tattoo Studio, Inc. DBA: Aloha Salt Lake Tattoos; Aloha Park City"/>
    <x v="2"/>
    <x v="0"/>
    <s v="PAV0165801"/>
    <x v="8"/>
    <m/>
    <s v="Did the specialist complete the declaration form appropriately? (policy number, named insured, mailing address, policy period, coverage type, business description, transaction type, RBE, premium, taxes, fees and TRIA)"/>
    <x v="170"/>
  </r>
  <r>
    <x v="83"/>
    <x v="24"/>
    <x v="5"/>
    <x v="11"/>
    <x v="1"/>
    <s v="S and S CD Enterprises, Inc. dba: Safety First"/>
    <x v="5"/>
    <x v="1"/>
    <s v="CPV0068110"/>
    <x v="8"/>
    <m/>
    <s v="Did the specialist complete the declaration form appropriately? (policy number, named insured, mailing address, policy period, coverage type, business description, transaction type, RBE, premium, taxes, fees and TRIA)"/>
    <x v="91"/>
  </r>
  <r>
    <x v="84"/>
    <x v="25"/>
    <x v="5"/>
    <x v="2"/>
    <x v="1"/>
    <s v="DeKalb &amp; Pitkin LLC"/>
    <x v="19"/>
    <x v="0"/>
    <s v="NPP8951852"/>
    <x v="1"/>
    <m/>
    <s v="Not part of Audit Questions"/>
    <x v="171"/>
  </r>
  <r>
    <x v="85"/>
    <x v="25"/>
    <x v="6"/>
    <x v="23"/>
    <x v="0"/>
    <s v="Mauracher Ranch Corp"/>
    <x v="4"/>
    <x v="10"/>
    <s v="902B003099"/>
    <x v="6"/>
    <m/>
    <s v="Are all supporting documents attached to the policy and delivered to the proper contact? Standards will vary by market. Verify using the Document Backup Information to Market KB."/>
    <x v="172"/>
  </r>
  <r>
    <x v="86"/>
    <x v="25"/>
    <x v="6"/>
    <x v="36"/>
    <x v="0"/>
    <s v="St. John the Baptist Clerk of Court"/>
    <x v="6"/>
    <x v="8"/>
    <s v="CPS7762557"/>
    <x v="5"/>
    <s v="Forms Attachment"/>
    <s v="Were all necessary forms added to the policy?"/>
    <x v="173"/>
  </r>
  <r>
    <x v="86"/>
    <x v="25"/>
    <x v="6"/>
    <x v="24"/>
    <x v="1"/>
    <s v="Scandinavian Coachcraft LLC"/>
    <x v="28"/>
    <x v="10"/>
    <s v="87582Q220ALI"/>
    <x v="6"/>
    <m/>
    <s v="Are all supporting documents attached to the policy and delivered to the proper contact? Standards will vary by market. Verify using the Document Backup Information to Market KB."/>
    <x v="174"/>
  </r>
  <r>
    <x v="87"/>
    <x v="25"/>
    <x v="6"/>
    <x v="3"/>
    <x v="0"/>
    <s v="Cosmic Edibles LLC"/>
    <x v="29"/>
    <x v="12"/>
    <s v="CAN0021797"/>
    <x v="1"/>
    <m/>
    <s v="Not part of Audit Questions"/>
    <x v="175"/>
  </r>
  <r>
    <x v="88"/>
    <x v="26"/>
    <x v="6"/>
    <x v="5"/>
    <x v="1"/>
    <s v="Villafranco Motorsports, LLC"/>
    <x v="5"/>
    <x v="0"/>
    <s v="CPV0065789"/>
    <x v="8"/>
    <m/>
    <s v="Did the specialist complete the declaration form appropriately? (policy number, named insured, mailing address, policy period, coverage type, business description, transaction type, RBE, premium, taxes, fees and TRIA)"/>
    <x v="176"/>
  </r>
  <r>
    <x v="89"/>
    <x v="26"/>
    <x v="6"/>
    <x v="24"/>
    <x v="1"/>
    <s v="Westlake Villas Apartment Homes"/>
    <x v="0"/>
    <x v="3"/>
    <s v="IAG970628A "/>
    <x v="1"/>
    <m/>
    <s v="Not part of Audit Questions"/>
    <x v="177"/>
  </r>
  <r>
    <x v="89"/>
    <x v="26"/>
    <x v="6"/>
    <x v="31"/>
    <x v="0"/>
    <s v="Worcester Door inc"/>
    <x v="2"/>
    <x v="0"/>
    <s v="PAV0448424"/>
    <x v="8"/>
    <m/>
    <s v="Did the specialist complete the declaration form appropriately? (policy number, named insured, mailing address, policy period, coverage type, business description, transaction type, RBE, premium, taxes, fees and TRIA)"/>
    <x v="178"/>
  </r>
  <r>
    <x v="89"/>
    <x v="26"/>
    <x v="6"/>
    <x v="31"/>
    <x v="0"/>
    <s v="599 Atlantic Blvd LLC"/>
    <x v="2"/>
    <x v="0"/>
    <s v="PAV0429540"/>
    <x v="5"/>
    <s v="Forms Attachment"/>
    <s v="Were all necessary forms added to the policy?"/>
    <x v="179"/>
  </r>
  <r>
    <x v="89"/>
    <x v="26"/>
    <x v="6"/>
    <x v="29"/>
    <x v="1"/>
    <s v="United Dairymen of Arizona"/>
    <x v="30"/>
    <x v="3"/>
    <s v="B1230AP14219B23"/>
    <x v="6"/>
    <m/>
    <s v="Are all supporting documents attached to the policy and delivered to the proper contact? Standards will vary by market. Verify using the Document Backup Information to Market KB."/>
    <x v="180"/>
  </r>
  <r>
    <x v="90"/>
    <x v="26"/>
    <x v="6"/>
    <x v="31"/>
    <x v="0"/>
    <s v="VPH MANAGEMENT SERVICES LLC"/>
    <x v="7"/>
    <x v="1"/>
    <s v="L271003501"/>
    <x v="6"/>
    <m/>
    <s v="Are all supporting documents attached to the policy and delivered to the proper contact? Standards will vary by market. Verify using the Document Backup Information to Market KB."/>
    <x v="181"/>
  </r>
  <r>
    <x v="90"/>
    <x v="26"/>
    <x v="6"/>
    <x v="11"/>
    <x v="1"/>
    <s v="EB Houses, LLC and EBH South Avenue Owner, LLC "/>
    <x v="5"/>
    <x v="1"/>
    <s v="CPV0070269 "/>
    <x v="4"/>
    <m/>
    <s v="Does the specialist provide the correct information for the property location and building concerning co-insurance and valuation?"/>
    <x v="182"/>
  </r>
  <r>
    <x v="90"/>
    <x v="26"/>
    <x v="6"/>
    <x v="7"/>
    <x v="1"/>
    <s v="BA Electric, Inc"/>
    <x v="18"/>
    <x v="8"/>
    <s v="NN1463321 "/>
    <x v="0"/>
    <s v="Coverages For Dec Page"/>
    <s v="Did the specialist complete the coverage part of the declaration page appropriately per LOB?"/>
    <x v="183"/>
  </r>
  <r>
    <x v="91"/>
    <x v="27"/>
    <x v="6"/>
    <x v="7"/>
    <x v="1"/>
    <s v="Square One "/>
    <x v="7"/>
    <x v="1"/>
    <s v="L264002439 "/>
    <x v="0"/>
    <m/>
    <s v="Was the necessary coverage included to match the quote/binder concerning: locations, coverages, limits, deductibles and rates?"/>
    <x v="184"/>
  </r>
  <r>
    <x v="92"/>
    <x v="27"/>
    <x v="6"/>
    <x v="1"/>
    <x v="1"/>
    <s v="Longhorn Bingo "/>
    <x v="7"/>
    <x v="0"/>
    <s v="M26200225 "/>
    <x v="8"/>
    <m/>
    <s v="Did the specialist complete the declaration form appropriately? (policy number, named insured, mailing address, policy period, coverage type, business description, transaction type, RBE, premium, taxes, fees and TRIA)"/>
    <x v="185"/>
  </r>
  <r>
    <x v="93"/>
    <x v="27"/>
    <x v="6"/>
    <x v="25"/>
    <x v="0"/>
    <s v="Fidel Gutierrez DBA F and G Auto Sales "/>
    <x v="28"/>
    <x v="6"/>
    <s v="76GA000322538-0"/>
    <x v="6"/>
    <m/>
    <s v="Are all supporting documents attached to the policy and delivered to the proper contact? Standards will vary by market. Verify using the Document Backup Information to Market KB."/>
    <x v="186"/>
  </r>
  <r>
    <x v="93"/>
    <x v="27"/>
    <x v="6"/>
    <x v="3"/>
    <x v="0"/>
    <s v="Tiger Grand"/>
    <x v="9"/>
    <x v="3"/>
    <s v="AMAA0014285"/>
    <x v="0"/>
    <m/>
    <s v="Was the necessary coverage included to match the quote/binder concerning: locations, coverages, limits, deductibles and rates?"/>
    <x v="187"/>
  </r>
  <r>
    <x v="94"/>
    <x v="27"/>
    <x v="6"/>
    <x v="9"/>
    <x v="0"/>
    <s v="JC Housing, LLC"/>
    <x v="6"/>
    <x v="0"/>
    <s v="CPS7838878"/>
    <x v="0"/>
    <m/>
    <s v="Was the necessary coverage included to match the quote/binder concerning: locations, coverages, limits, deductibles and rates?"/>
    <x v="188"/>
  </r>
  <r>
    <x v="95"/>
    <x v="28"/>
    <x v="6"/>
    <x v="30"/>
    <x v="0"/>
    <s v="J&amp;S Mulching and More, LLC"/>
    <x v="7"/>
    <x v="0"/>
    <s v="M264000626 "/>
    <x v="8"/>
    <m/>
    <s v="Did the specialist complete the declaration form appropriately? (policy number, named insured, mailing address, policy period, coverage type, business description, transaction type, RBE, premium, taxes, fees and TRIA)"/>
    <x v="189"/>
  </r>
  <r>
    <x v="95"/>
    <x v="28"/>
    <x v="6"/>
    <x v="31"/>
    <x v="0"/>
    <s v="Jeffrey R. Linn Revocable Trust"/>
    <x v="2"/>
    <x v="0"/>
    <s v="PAV0385919"/>
    <x v="3"/>
    <m/>
    <s v="Not part of Audit Questions"/>
    <x v="190"/>
  </r>
  <r>
    <x v="96"/>
    <x v="28"/>
    <x v="6"/>
    <x v="30"/>
    <x v="0"/>
    <s v="Granger Seafood, LLC "/>
    <x v="7"/>
    <x v="1"/>
    <s v="L264002613 "/>
    <x v="0"/>
    <m/>
    <s v="Was the necessary coverage included to match the quote/binder concerning: locations, coverages, limits, deductibles and rates?"/>
    <x v="191"/>
  </r>
  <r>
    <x v="97"/>
    <x v="28"/>
    <x v="6"/>
    <x v="17"/>
    <x v="0"/>
    <s v="The Liquor Shop Inc."/>
    <x v="2"/>
    <x v="0"/>
    <s v="CPV0071060"/>
    <x v="0"/>
    <s v="Coverages For Dec Page"/>
    <s v="Did the specialist complete the coverage part of the declaration page appropriately per LOB?"/>
    <x v="192"/>
  </r>
  <r>
    <x v="98"/>
    <x v="29"/>
    <x v="6"/>
    <x v="37"/>
    <x v="0"/>
    <s v="M &amp; I Partnership "/>
    <x v="2"/>
    <x v="0"/>
    <s v="PAV0448705 "/>
    <x v="8"/>
    <m/>
    <s v="Did the specialist complete the declaration form appropriately? (policy number, named insured, mailing address, policy period, coverage type, business description, transaction type, RBE, premium, taxes, fees and TRIA)"/>
    <x v="193"/>
  </r>
  <r>
    <x v="98"/>
    <x v="29"/>
    <x v="6"/>
    <x v="18"/>
    <x v="0"/>
    <s v="International Precious Metals Institute, Inc"/>
    <x v="9"/>
    <x v="5"/>
    <s v="AMAA0014854"/>
    <x v="8"/>
    <m/>
    <s v="Did the specialist complete the declaration form appropriately? (policy number, named insured, mailing address, policy period, coverage type, business description, transaction type, RBE, premium, taxes, fees and TRIA)"/>
    <x v="194"/>
  </r>
  <r>
    <x v="99"/>
    <x v="29"/>
    <x v="6"/>
    <x v="14"/>
    <x v="0"/>
    <s v="LALIQUE POINT APARTMENTS "/>
    <x v="0"/>
    <x v="0"/>
    <s v="IMA409483A"/>
    <x v="8"/>
    <m/>
    <s v="Did the specialist complete the declaration form appropriately? (policy number, named insured, mailing address, policy period, coverage type, business description, transaction type, RBE, premium, taxes, fees and TRIA)"/>
    <x v="195"/>
  </r>
  <r>
    <x v="99"/>
    <x v="29"/>
    <x v="6"/>
    <x v="1"/>
    <x v="1"/>
    <s v="Railroad Square, LLC "/>
    <x v="1"/>
    <x v="3"/>
    <s v="VBA916141 00 "/>
    <x v="6"/>
    <m/>
    <s v="Are all supporting documents attached to the policy and delivered to the proper contact? Standards will vary by market. Verify using the Document Backup Information to Market KB."/>
    <x v="196"/>
  </r>
  <r>
    <x v="100"/>
    <x v="30"/>
    <x v="7"/>
    <x v="16"/>
    <x v="0"/>
    <s v="RX Systems, Inc"/>
    <x v="25"/>
    <x v="10"/>
    <s v="EZXS3122549"/>
    <x v="6"/>
    <m/>
    <s v="Are all supporting documents attached to the policy and delivered to the proper contact? Standards will vary by market. Verify using the Document Backup Information to Market KB."/>
    <x v="197"/>
  </r>
  <r>
    <x v="100"/>
    <x v="30"/>
    <x v="7"/>
    <x v="31"/>
    <x v="0"/>
    <s v="Jeffrey R. Linn Revocable Trust"/>
    <x v="2"/>
    <x v="0"/>
    <s v="PAV0385919"/>
    <x v="8"/>
    <m/>
    <s v="Did the specialist complete the declaration form appropriately? (policy number, named insured, mailing address, policy period, coverage type, business description, transaction type, RBE, premium, taxes, fees and TRIA)"/>
    <x v="198"/>
  </r>
  <r>
    <x v="101"/>
    <x v="30"/>
    <x v="7"/>
    <x v="19"/>
    <x v="1"/>
    <s v="Pearl Group "/>
    <x v="20"/>
    <x v="3"/>
    <s v="FSF17015874001"/>
    <x v="6"/>
    <m/>
    <s v="Are all supporting documents attached to the policy and delivered to the proper contact? Standards will vary by market. Verify using the Document Backup Information to Market KB."/>
    <x v="197"/>
  </r>
  <r>
    <x v="102"/>
    <x v="30"/>
    <x v="7"/>
    <x v="27"/>
    <x v="0"/>
    <s v="CALIFORNIA WESTERN HOME FINANCING PARTNERS"/>
    <x v="11"/>
    <x v="1"/>
    <s v="BDG-0172234-02 "/>
    <x v="8"/>
    <m/>
    <s v="Did the specialist complete the declaration form appropriately? (policy number, named insured, mailing address, policy period, coverage type, business description, transaction type, RBE, premium, taxes, fees and TRIA)"/>
    <x v="199"/>
  </r>
  <r>
    <x v="103"/>
    <x v="31"/>
    <x v="7"/>
    <x v="31"/>
    <x v="0"/>
    <s v="Finepro, LLC Edward Ortega and Linda Marie Ortega, Trustees, or their successors in trust,"/>
    <x v="2"/>
    <x v="0"/>
    <s v="CPV0071918"/>
    <x v="14"/>
    <m/>
    <s v="Were all policy forms filled in correctly? (Reference Form Fill-In Guide by Market)"/>
    <x v="200"/>
  </r>
  <r>
    <x v="104"/>
    <x v="31"/>
    <x v="7"/>
    <x v="8"/>
    <x v="0"/>
    <s v="Michelle Tate Vincent Gonzales "/>
    <x v="1"/>
    <x v="1"/>
    <s v="VBA937179 "/>
    <x v="5"/>
    <s v="Forms Completion"/>
    <s v="Were all policy forms filled in correctly? (Reference Form Fill-In Guide by Market)"/>
    <x v="201"/>
  </r>
  <r>
    <x v="105"/>
    <x v="31"/>
    <x v="7"/>
    <x v="1"/>
    <x v="1"/>
    <s v="West Texas Fire Extinguisher, Inc."/>
    <x v="1"/>
    <x v="3"/>
    <s v="VBA923945 00 "/>
    <x v="6"/>
    <m/>
    <s v="Are all supporting documents attached to the policy and delivered to the proper contact? Standards will vary by market. Verify using the Document Backup Information to Market KB."/>
    <x v="202"/>
  </r>
  <r>
    <x v="105"/>
    <x v="31"/>
    <x v="7"/>
    <x v="14"/>
    <x v="0"/>
    <s v="Allison Dixon "/>
    <x v="6"/>
    <x v="13"/>
    <s v="CPS7828453 "/>
    <x v="3"/>
    <m/>
    <s v="Not part of Audit Questions"/>
    <x v="203"/>
  </r>
  <r>
    <x v="106"/>
    <x v="32"/>
    <x v="7"/>
    <x v="8"/>
    <x v="0"/>
    <s v="Arnold, Nicholas &amp; Carmen "/>
    <x v="14"/>
    <x v="0"/>
    <s v="AES123347100"/>
    <x v="0"/>
    <m/>
    <s v="Was the necessary coverage included to match the quote/binder concerning: locations, coverages, limits, deductibles and rates?"/>
    <x v="204"/>
  </r>
  <r>
    <x v="107"/>
    <x v="32"/>
    <x v="7"/>
    <x v="0"/>
    <x v="0"/>
    <s v="Lakeview Morgan Hill LLC and Lakeview Hill Trust"/>
    <x v="0"/>
    <x v="0"/>
    <s v="IMA402811B "/>
    <x v="0"/>
    <s v="Coverages For Dec Page"/>
    <s v="Did the specialist complete the coverage part of the declaration page appropriately per LOB?"/>
    <x v="205"/>
  </r>
  <r>
    <x v="107"/>
    <x v="32"/>
    <x v="7"/>
    <x v="0"/>
    <x v="0"/>
    <s v="Issa &amp; Linda Farah"/>
    <x v="0"/>
    <x v="0"/>
    <s v="IMA410087A "/>
    <x v="0"/>
    <m/>
    <s v="Was the necessary coverage included to match the quote/binder concerning: locations, coverages, limits, deductibles and rates?"/>
    <x v="206"/>
  </r>
  <r>
    <x v="107"/>
    <x v="32"/>
    <x v="7"/>
    <x v="32"/>
    <x v="0"/>
    <s v="Forbes Cygnet Realty LLC"/>
    <x v="0"/>
    <x v="0"/>
    <s v="IMA399318B "/>
    <x v="0"/>
    <m/>
    <s v="Was the necessary coverage included to match the quote/binder concerning: locations, coverages, limits, deductibles and rates?"/>
    <x v="207"/>
  </r>
  <r>
    <x v="107"/>
    <x v="32"/>
    <x v="7"/>
    <x v="14"/>
    <x v="0"/>
    <s v="Seventy Ninth and Flight Church of Christ Corporation"/>
    <x v="0"/>
    <x v="0"/>
    <s v="IMA347649D"/>
    <x v="0"/>
    <m/>
    <s v="Was the necessary coverage included to match the quote/binder concerning: locations, coverages, limits, deductibles and rates?"/>
    <x v="208"/>
  </r>
  <r>
    <x v="107"/>
    <x v="32"/>
    <x v="7"/>
    <x v="14"/>
    <x v="0"/>
    <s v="Deer Harbor Inn"/>
    <x v="0"/>
    <x v="0"/>
    <s v="IMA377589C"/>
    <x v="6"/>
    <m/>
    <s v="Are all supporting documents attached to the policy and delivered to the proper contact? Standards will vary by market. Verify using the Document Backup Information to Market KB."/>
    <x v="209"/>
  </r>
  <r>
    <x v="107"/>
    <x v="32"/>
    <x v="7"/>
    <x v="14"/>
    <x v="0"/>
    <s v="EP VALOR, INC"/>
    <x v="0"/>
    <x v="0"/>
    <s v="IMA396786B"/>
    <x v="0"/>
    <s v="Coverages For Dec Page"/>
    <s v="Did the specialist complete the coverage part of the declaration page appropriately per LOB?"/>
    <x v="210"/>
  </r>
  <r>
    <x v="107"/>
    <x v="32"/>
    <x v="7"/>
    <x v="14"/>
    <x v="0"/>
    <s v="First Street Village, LLC"/>
    <x v="0"/>
    <x v="1"/>
    <s v="IMA399212B"/>
    <x v="6"/>
    <m/>
    <s v="Are all supporting documents attached to the policy and delivered to the proper contact? Standards will vary by market. Verify using the Document Backup Information to Market KB."/>
    <x v="209"/>
  </r>
  <r>
    <x v="107"/>
    <x v="32"/>
    <x v="7"/>
    <x v="14"/>
    <x v="0"/>
    <s v="Willmont, LLC, Michael Montgomery and William Angel"/>
    <x v="0"/>
    <x v="0"/>
    <s v="IMA399217B"/>
    <x v="6"/>
    <m/>
    <s v="Are all supporting documents attached to the policy and delivered to the proper contact? Standards will vary by market. Verify using the Document Backup Information to Market KB."/>
    <x v="209"/>
  </r>
  <r>
    <x v="107"/>
    <x v="32"/>
    <x v="7"/>
    <x v="14"/>
    <x v="0"/>
    <s v="Peter Chin &amp; Sherman Chin &amp; Emily Bradley"/>
    <x v="0"/>
    <x v="0"/>
    <s v="IMA410068A"/>
    <x v="6"/>
    <m/>
    <s v="Are all supporting documents attached to the policy and delivered to the proper contact? Standards will vary by market. Verify using the Document Backup Information to Market KB."/>
    <x v="209"/>
  </r>
  <r>
    <x v="107"/>
    <x v="32"/>
    <x v="7"/>
    <x v="14"/>
    <x v="0"/>
    <s v="Michael Arp - 10540 Bell St"/>
    <x v="0"/>
    <x v="0"/>
    <s v="IMA410095A"/>
    <x v="6"/>
    <m/>
    <s v="Are all supporting documents attached to the policy and delivered to the proper contact? Standards will vary by market. Verify using the Document Backup Information to Market KB."/>
    <x v="209"/>
  </r>
  <r>
    <x v="107"/>
    <x v="32"/>
    <x v="7"/>
    <x v="14"/>
    <x v="0"/>
    <s v="Siu Wai Lo and Xiao Ming Hu"/>
    <x v="0"/>
    <x v="0"/>
    <s v="IMA410105A"/>
    <x v="6"/>
    <m/>
    <s v="Are all supporting documents attached to the policy and delivered to the proper contact? Standards will vary by market. Verify using the Document Backup Information to Market KB."/>
    <x v="209"/>
  </r>
  <r>
    <x v="107"/>
    <x v="32"/>
    <x v="7"/>
    <x v="14"/>
    <x v="0"/>
    <s v="Pine Grove Apts, LTD"/>
    <x v="0"/>
    <x v="0"/>
    <s v="IMA419139"/>
    <x v="6"/>
    <m/>
    <s v="Are all supporting documents attached to the policy and delivered to the proper contact? Standards will vary by market. Verify using the Document Backup Information to Market KB."/>
    <x v="209"/>
  </r>
  <r>
    <x v="107"/>
    <x v="32"/>
    <x v="7"/>
    <x v="14"/>
    <x v="0"/>
    <s v="2116 Clinton Ave LLC, a California limited liability company"/>
    <x v="0"/>
    <x v="0"/>
    <s v="IMA420892"/>
    <x v="6"/>
    <m/>
    <s v="Are all supporting documents attached to the policy and delivered to the proper contact? Standards will vary by market. Verify using the Document Backup Information to Market KB."/>
    <x v="209"/>
  </r>
  <r>
    <x v="107"/>
    <x v="32"/>
    <x v="7"/>
    <x v="14"/>
    <x v="0"/>
    <s v="Mountain Shadows Recreational Vehicle Resort LLC-11661 San Vicente Blvd"/>
    <x v="0"/>
    <x v="3"/>
    <s v="IMA420938"/>
    <x v="6"/>
    <m/>
    <s v="Are all supporting documents attached to the policy and delivered to the proper contact? Standards will vary by market. Verify using the Document Backup Information to Market KB."/>
    <x v="209"/>
  </r>
  <r>
    <x v="107"/>
    <x v="32"/>
    <x v="7"/>
    <x v="14"/>
    <x v="0"/>
    <s v="Seacall Development Limited"/>
    <x v="0"/>
    <x v="0"/>
    <s v="IMA420960"/>
    <x v="6"/>
    <m/>
    <s v="Are all supporting documents attached to the policy and delivered to the proper contact? Standards will vary by market. Verify using the Document Backup Information to Market KB."/>
    <x v="209"/>
  </r>
  <r>
    <x v="107"/>
    <x v="32"/>
    <x v="7"/>
    <x v="14"/>
    <x v="0"/>
    <s v="Marco Javier Mejia"/>
    <x v="0"/>
    <x v="0"/>
    <s v="IMA422556"/>
    <x v="6"/>
    <m/>
    <s v="Are all supporting documents attached to the policy and delivered to the proper contact? Standards will vary by market. Verify using the Document Backup Information to Market KB."/>
    <x v="209"/>
  </r>
  <r>
    <x v="108"/>
    <x v="32"/>
    <x v="7"/>
    <x v="6"/>
    <x v="1"/>
    <s v="Silo 6, LLC "/>
    <x v="0"/>
    <x v="0"/>
    <s v="IMA426616"/>
    <x v="8"/>
    <m/>
    <s v="Did the specialist complete the declaration form appropriately? (policy number, named insured, mailing address, policy period, coverage type, business description, transaction type, RBE, premium, taxes, fees and TRIA)"/>
    <x v="211"/>
  </r>
  <r>
    <x v="109"/>
    <x v="32"/>
    <x v="7"/>
    <x v="18"/>
    <x v="0"/>
    <s v="Columbia Sussex Corp"/>
    <x v="28"/>
    <x v="3"/>
    <s v="S71116230CSP "/>
    <x v="6"/>
    <m/>
    <s v="Are all supporting documents attached to the policy and delivered to the proper contact? Standards will vary by market. Verify using the Document Backup Information to Market KB."/>
    <x v="212"/>
  </r>
  <r>
    <x v="109"/>
    <x v="32"/>
    <x v="7"/>
    <x v="11"/>
    <x v="1"/>
    <s v="William Smith IV"/>
    <x v="12"/>
    <x v="4"/>
    <s v="Not Provided"/>
    <x v="3"/>
    <m/>
    <s v="Not part of Audit Questions"/>
    <x v="213"/>
  </r>
  <r>
    <x v="110"/>
    <x v="33"/>
    <x v="7"/>
    <x v="1"/>
    <x v="1"/>
    <s v="Liberty Title Agency, Inc"/>
    <x v="1"/>
    <x v="3"/>
    <s v="VBA941623 00"/>
    <x v="8"/>
    <m/>
    <s v="Did the specialist complete the declaration form appropriately? (policy number, named insured, mailing address, policy period, coverage type, business description, transaction type, RBE, premium, taxes, fees and TRIA)"/>
    <x v="214"/>
  </r>
  <r>
    <x v="110"/>
    <x v="33"/>
    <x v="7"/>
    <x v="1"/>
    <x v="1"/>
    <s v="Brighton Bay Homeowners Association"/>
    <x v="1"/>
    <x v="0"/>
    <s v="VBA935404 00"/>
    <x v="6"/>
    <m/>
    <s v="Are all supporting documents attached to the policy and delivered to the proper contact? Standards will vary by market. Verify using the Document Backup Information to Market KB."/>
    <x v="215"/>
  </r>
  <r>
    <x v="111"/>
    <x v="33"/>
    <x v="7"/>
    <x v="18"/>
    <x v="0"/>
    <s v="Bear Point Harbor, LLC"/>
    <x v="9"/>
    <x v="3"/>
    <s v="AMAA0015096"/>
    <x v="0"/>
    <m/>
    <s v="Was the necessary coverage included to match the quote/binder concerning: locations, coverages, limits, deductibles and rates?"/>
    <x v="216"/>
  </r>
  <r>
    <x v="112"/>
    <x v="34"/>
    <x v="8"/>
    <x v="30"/>
    <x v="0"/>
    <s v="SS15 LLC "/>
    <x v="7"/>
    <x v="3"/>
    <s v="P264000530 "/>
    <x v="0"/>
    <m/>
    <s v="Was the necessary coverage included to match the quote/binder concerning: locations, coverages, limits, deductibles and rates?"/>
    <x v="217"/>
  </r>
  <r>
    <x v="113"/>
    <x v="34"/>
    <x v="8"/>
    <x v="7"/>
    <x v="1"/>
    <s v="Harold R. Neitzschman II MD APMC "/>
    <x v="20"/>
    <x v="0"/>
    <s v="FSF16625498 002"/>
    <x v="6"/>
    <m/>
    <s v="Are all supporting documents attached to the policy and delivered to the proper contact? Standards will vary by market. Verify using the Document Backup Information to Market KB."/>
    <x v="218"/>
  </r>
  <r>
    <x v="113"/>
    <x v="34"/>
    <x v="8"/>
    <x v="9"/>
    <x v="0"/>
    <s v="El Boulevard LLC"/>
    <x v="6"/>
    <x v="0"/>
    <s v="CPS7819429 "/>
    <x v="0"/>
    <m/>
    <s v="Was the necessary coverage included to match the quote/binder concerning: locations, coverages, limits, deductibles and rates?"/>
    <x v="219"/>
  </r>
  <r>
    <x v="114"/>
    <x v="34"/>
    <x v="8"/>
    <x v="26"/>
    <x v="1"/>
    <s v="Sandra Carvalho Trustee "/>
    <x v="11"/>
    <x v="0"/>
    <s v="BDG019192701 "/>
    <x v="0"/>
    <m/>
    <s v="Was the necessary coverage included to match the quote/binder concerning: locations, coverages, limits, deductibles and rates?"/>
    <x v="220"/>
  </r>
  <r>
    <x v="114"/>
    <x v="34"/>
    <x v="8"/>
    <x v="6"/>
    <x v="1"/>
    <s v="Rob Feldman "/>
    <x v="0"/>
    <x v="0"/>
    <s v="IMA409314A "/>
    <x v="5"/>
    <s v="Forms Completion"/>
    <s v="Were all policy forms filled in correctly? (Reference Form Fill-In Guide by Market)"/>
    <x v="221"/>
  </r>
  <r>
    <x v="115"/>
    <x v="35"/>
    <x v="8"/>
    <x v="30"/>
    <x v="0"/>
    <s v="56 East Duarte Home Owners Association "/>
    <x v="7"/>
    <x v="1"/>
    <s v="L262003436 "/>
    <x v="0"/>
    <m/>
    <s v="Was the necessary coverage included to match the quote/binder concerning: locations, coverages, limits, deductibles and rates?"/>
    <x v="222"/>
  </r>
  <r>
    <x v="116"/>
    <x v="35"/>
    <x v="8"/>
    <x v="14"/>
    <x v="0"/>
    <s v="SB Wells Downtown LLC "/>
    <x v="0"/>
    <x v="0"/>
    <s v="IMA426548 "/>
    <x v="3"/>
    <m/>
    <s v="Not part of Audit Questions"/>
    <x v="223"/>
  </r>
  <r>
    <x v="116"/>
    <x v="35"/>
    <x v="8"/>
    <x v="14"/>
    <x v="0"/>
    <s v="SB Wells Downtown LLC "/>
    <x v="0"/>
    <x v="0"/>
    <s v="IMA426548"/>
    <x v="3"/>
    <m/>
    <s v="Not part of Audit Questions"/>
    <x v="223"/>
  </r>
  <r>
    <x v="116"/>
    <x v="35"/>
    <x v="8"/>
    <x v="26"/>
    <x v="2"/>
    <s v="Big Play LLC DBA Big Play Sports Network"/>
    <x v="11"/>
    <x v="14"/>
    <s v="BDG307133601 "/>
    <x v="8"/>
    <m/>
    <s v="Did the specialist complete the declaration form appropriately? (policy number, named insured, mailing address, policy period, coverage type, business description, transaction type, RBE, premium, taxes, fees and TRIA)"/>
    <x v="224"/>
  </r>
  <r>
    <x v="116"/>
    <x v="35"/>
    <x v="8"/>
    <x v="9"/>
    <x v="0"/>
    <s v="Robert Kern"/>
    <x v="6"/>
    <x v="0"/>
    <s v="CPH7208557 "/>
    <x v="0"/>
    <m/>
    <s v="Was the necessary coverage included to match the quote/binder concerning: locations, coverages, limits, deductibles and rates?"/>
    <x v="225"/>
  </r>
  <r>
    <x v="116"/>
    <x v="35"/>
    <x v="8"/>
    <x v="9"/>
    <x v="0"/>
    <s v="Y. SA, Inc."/>
    <x v="6"/>
    <x v="0"/>
    <s v="CPS7779590"/>
    <x v="0"/>
    <m/>
    <s v="Was the necessary coverage included to match the quote/binder concerning: locations, coverages, limits, deductibles and rates?"/>
    <x v="226"/>
  </r>
  <r>
    <x v="117"/>
    <x v="36"/>
    <x v="8"/>
    <x v="29"/>
    <x v="1"/>
    <s v="Jesus J. Perez "/>
    <x v="16"/>
    <x v="15"/>
    <s v="23AVH0002053"/>
    <x v="6"/>
    <m/>
    <s v="Are all supporting documents attached to the policy and delivered to the proper contact? Standards will vary by market. Verify using the Document Backup Information to Market KB."/>
    <x v="227"/>
  </r>
  <r>
    <x v="117"/>
    <x v="36"/>
    <x v="8"/>
    <x v="1"/>
    <x v="2"/>
    <s v="Salinas Valley Sanitation"/>
    <x v="1"/>
    <x v="0"/>
    <s v="VBA941259 00"/>
    <x v="8"/>
    <m/>
    <s v="Did the specialist complete the declaration form appropriately? (policy number, named insured, mailing address, policy period, coverage type, business description, transaction type, RBE, premium, taxes, fees and TRIA)"/>
    <x v="228"/>
  </r>
  <r>
    <x v="118"/>
    <x v="36"/>
    <x v="8"/>
    <x v="1"/>
    <x v="2"/>
    <s v="Direct Trucking Corporation dba Sparc "/>
    <x v="1"/>
    <x v="1"/>
    <s v="VBA936221 00"/>
    <x v="1"/>
    <m/>
    <s v="Not part of Audit Questions"/>
    <x v="229"/>
  </r>
  <r>
    <x v="118"/>
    <x v="36"/>
    <x v="8"/>
    <x v="17"/>
    <x v="0"/>
    <s v="FIRST BAPTIST CHURCH OF BLOCK ISLAND"/>
    <x v="2"/>
    <x v="0"/>
    <s v="PAV0448464"/>
    <x v="5"/>
    <s v="Forms Completion"/>
    <s v="Were all policy forms filled in correctly? (Reference Form Fill-In Guide by Market)"/>
    <x v="230"/>
  </r>
  <r>
    <x v="119"/>
    <x v="36"/>
    <x v="8"/>
    <x v="11"/>
    <x v="1"/>
    <s v="Lisa M Spofford Revocable Trust "/>
    <x v="7"/>
    <x v="1"/>
    <s v="L271004013 "/>
    <x v="3"/>
    <m/>
    <s v="Not part of Audit Questions"/>
    <x v="231"/>
  </r>
  <r>
    <x v="119"/>
    <x v="36"/>
    <x v="8"/>
    <x v="2"/>
    <x v="2"/>
    <s v="CSNARJE Holdings, LLC "/>
    <x v="19"/>
    <x v="0"/>
    <s v="NPP8830705"/>
    <x v="8"/>
    <m/>
    <s v="Did the specialist complete the declaration form appropriately? (policy number, named insured, mailing address, policy period, coverage type, business description, transaction type, RBE, premium, taxes, fees and TRIA)"/>
    <x v="232"/>
  </r>
  <r>
    <x v="120"/>
    <x v="36"/>
    <x v="8"/>
    <x v="6"/>
    <x v="2"/>
    <s v="Sunset Cove Retail, LLC"/>
    <x v="13"/>
    <x v="1"/>
    <s v="GL202300015106 "/>
    <x v="5"/>
    <s v="Forms Completion"/>
    <s v="Were all policy forms filled in correctly? (Reference Form Fill-In Guide by Market)"/>
    <x v="233"/>
  </r>
  <r>
    <x v="120"/>
    <x v="36"/>
    <x v="8"/>
    <x v="14"/>
    <x v="0"/>
    <s v="Aquaklear, Inc. and Aquaklear Properties, LLC"/>
    <x v="0"/>
    <x v="3"/>
    <s v="IMA426591"/>
    <x v="4"/>
    <m/>
    <s v="Does the specialist provide the correct information for the property location and building concerning co-insurance and valuation?"/>
    <x v="234"/>
  </r>
  <r>
    <x v="121"/>
    <x v="37"/>
    <x v="8"/>
    <x v="21"/>
    <x v="2"/>
    <s v="Ruiz Ag Services Inc"/>
    <x v="25"/>
    <x v="0"/>
    <s v="2AA390125"/>
    <x v="3"/>
    <m/>
    <s v="Not part of Audit Questions"/>
    <x v="235"/>
  </r>
  <r>
    <x v="122"/>
    <x v="37"/>
    <x v="8"/>
    <x v="11"/>
    <x v="2"/>
    <s v="Blanca Elena Godinez DBA Godinez Farm Labor Contractor"/>
    <x v="2"/>
    <x v="1"/>
    <s v="CPV0065756"/>
    <x v="0"/>
    <m/>
    <s v="Was the necessary coverage included to match the quote/binder concerning: locations, coverages, limits, deductibles and rates?"/>
    <x v="236"/>
  </r>
  <r>
    <x v="122"/>
    <x v="37"/>
    <x v="8"/>
    <x v="14"/>
    <x v="3"/>
    <s v="Morrow Real Estate, LLC"/>
    <x v="0"/>
    <x v="0"/>
    <s v="IMA426559"/>
    <x v="0"/>
    <s v="Coverages For Dec Page"/>
    <s v="Did the specialist complete the coverage part of the declaration page appropriately per LOB?"/>
    <x v="237"/>
  </r>
  <r>
    <x v="123"/>
    <x v="37"/>
    <x v="8"/>
    <x v="11"/>
    <x v="2"/>
    <s v="Lisa M Spofford Revocable Trust"/>
    <x v="7"/>
    <x v="1"/>
    <s v="L271004013"/>
    <x v="3"/>
    <m/>
    <s v="Not part of Audit Questions"/>
    <x v="2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5737B9-1A52-435C-AA31-97F8AB828221}" name="Escalations By Type" cacheId="29"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D5:E21" firstHeaderRow="1" firstDataRow="1" firstDataCol="1"/>
  <pivotFields count="13">
    <pivotField compact="0" numFmtId="14" outline="0" showAll="0"/>
    <pivotField compact="0" numFmtId="164" outline="0"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compact="0" outline="0" multipleItemSelectionAllowed="1" showAll="0">
      <items count="11">
        <item m="1" x="9"/>
        <item x="0"/>
        <item x="1"/>
        <item x="2"/>
        <item x="3"/>
        <item x="4"/>
        <item x="5"/>
        <item x="6"/>
        <item x="7"/>
        <item x="8"/>
        <item t="default"/>
      </items>
    </pivotField>
    <pivotField compact="0" outline="0" showAll="0">
      <items count="42">
        <item x="22"/>
        <item x="16"/>
        <item x="21"/>
        <item x="25"/>
        <item x="14"/>
        <item x="24"/>
        <item x="32"/>
        <item x="4"/>
        <item x="6"/>
        <item x="13"/>
        <item x="15"/>
        <item x="8"/>
        <item x="31"/>
        <item x="5"/>
        <item x="27"/>
        <item x="1"/>
        <item x="9"/>
        <item m="1" x="39"/>
        <item x="7"/>
        <item x="0"/>
        <item x="36"/>
        <item x="28"/>
        <item x="23"/>
        <item x="26"/>
        <item x="34"/>
        <item x="20"/>
        <item x="29"/>
        <item x="3"/>
        <item x="35"/>
        <item x="37"/>
        <item x="17"/>
        <item m="1" x="40"/>
        <item x="12"/>
        <item x="18"/>
        <item x="10"/>
        <item x="33"/>
        <item x="30"/>
        <item x="2"/>
        <item x="19"/>
        <item x="11"/>
        <item m="1" x="38"/>
        <item t="default"/>
      </items>
    </pivotField>
    <pivotField compact="0" outline="0" showAll="0"/>
    <pivotField compact="0" outline="0" showAll="0"/>
    <pivotField compact="0" outline="0" showAll="0">
      <items count="34">
        <item x="14"/>
        <item x="9"/>
        <item x="16"/>
        <item x="22"/>
        <item x="7"/>
        <item x="10"/>
        <item x="13"/>
        <item x="28"/>
        <item m="1" x="32"/>
        <item x="17"/>
        <item x="21"/>
        <item x="27"/>
        <item x="24"/>
        <item x="0"/>
        <item x="8"/>
        <item x="4"/>
        <item x="25"/>
        <item x="11"/>
        <item x="5"/>
        <item x="23"/>
        <item x="6"/>
        <item x="18"/>
        <item x="3"/>
        <item x="12"/>
        <item x="2"/>
        <item x="1"/>
        <item x="29"/>
        <item x="15"/>
        <item x="20"/>
        <item x="19"/>
        <item x="26"/>
        <item x="30"/>
        <item m="1" x="31"/>
        <item t="default"/>
      </items>
    </pivotField>
    <pivotField compact="0" outline="0" showAll="0"/>
    <pivotField dataField="1" compact="0" outline="0" showAll="0"/>
    <pivotField name="Escalation Type" axis="axisRow" compact="0" outline="0" showAll="0" sortType="descending">
      <items count="25">
        <item x="3"/>
        <item x="2"/>
        <item x="0"/>
        <item x="6"/>
        <item m="1" x="17"/>
        <item x="1"/>
        <item m="1" x="20"/>
        <item x="5"/>
        <item m="1" x="22"/>
        <item x="4"/>
        <item m="1" x="21"/>
        <item x="7"/>
        <item x="12"/>
        <item m="1" x="23"/>
        <item m="1" x="16"/>
        <item x="9"/>
        <item m="1" x="19"/>
        <item x="11"/>
        <item m="1" x="15"/>
        <item x="13"/>
        <item m="1" x="18"/>
        <item x="10"/>
        <item x="8"/>
        <item x="1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s>
  <rowFields count="1">
    <field x="9"/>
  </rowFields>
  <rowItems count="16">
    <i>
      <x v="2"/>
    </i>
    <i>
      <x v="3"/>
    </i>
    <i>
      <x v="22"/>
    </i>
    <i>
      <x v="7"/>
    </i>
    <i>
      <x v="5"/>
    </i>
    <i>
      <x v="9"/>
    </i>
    <i>
      <x/>
    </i>
    <i>
      <x v="15"/>
    </i>
    <i>
      <x v="17"/>
    </i>
    <i>
      <x v="21"/>
    </i>
    <i>
      <x v="23"/>
    </i>
    <i>
      <x v="1"/>
    </i>
    <i>
      <x v="12"/>
    </i>
    <i>
      <x v="19"/>
    </i>
    <i>
      <x v="11"/>
    </i>
    <i t="grand">
      <x/>
    </i>
  </rowItems>
  <colItems count="1">
    <i/>
  </colItems>
  <dataFields count="1">
    <dataField name="Escalations" fld="8" subtotal="count" baseField="0" baseItem="0"/>
  </dataFields>
  <formats count="6">
    <format dxfId="68">
      <pivotArea type="all" dataOnly="0" outline="0" fieldPosition="0"/>
    </format>
    <format dxfId="67">
      <pivotArea outline="0" collapsedLevelsAreSubtotals="1" fieldPosition="0"/>
    </format>
    <format dxfId="66">
      <pivotArea field="9" type="button" dataOnly="0" labelOnly="1" outline="0" axis="axisRow" fieldPosition="0"/>
    </format>
    <format dxfId="65">
      <pivotArea dataOnly="0" labelOnly="1" outline="0" fieldPosition="0">
        <references count="1">
          <reference field="9" count="14">
            <x v="0"/>
            <x v="2"/>
            <x v="3"/>
            <x v="4"/>
            <x v="5"/>
            <x v="7"/>
            <x v="9"/>
            <x v="11"/>
            <x v="12"/>
            <x v="13"/>
            <x v="14"/>
            <x v="15"/>
            <x v="17"/>
            <x v="19"/>
          </reference>
        </references>
      </pivotArea>
    </format>
    <format dxfId="64">
      <pivotArea dataOnly="0" labelOnly="1" grandRow="1" outline="0" fieldPosition="0"/>
    </format>
    <format dxfId="6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14F374-64A8-4E77-AE6A-5BB327A9B848}" name="Escalations By Specialist" cacheId="29"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5:B44" firstHeaderRow="1" firstDataRow="1" firstDataCol="1"/>
  <pivotFields count="13">
    <pivotField compact="0" numFmtId="14" outline="0" showAll="0"/>
    <pivotField compact="0" numFmtId="164" outline="0"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compact="0" outline="0" multipleItemSelectionAllowed="1" showAll="0">
      <items count="11">
        <item m="1" x="9"/>
        <item x="0"/>
        <item x="1"/>
        <item x="2"/>
        <item x="3"/>
        <item x="4"/>
        <item x="5"/>
        <item x="6"/>
        <item x="7"/>
        <item x="8"/>
        <item t="default"/>
      </items>
    </pivotField>
    <pivotField axis="axisRow" compact="0" outline="0" showAll="0" sortType="descending">
      <items count="42">
        <item x="22"/>
        <item x="16"/>
        <item x="21"/>
        <item x="25"/>
        <item x="14"/>
        <item x="24"/>
        <item x="32"/>
        <item x="4"/>
        <item x="6"/>
        <item x="13"/>
        <item x="15"/>
        <item x="8"/>
        <item x="31"/>
        <item x="5"/>
        <item x="27"/>
        <item x="1"/>
        <item x="9"/>
        <item x="7"/>
        <item x="0"/>
        <item x="36"/>
        <item x="28"/>
        <item x="23"/>
        <item x="26"/>
        <item x="34"/>
        <item x="20"/>
        <item x="29"/>
        <item x="3"/>
        <item x="35"/>
        <item x="37"/>
        <item x="17"/>
        <item x="12"/>
        <item x="18"/>
        <item x="10"/>
        <item x="33"/>
        <item x="30"/>
        <item x="2"/>
        <item x="19"/>
        <item x="11"/>
        <item m="1" x="38"/>
        <item m="1" x="39"/>
        <item m="1" x="4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34">
        <item x="14"/>
        <item x="9"/>
        <item x="16"/>
        <item x="22"/>
        <item x="7"/>
        <item x="10"/>
        <item x="13"/>
        <item x="28"/>
        <item m="1" x="32"/>
        <item x="17"/>
        <item x="21"/>
        <item x="27"/>
        <item x="24"/>
        <item x="0"/>
        <item x="8"/>
        <item x="4"/>
        <item x="25"/>
        <item x="11"/>
        <item x="5"/>
        <item x="23"/>
        <item x="6"/>
        <item x="18"/>
        <item x="3"/>
        <item x="12"/>
        <item x="2"/>
        <item x="1"/>
        <item x="29"/>
        <item x="15"/>
        <item x="20"/>
        <item x="19"/>
        <item x="26"/>
        <item x="30"/>
        <item m="1" x="31"/>
        <item t="default"/>
      </items>
    </pivotField>
    <pivotField compact="0" outline="0" showAll="0"/>
    <pivotField compact="0" outline="0" showAll="0"/>
    <pivotField dataField="1" compact="0" outline="0" showAll="0">
      <items count="25">
        <item x="3"/>
        <item x="10"/>
        <item x="2"/>
        <item x="0"/>
        <item x="8"/>
        <item m="1" x="18"/>
        <item x="6"/>
        <item m="1" x="17"/>
        <item x="1"/>
        <item x="13"/>
        <item m="1" x="20"/>
        <item x="5"/>
        <item x="14"/>
        <item m="1" x="22"/>
        <item x="4"/>
        <item m="1" x="21"/>
        <item x="7"/>
        <item x="12"/>
        <item m="1" x="23"/>
        <item m="1" x="16"/>
        <item x="9"/>
        <item m="1" x="19"/>
        <item x="11"/>
        <item m="1" x="15"/>
        <item t="default"/>
      </items>
    </pivotField>
    <pivotField compact="0" outline="0" showAll="0"/>
    <pivotField compact="0" outline="0" showAll="0"/>
    <pivotField compact="0" outline="0" showAll="0"/>
  </pivotFields>
  <rowFields count="1">
    <field x="3"/>
  </rowFields>
  <rowItems count="39">
    <i>
      <x v="4"/>
    </i>
    <i>
      <x v="15"/>
    </i>
    <i>
      <x v="35"/>
    </i>
    <i>
      <x v="17"/>
    </i>
    <i>
      <x v="16"/>
    </i>
    <i>
      <x v="26"/>
    </i>
    <i>
      <x v="31"/>
    </i>
    <i>
      <x v="37"/>
    </i>
    <i>
      <x v="13"/>
    </i>
    <i>
      <x v="36"/>
    </i>
    <i>
      <x v="29"/>
    </i>
    <i>
      <x v="8"/>
    </i>
    <i>
      <x v="12"/>
    </i>
    <i>
      <x v="34"/>
    </i>
    <i>
      <x v="5"/>
    </i>
    <i>
      <x v="11"/>
    </i>
    <i>
      <x v="18"/>
    </i>
    <i>
      <x v="30"/>
    </i>
    <i>
      <x v="25"/>
    </i>
    <i>
      <x v="21"/>
    </i>
    <i>
      <x v="7"/>
    </i>
    <i>
      <x v="20"/>
    </i>
    <i>
      <x v="32"/>
    </i>
    <i>
      <x v="2"/>
    </i>
    <i>
      <x v="14"/>
    </i>
    <i>
      <x v="1"/>
    </i>
    <i>
      <x v="22"/>
    </i>
    <i>
      <x v="6"/>
    </i>
    <i>
      <x v="33"/>
    </i>
    <i>
      <x v="3"/>
    </i>
    <i>
      <x v="9"/>
    </i>
    <i>
      <x v="24"/>
    </i>
    <i>
      <x v="23"/>
    </i>
    <i>
      <x v="28"/>
    </i>
    <i>
      <x v="19"/>
    </i>
    <i>
      <x/>
    </i>
    <i>
      <x v="10"/>
    </i>
    <i>
      <x v="27"/>
    </i>
    <i t="grand">
      <x/>
    </i>
  </rowItems>
  <colItems count="1">
    <i/>
  </colItems>
  <dataFields count="1">
    <dataField name="Escalations" fld="9" subtotal="count" baseField="0" baseItem="0"/>
  </dataFields>
  <formats count="4">
    <format dxfId="72">
      <pivotArea type="all" dataOnly="0" outline="0" fieldPosition="0"/>
    </format>
    <format dxfId="71">
      <pivotArea outline="0" collapsedLevelsAreSubtotals="1" fieldPosition="0"/>
    </format>
    <format dxfId="70">
      <pivotArea dataOnly="0" labelOnly="1" grandRow="1" outline="0" fieldPosition="0"/>
    </format>
    <format dxfId="6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F4376F-99FE-4AE5-92AB-FD6BEB5444D6}" name="Escalations By Month" cacheId="29"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
  <location ref="H5:I15" firstHeaderRow="1" firstDataRow="1" firstDataCol="1"/>
  <pivotFields count="13">
    <pivotField compact="0" outline="0" showAll="0"/>
    <pivotField compact="0" numFmtId="164" outline="0" showAll="0"/>
    <pivotField axis="axisRow" compact="0" outline="0" showAll="0">
      <items count="11">
        <item m="1" x="9"/>
        <item x="0"/>
        <item x="1"/>
        <item x="2"/>
        <item x="3"/>
        <item x="4"/>
        <item x="5"/>
        <item x="6"/>
        <item x="7"/>
        <item x="8"/>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2"/>
  </rowFields>
  <rowItems count="10">
    <i>
      <x v="1"/>
    </i>
    <i>
      <x v="2"/>
    </i>
    <i>
      <x v="3"/>
    </i>
    <i>
      <x v="4"/>
    </i>
    <i>
      <x v="5"/>
    </i>
    <i>
      <x v="6"/>
    </i>
    <i>
      <x v="7"/>
    </i>
    <i>
      <x v="8"/>
    </i>
    <i>
      <x v="9"/>
    </i>
    <i t="grand">
      <x/>
    </i>
  </rowItems>
  <colItems count="1">
    <i/>
  </colItems>
  <dataFields count="1">
    <dataField name="Escalations Per Month" fld="9" subtotal="count" baseField="0" baseItem="0"/>
  </dataFields>
  <formats count="14">
    <format dxfId="86">
      <pivotArea type="all" dataOnly="0" outline="0" fieldPosition="0"/>
    </format>
    <format dxfId="85">
      <pivotArea outline="0" collapsedLevelsAreSubtotals="1" fieldPosition="0"/>
    </format>
    <format dxfId="84">
      <pivotArea field="2" type="button" dataOnly="0" labelOnly="1" outline="0" axis="axisRow" fieldPosition="0"/>
    </format>
    <format dxfId="83">
      <pivotArea dataOnly="0" labelOnly="1" outline="0" fieldPosition="0">
        <references count="1">
          <reference field="2" count="0"/>
        </references>
      </pivotArea>
    </format>
    <format dxfId="82">
      <pivotArea dataOnly="0" labelOnly="1" grandRow="1" outline="0" fieldPosition="0"/>
    </format>
    <format dxfId="81">
      <pivotArea dataOnly="0" labelOnly="1" outline="0" axis="axisValues" fieldPosition="0"/>
    </format>
    <format dxfId="80">
      <pivotArea type="all" dataOnly="0" outline="0" fieldPosition="0"/>
    </format>
    <format dxfId="79">
      <pivotArea outline="0" collapsedLevelsAreSubtotals="1" fieldPosition="0"/>
    </format>
    <format dxfId="78">
      <pivotArea field="2" type="button" dataOnly="0" labelOnly="1" outline="0" axis="axisRow" fieldPosition="0"/>
    </format>
    <format dxfId="77">
      <pivotArea dataOnly="0" labelOnly="1" outline="0" fieldPosition="0">
        <references count="1">
          <reference field="2" count="0"/>
        </references>
      </pivotArea>
    </format>
    <format dxfId="76">
      <pivotArea dataOnly="0" labelOnly="1" grandRow="1" outline="0" fieldPosition="0"/>
    </format>
    <format dxfId="75">
      <pivotArea dataOnly="0" labelOnly="1" outline="0" axis="axisValues" fieldPosition="0"/>
    </format>
    <format dxfId="74">
      <pivotArea field="2" type="button" dataOnly="0" labelOnly="1" outline="0" axis="axisRow" fieldPosition="0"/>
    </format>
    <format dxfId="7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aptionNotEqual" evalOrder="-1" id="1" stringValue1="Jan">
      <autoFilter ref="A1">
        <filterColumn colId="0">
          <customFilters>
            <customFilter operator="notEqual" val="Jan"/>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81407B-630E-484F-9586-3B694AFC32EA}" name="Root Cause" cacheId="29"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L5:Q261" firstHeaderRow="1" firstDataRow="1" firstDataCol="5"/>
  <pivotFields count="13">
    <pivotField axis="axisRow" dataField="1" compact="0" outline="0" subtotalTop="0" showAll="0" defaultSubtotal="0">
      <items count="129">
        <item x="0"/>
        <item x="1"/>
        <item x="2"/>
        <item x="3"/>
        <item x="4"/>
        <item x="5"/>
        <item x="6"/>
        <item x="7"/>
        <item x="8"/>
        <item x="9"/>
        <item x="11"/>
        <item x="12"/>
        <item x="13"/>
        <item x="14"/>
        <item x="15"/>
        <item x="16"/>
        <item x="17"/>
        <item x="18"/>
        <item x="19"/>
        <item x="20"/>
        <item x="21"/>
        <item x="22"/>
        <item x="23"/>
        <item x="24"/>
        <item x="25"/>
        <item x="26"/>
        <item x="27"/>
        <item x="28"/>
        <item x="29"/>
        <item x="30"/>
        <item x="31"/>
        <item x="32"/>
        <item x="33"/>
        <item x="34"/>
        <item x="35"/>
        <item x="36"/>
        <item x="37"/>
        <item m="1" x="128"/>
        <item x="38"/>
        <item x="39"/>
        <item x="40"/>
        <item x="41"/>
        <item x="42"/>
        <item x="43"/>
        <item x="44"/>
        <item x="45"/>
        <item x="46"/>
        <item x="47"/>
        <item x="48"/>
        <item x="49"/>
        <item x="50"/>
        <item x="51"/>
        <item x="52"/>
        <item x="53"/>
        <item x="54"/>
        <item x="55"/>
        <item x="56"/>
        <item x="57"/>
        <item x="58"/>
        <item x="59"/>
        <item x="60"/>
        <item m="1" x="125"/>
        <item x="61"/>
        <item x="62"/>
        <item x="63"/>
        <item x="64"/>
        <item x="65"/>
        <item x="66"/>
        <item x="67"/>
        <item m="1" x="124"/>
        <item m="1" x="126"/>
        <item x="68"/>
        <item x="69"/>
        <item x="70"/>
        <item m="1" x="127"/>
        <item x="71"/>
        <item x="72"/>
        <item x="73"/>
        <item x="74"/>
        <item x="75"/>
        <item x="76"/>
        <item x="77"/>
        <item x="78"/>
        <item x="10"/>
        <item x="81"/>
        <item x="82"/>
        <item x="80"/>
        <item x="79"/>
        <item x="83"/>
        <item x="84"/>
        <item x="85"/>
        <item x="86"/>
        <item x="89"/>
        <item x="88"/>
        <item x="87"/>
        <item x="90"/>
        <item x="91"/>
        <item x="92"/>
        <item x="93"/>
        <item x="94"/>
        <item x="95"/>
        <item x="96"/>
        <item x="97"/>
        <item x="98"/>
        <item x="99"/>
        <item x="100"/>
        <item x="101"/>
        <item x="103"/>
        <item x="102"/>
        <item x="104"/>
        <item x="105"/>
        <item x="106"/>
        <item x="107"/>
        <item x="108"/>
        <item x="109"/>
        <item x="110"/>
        <item x="111"/>
        <item x="113"/>
        <item x="112"/>
        <item x="114"/>
        <item x="116"/>
        <item x="115"/>
        <item x="117"/>
        <item x="118"/>
        <item x="119"/>
        <item x="120"/>
        <item x="121"/>
        <item x="122"/>
        <item x="123"/>
      </items>
    </pivotField>
    <pivotField compact="0" numFmtId="164" outline="0" subtotalTop="0" showAll="0" defaultSubtota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s>
    </pivotField>
    <pivotField compact="0" outline="0" subtotalTop="0" showAll="0" defaultSubtotal="0">
      <items count="10">
        <item m="1" x="9"/>
        <item x="0"/>
        <item x="1"/>
        <item x="2"/>
        <item x="3"/>
        <item x="4"/>
        <item x="5"/>
        <item x="6"/>
        <item x="7"/>
        <item x="8"/>
      </items>
    </pivotField>
    <pivotField axis="axisRow" compact="0" outline="0" showAll="0" defaultSubtotal="0">
      <items count="41">
        <item x="22"/>
        <item x="16"/>
        <item x="21"/>
        <item x="25"/>
        <item x="14"/>
        <item x="24"/>
        <item x="32"/>
        <item x="4"/>
        <item x="6"/>
        <item x="13"/>
        <item x="15"/>
        <item x="8"/>
        <item x="31"/>
        <item x="5"/>
        <item x="27"/>
        <item x="1"/>
        <item x="9"/>
        <item x="7"/>
        <item x="0"/>
        <item x="36"/>
        <item x="28"/>
        <item x="23"/>
        <item x="26"/>
        <item x="34"/>
        <item x="20"/>
        <item x="29"/>
        <item x="3"/>
        <item x="35"/>
        <item x="37"/>
        <item x="17"/>
        <item x="12"/>
        <item x="18"/>
        <item x="10"/>
        <item x="33"/>
        <item x="30"/>
        <item x="2"/>
        <item x="19"/>
        <item x="11"/>
        <item m="1" x="38"/>
        <item m="1" x="39"/>
        <item m="1" x="40"/>
      </items>
    </pivotField>
    <pivotField compact="0" outline="0" subtotalTop="0" showAll="0" defaultSubtotal="0"/>
    <pivotField compact="0" outline="0" subtotalTop="0" showAll="0" defaultSubtotal="0"/>
    <pivotField axis="axisRow" compact="0" outline="0" showAll="0" defaultSubtotal="0">
      <items count="33">
        <item x="14"/>
        <item x="9"/>
        <item x="16"/>
        <item x="22"/>
        <item x="7"/>
        <item x="10"/>
        <item x="13"/>
        <item x="28"/>
        <item m="1" x="32"/>
        <item x="17"/>
        <item x="21"/>
        <item x="27"/>
        <item x="24"/>
        <item x="0"/>
        <item x="8"/>
        <item x="4"/>
        <item x="25"/>
        <item x="11"/>
        <item x="5"/>
        <item x="23"/>
        <item x="6"/>
        <item x="18"/>
        <item x="3"/>
        <item x="12"/>
        <item x="2"/>
        <item x="29"/>
        <item x="15"/>
        <item x="20"/>
        <item x="19"/>
        <item x="26"/>
        <item x="30"/>
        <item m="1" x="31"/>
        <item x="1"/>
      </items>
    </pivotField>
    <pivotField axis="axisRow" compact="0" outline="0" subtotalTop="0" showAll="0" defaultSubtotal="0">
      <items count="16">
        <item x="13"/>
        <item x="7"/>
        <item x="10"/>
        <item x="2"/>
        <item x="6"/>
        <item x="1"/>
        <item x="8"/>
        <item x="9"/>
        <item x="11"/>
        <item x="4"/>
        <item x="0"/>
        <item x="12"/>
        <item x="3"/>
        <item x="5"/>
        <item x="14"/>
        <item x="15"/>
      </items>
    </pivotField>
    <pivotField compact="0" outline="0" subtotalTop="0" showAll="0" defaultSubtotal="0"/>
    <pivotField compact="0" outline="0" subtotalTop="0" showAll="0" defaultSubtotal="0">
      <items count="24">
        <item x="3"/>
        <item x="10"/>
        <item x="2"/>
        <item x="0"/>
        <item x="8"/>
        <item m="1" x="18"/>
        <item x="6"/>
        <item m="1" x="17"/>
        <item x="1"/>
        <item x="13"/>
        <item m="1" x="20"/>
        <item x="5"/>
        <item x="14"/>
        <item m="1" x="22"/>
        <item x="4"/>
        <item m="1" x="21"/>
        <item x="7"/>
        <item x="12"/>
        <item m="1" x="23"/>
        <item m="1" x="16"/>
        <item x="9"/>
        <item m="1" x="19"/>
        <item x="11"/>
        <item m="1" x="15"/>
      </items>
    </pivotField>
    <pivotField compact="0" outline="0" showAll="0" defaultSubtotal="0"/>
    <pivotField compact="0" outline="0" subtotalTop="0" showAll="0" defaultSubtotal="0"/>
    <pivotField axis="axisRow" compact="0" outline="0" subtotalTop="0" showAll="0" defaultSubtotal="0">
      <items count="292">
        <item x="136"/>
        <item m="1" x="283"/>
        <item x="100"/>
        <item x="127"/>
        <item x="8"/>
        <item x="71"/>
        <item m="1" x="286"/>
        <item x="155"/>
        <item x="23"/>
        <item x="115"/>
        <item m="1" x="268"/>
        <item x="7"/>
        <item m="1" x="270"/>
        <item m="1" x="275"/>
        <item m="1" x="255"/>
        <item m="1" x="269"/>
        <item x="48"/>
        <item x="105"/>
        <item m="1" x="285"/>
        <item n="Did not complete CG 2453" x="17"/>
        <item n="Did not complete form CG 2264" x="20"/>
        <item x="19"/>
        <item x="107"/>
        <item m="1" x="272"/>
        <item x="142"/>
        <item m="1" x="291"/>
        <item x="76"/>
        <item x="12"/>
        <item x="75"/>
        <item x="18"/>
        <item x="83"/>
        <item x="80"/>
        <item x="158"/>
        <item x="123"/>
        <item x="36"/>
        <item x="63"/>
        <item x="70"/>
        <item m="1" x="249"/>
        <item m="1" x="253"/>
        <item x="79"/>
        <item x="74"/>
        <item x="145"/>
        <item x="28"/>
        <item x="51"/>
        <item x="1"/>
        <item x="49"/>
        <item m="1" x="258"/>
        <item x="124"/>
        <item m="1" x="264"/>
        <item x="13"/>
        <item m="1" x="254"/>
        <item x="27"/>
        <item x="101"/>
        <item m="1" x="280"/>
        <item x="130"/>
        <item x="91"/>
        <item x="3"/>
        <item x="78"/>
        <item x="150"/>
        <item x="102"/>
        <item x="85"/>
        <item m="1" x="263"/>
        <item m="1" x="256"/>
        <item m="1" x="259"/>
        <item x="126"/>
        <item x="140"/>
        <item x="4"/>
        <item x="162"/>
        <item x="125"/>
        <item x="104"/>
        <item x="152"/>
        <item m="1" x="251"/>
        <item x="110"/>
        <item x="148"/>
        <item x="131"/>
        <item x="151"/>
        <item x="106"/>
        <item x="137"/>
        <item x="134"/>
        <item x="98"/>
        <item x="11"/>
        <item x="144"/>
        <item x="26"/>
        <item x="103"/>
        <item x="108"/>
        <item x="99"/>
        <item m="1" x="245"/>
        <item m="1" x="257"/>
        <item x="65"/>
        <item m="1" x="276"/>
        <item m="1" x="244"/>
        <item x="52"/>
        <item m="1" x="277"/>
        <item x="2"/>
        <item x="0"/>
        <item m="1" x="274"/>
        <item m="1" x="289"/>
        <item x="160"/>
        <item x="69"/>
        <item m="1" x="250"/>
        <item m="1" x="267"/>
        <item x="6"/>
        <item x="89"/>
        <item m="1" x="243"/>
        <item m="1" x="284"/>
        <item m="1" x="288"/>
        <item x="132"/>
        <item x="9"/>
        <item x="41"/>
        <item x="153"/>
        <item x="35"/>
        <item x="29"/>
        <item m="1" x="247"/>
        <item x="133"/>
        <item x="141"/>
        <item x="138"/>
        <item x="113"/>
        <item m="1" x="266"/>
        <item x="5"/>
        <item x="84"/>
        <item x="94"/>
        <item x="30"/>
        <item x="67"/>
        <item m="1" x="260"/>
        <item x="34"/>
        <item x="149"/>
        <item x="120"/>
        <item m="1" x="282"/>
        <item x="16"/>
        <item m="1" x="241"/>
        <item m="1" x="287"/>
        <item x="122"/>
        <item m="1" x="279"/>
        <item x="81"/>
        <item x="68"/>
        <item x="139"/>
        <item x="143"/>
        <item x="42"/>
        <item x="147"/>
        <item x="159"/>
        <item m="1" x="262"/>
        <item m="1" x="265"/>
        <item x="128"/>
        <item x="129"/>
        <item x="57"/>
        <item x="112"/>
        <item x="157"/>
        <item x="111"/>
        <item x="37"/>
        <item x="154"/>
        <item x="118"/>
        <item x="73"/>
        <item x="64"/>
        <item x="10"/>
        <item m="1" x="281"/>
        <item x="55"/>
        <item m="1" x="252"/>
        <item m="1" x="261"/>
        <item x="93"/>
        <item sd="0" x="156"/>
        <item x="116"/>
        <item m="1" x="290"/>
        <item m="1" x="248"/>
        <item m="1" x="242"/>
        <item x="92"/>
        <item x="114"/>
        <item x="117"/>
        <item x="119"/>
        <item x="135"/>
        <item x="146"/>
        <item sd="0" m="1" x="271"/>
        <item x="161"/>
        <item x="96"/>
        <item x="97"/>
        <item x="121"/>
        <item x="14"/>
        <item x="15"/>
        <item x="21"/>
        <item x="22"/>
        <item x="24"/>
        <item x="25"/>
        <item x="31"/>
        <item x="32"/>
        <item x="33"/>
        <item m="1" x="278"/>
        <item x="38"/>
        <item x="39"/>
        <item x="40"/>
        <item x="43"/>
        <item x="44"/>
        <item x="45"/>
        <item x="46"/>
        <item x="50"/>
        <item x="53"/>
        <item x="54"/>
        <item x="56"/>
        <item x="58"/>
        <item x="59"/>
        <item x="60"/>
        <item x="61"/>
        <item x="62"/>
        <item x="66"/>
        <item x="86"/>
        <item m="1" x="246"/>
        <item x="88"/>
        <item x="167"/>
        <item x="170"/>
        <item x="164"/>
        <item x="168"/>
        <item x="169"/>
        <item x="165"/>
        <item m="1" x="240"/>
        <item x="166"/>
        <item x="163"/>
        <item x="72"/>
        <item x="77"/>
        <item x="95"/>
        <item x="82"/>
        <item x="87"/>
        <item x="90"/>
        <item x="171"/>
        <item x="172"/>
        <item x="47"/>
        <item x="109"/>
        <item m="1" x="239"/>
        <item x="173"/>
        <item x="174"/>
        <item x="177"/>
        <item x="178"/>
        <item x="179"/>
        <item x="176"/>
        <item x="175"/>
        <item x="181"/>
        <item x="182"/>
        <item x="183"/>
        <item x="180"/>
        <item x="184"/>
        <item x="185"/>
        <item x="186"/>
        <item x="187"/>
        <item x="188"/>
        <item x="189"/>
        <item x="190"/>
        <item x="191"/>
        <item x="192"/>
        <item x="193"/>
        <item x="194"/>
        <item x="195"/>
        <item x="196"/>
        <item x="197"/>
        <item x="198"/>
        <item x="200"/>
        <item m="1" x="273"/>
        <item x="201"/>
        <item x="202"/>
        <item x="203"/>
        <item x="204"/>
        <item x="205"/>
        <item x="206"/>
        <item x="207"/>
        <item x="208"/>
        <item x="209"/>
        <item x="210"/>
        <item x="211"/>
        <item x="212"/>
        <item x="213"/>
        <item x="214"/>
        <item x="215"/>
        <item x="216"/>
        <item x="199"/>
        <item x="218"/>
        <item x="219"/>
        <item x="217"/>
        <item x="220"/>
        <item x="221"/>
        <item x="223"/>
        <item x="222"/>
        <item x="224"/>
        <item x="225"/>
        <item x="226"/>
        <item x="227"/>
        <item x="228"/>
        <item x="229"/>
        <item x="230"/>
        <item x="231"/>
        <item x="232"/>
        <item x="233"/>
        <item x="234"/>
        <item x="235"/>
        <item x="236"/>
        <item x="238"/>
        <item x="237"/>
      </items>
    </pivotField>
  </pivotFields>
  <rowFields count="5">
    <field x="0"/>
    <field x="3"/>
    <field x="12"/>
    <field x="7"/>
    <field x="6"/>
  </rowFields>
  <rowItems count="256">
    <i>
      <x/>
      <x v="18"/>
      <x v="94"/>
      <x v="10"/>
      <x v="13"/>
    </i>
    <i>
      <x v="1"/>
      <x v="15"/>
      <x v="44"/>
      <x v="5"/>
      <x v="32"/>
    </i>
    <i>
      <x v="2"/>
      <x v="35"/>
      <x v="93"/>
      <x v="10"/>
      <x v="24"/>
    </i>
    <i>
      <x v="3"/>
      <x v="7"/>
      <x v="56"/>
      <x v="5"/>
      <x v="32"/>
    </i>
    <i r="1">
      <x v="26"/>
      <x v="56"/>
      <x v="5"/>
      <x v="32"/>
    </i>
    <i>
      <x v="4"/>
      <x v="13"/>
      <x v="66"/>
      <x v="10"/>
      <x v="22"/>
    </i>
    <i>
      <x v="5"/>
      <x v="15"/>
      <x v="118"/>
      <x v="10"/>
      <x v="32"/>
    </i>
    <i>
      <x v="6"/>
      <x v="8"/>
      <x v="4"/>
      <x v="3"/>
      <x v="15"/>
    </i>
    <i r="2">
      <x v="11"/>
      <x v="3"/>
      <x v="15"/>
    </i>
    <i r="2">
      <x v="101"/>
      <x v="3"/>
      <x v="15"/>
    </i>
    <i r="1">
      <x v="15"/>
      <x v="107"/>
      <x v="5"/>
      <x v="32"/>
    </i>
    <i r="1">
      <x v="35"/>
      <x v="4"/>
      <x v="10"/>
      <x v="18"/>
    </i>
    <i r="2">
      <x v="11"/>
      <x v="10"/>
      <x v="18"/>
    </i>
    <i r="2">
      <x v="101"/>
      <x v="10"/>
      <x v="18"/>
    </i>
    <i>
      <x v="7"/>
      <x v="17"/>
      <x v="153"/>
      <x v="10"/>
      <x v="18"/>
    </i>
    <i>
      <x v="8"/>
      <x v="11"/>
      <x v="80"/>
      <x v="5"/>
      <x v="18"/>
    </i>
    <i>
      <x v="9"/>
      <x v="15"/>
      <x v="27"/>
      <x v="5"/>
      <x v="32"/>
    </i>
    <i r="1">
      <x v="16"/>
      <x v="49"/>
      <x v="12"/>
      <x v="20"/>
    </i>
    <i>
      <x v="10"/>
      <x v="35"/>
      <x v="176"/>
      <x v="10"/>
      <x v="24"/>
    </i>
    <i>
      <x v="11"/>
      <x v="32"/>
      <x v="128"/>
      <x v="5"/>
      <x v="4"/>
    </i>
    <i>
      <x v="12"/>
      <x v="16"/>
      <x v="19"/>
      <x v="5"/>
      <x v="20"/>
    </i>
    <i r="1">
      <x v="37"/>
      <x v="29"/>
      <x v="5"/>
      <x v="4"/>
    </i>
    <i>
      <x v="13"/>
      <x v="30"/>
      <x v="21"/>
      <x v="10"/>
      <x v="24"/>
    </i>
    <i>
      <x v="14"/>
      <x v="9"/>
      <x v="20"/>
      <x v="5"/>
      <x v="18"/>
    </i>
    <i>
      <x v="15"/>
      <x v="37"/>
      <x v="177"/>
      <x v="9"/>
      <x v="4"/>
    </i>
    <i>
      <x v="16"/>
      <x v="4"/>
      <x v="178"/>
      <x v="10"/>
      <x v="20"/>
    </i>
    <i>
      <x v="17"/>
      <x v="35"/>
      <x v="8"/>
      <x v="10"/>
      <x v="24"/>
    </i>
    <i>
      <x v="18"/>
      <x v="10"/>
      <x v="180"/>
      <x v="5"/>
      <x v="24"/>
    </i>
    <i r="1">
      <x v="35"/>
      <x v="179"/>
      <x v="10"/>
      <x v="18"/>
    </i>
    <i>
      <x v="19"/>
      <x v="7"/>
      <x v="82"/>
      <x v="10"/>
      <x v="24"/>
    </i>
    <i>
      <x v="20"/>
      <x v="1"/>
      <x v="51"/>
      <x v="13"/>
      <x v="14"/>
    </i>
    <i r="1">
      <x v="15"/>
      <x v="42"/>
      <x v="12"/>
      <x v="32"/>
    </i>
    <i>
      <x v="21"/>
      <x v="7"/>
      <x v="111"/>
      <x v="5"/>
      <x v="24"/>
    </i>
    <i r="1">
      <x v="29"/>
      <x v="121"/>
      <x v="5"/>
      <x v="18"/>
    </i>
    <i>
      <x v="22"/>
      <x v="4"/>
      <x v="124"/>
      <x v="12"/>
      <x v="20"/>
    </i>
    <i r="1">
      <x v="15"/>
      <x v="181"/>
      <x v="12"/>
      <x v="4"/>
    </i>
    <i r="2">
      <x v="182"/>
      <x v="12"/>
      <x v="4"/>
    </i>
    <i r="2">
      <x v="183"/>
      <x v="12"/>
      <x v="4"/>
    </i>
    <i r="1">
      <x v="29"/>
      <x v="110"/>
      <x v="10"/>
      <x v="24"/>
    </i>
    <i r="1">
      <x v="30"/>
      <x v="34"/>
      <x v="5"/>
      <x v="4"/>
    </i>
    <i>
      <x v="23"/>
      <x v="31"/>
      <x v="148"/>
      <x v="12"/>
      <x v="1"/>
    </i>
    <i r="1">
      <x v="36"/>
      <x v="185"/>
      <x v="12"/>
      <x v="5"/>
    </i>
    <i>
      <x v="24"/>
      <x v="18"/>
      <x v="187"/>
      <x v="12"/>
      <x v="13"/>
    </i>
    <i r="1">
      <x v="24"/>
      <x v="108"/>
      <x v="5"/>
      <x v="17"/>
    </i>
    <i r="1">
      <x v="29"/>
      <x v="186"/>
      <x v="4"/>
      <x v="18"/>
    </i>
    <i>
      <x v="25"/>
      <x/>
      <x v="188"/>
      <x v="10"/>
      <x v="13"/>
    </i>
    <i r="1">
      <x v="2"/>
      <x v="137"/>
      <x v="5"/>
      <x v="22"/>
    </i>
    <i r="1">
      <x v="21"/>
      <x v="189"/>
      <x v="10"/>
      <x v="17"/>
    </i>
    <i r="2">
      <x v="190"/>
      <x v="10"/>
      <x v="17"/>
    </i>
    <i>
      <x v="26"/>
      <x v="8"/>
      <x v="16"/>
      <x v="5"/>
      <x v="6"/>
    </i>
    <i r="1">
      <x v="15"/>
      <x v="222"/>
      <x v="5"/>
      <x v="4"/>
    </i>
    <i r="1">
      <x v="36"/>
      <x v="191"/>
      <x v="9"/>
      <x v="23"/>
    </i>
    <i>
      <x v="27"/>
      <x v="11"/>
      <x v="45"/>
      <x v="5"/>
      <x v="18"/>
    </i>
    <i r="1">
      <x v="31"/>
      <x v="192"/>
      <x v="12"/>
      <x v="1"/>
    </i>
    <i>
      <x v="28"/>
      <x v="21"/>
      <x v="43"/>
      <x v="10"/>
      <x v="17"/>
    </i>
    <i>
      <x v="29"/>
      <x v="32"/>
      <x v="91"/>
      <x v="5"/>
      <x v="4"/>
    </i>
    <i>
      <x v="30"/>
      <x v="11"/>
      <x v="193"/>
      <x v="10"/>
      <x/>
    </i>
    <i r="1">
      <x v="17"/>
      <x v="66"/>
      <x v="4"/>
      <x v="4"/>
    </i>
    <i>
      <x v="31"/>
      <x v="5"/>
      <x v="194"/>
      <x v="1"/>
      <x v="26"/>
    </i>
    <i r="1">
      <x v="7"/>
      <x v="144"/>
      <x v="12"/>
      <x v="2"/>
    </i>
    <i r="1">
      <x v="16"/>
      <x v="195"/>
      <x v="12"/>
      <x v="2"/>
    </i>
    <i r="1">
      <x v="17"/>
      <x v="155"/>
      <x v="12"/>
      <x v="2"/>
    </i>
    <i>
      <x v="32"/>
      <x v="26"/>
      <x v="196"/>
      <x v="10"/>
      <x v="24"/>
    </i>
    <i r="1">
      <x v="31"/>
      <x v="198"/>
      <x v="12"/>
      <x v="1"/>
    </i>
    <i r="1">
      <x v="35"/>
      <x v="197"/>
      <x v="5"/>
      <x v="18"/>
    </i>
    <i>
      <x v="33"/>
      <x v="1"/>
      <x v="199"/>
      <x v="12"/>
      <x v="14"/>
    </i>
    <i r="1">
      <x v="21"/>
      <x v="35"/>
      <x v="5"/>
      <x v="17"/>
    </i>
    <i r="1">
      <x v="35"/>
      <x v="200"/>
      <x v="5"/>
      <x v="24"/>
    </i>
    <i>
      <x v="34"/>
      <x v="3"/>
      <x v="152"/>
      <x v="9"/>
      <x v="23"/>
    </i>
    <i>
      <x v="35"/>
      <x v="7"/>
      <x v="88"/>
      <x v="10"/>
      <x v="24"/>
    </i>
    <i r="1">
      <x v="15"/>
      <x v="201"/>
      <x v="5"/>
      <x v="4"/>
    </i>
    <i>
      <x v="36"/>
      <x v="3"/>
      <x v="122"/>
      <x v="5"/>
      <x v="4"/>
    </i>
    <i r="1">
      <x v="22"/>
      <x v="134"/>
      <x v="5"/>
      <x v="9"/>
    </i>
    <i>
      <x v="38"/>
      <x v="35"/>
      <x v="98"/>
      <x v="10"/>
      <x v="24"/>
    </i>
    <i>
      <x v="39"/>
      <x v="14"/>
      <x v="36"/>
      <x v="12"/>
      <x v="17"/>
    </i>
    <i r="1">
      <x v="29"/>
      <x v="5"/>
      <x v="5"/>
      <x v="24"/>
    </i>
    <i>
      <x v="40"/>
      <x v="17"/>
      <x v="151"/>
      <x v="10"/>
      <x v="21"/>
    </i>
    <i r="1">
      <x v="30"/>
      <x v="214"/>
      <x v="10"/>
      <x v="17"/>
    </i>
    <i>
      <x v="41"/>
      <x v="31"/>
      <x v="40"/>
      <x v="12"/>
      <x v="14"/>
    </i>
    <i>
      <x v="42"/>
      <x v="8"/>
      <x v="39"/>
      <x v="5"/>
      <x v="6"/>
    </i>
    <i r="1">
      <x v="14"/>
      <x v="57"/>
      <x v="12"/>
      <x v="17"/>
    </i>
    <i r="1">
      <x v="15"/>
      <x v="26"/>
      <x v="12"/>
      <x v="32"/>
    </i>
    <i r="1">
      <x v="18"/>
      <x v="26"/>
      <x v="10"/>
      <x v="13"/>
    </i>
    <i r="1">
      <x v="26"/>
      <x v="28"/>
      <x v="10"/>
      <x v="21"/>
    </i>
    <i r="1">
      <x v="29"/>
      <x v="215"/>
      <x v="10"/>
      <x v="24"/>
    </i>
    <i>
      <x v="43"/>
      <x v="13"/>
      <x v="133"/>
      <x v="5"/>
      <x v="28"/>
    </i>
    <i r="1">
      <x v="15"/>
      <x v="31"/>
      <x v="9"/>
      <x v="32"/>
    </i>
    <i r="3">
      <x v="10"/>
      <x v="32"/>
    </i>
    <i r="1">
      <x v="30"/>
      <x v="217"/>
      <x v="4"/>
      <x v="4"/>
    </i>
    <i>
      <x v="44"/>
      <x v="1"/>
      <x v="30"/>
      <x v="5"/>
      <x v="21"/>
    </i>
    <i r="1">
      <x v="29"/>
      <x v="30"/>
      <x v="10"/>
      <x v="21"/>
    </i>
    <i>
      <x v="45"/>
      <x v="2"/>
      <x v="60"/>
      <x v="5"/>
      <x v="17"/>
    </i>
    <i r="1">
      <x v="15"/>
      <x v="218"/>
      <x v="10"/>
      <x v="4"/>
    </i>
    <i r="1">
      <x v="16"/>
      <x v="119"/>
      <x v="6"/>
      <x v="20"/>
    </i>
    <i r="1">
      <x v="26"/>
      <x v="202"/>
      <x v="10"/>
      <x v="18"/>
    </i>
    <i>
      <x v="46"/>
      <x v="24"/>
      <x v="204"/>
      <x v="5"/>
      <x v="17"/>
    </i>
    <i>
      <x v="47"/>
      <x v="5"/>
      <x v="219"/>
      <x v="7"/>
      <x v="10"/>
    </i>
    <i r="1">
      <x v="36"/>
      <x v="102"/>
      <x v="12"/>
      <x v="27"/>
    </i>
    <i>
      <x v="48"/>
      <x v="11"/>
      <x v="164"/>
      <x v="10"/>
      <x v="18"/>
    </i>
    <i r="1">
      <x v="26"/>
      <x v="55"/>
      <x v="10"/>
      <x v="21"/>
    </i>
    <i>
      <x v="49"/>
      <x v="36"/>
      <x v="158"/>
      <x v="5"/>
      <x v="5"/>
    </i>
    <i>
      <x v="50"/>
      <x v="17"/>
      <x v="216"/>
      <x v="10"/>
      <x v="21"/>
    </i>
    <i r="1">
      <x v="30"/>
      <x v="120"/>
      <x v="10"/>
      <x v="9"/>
    </i>
    <i>
      <x v="51"/>
      <x v="20"/>
      <x v="172"/>
      <x v="2"/>
      <x v="20"/>
    </i>
    <i r="2">
      <x v="173"/>
      <x v="2"/>
      <x v="20"/>
    </i>
    <i>
      <x v="52"/>
      <x v="17"/>
      <x v="52"/>
      <x v="10"/>
      <x v="21"/>
    </i>
    <i r="1">
      <x v="20"/>
      <x v="85"/>
      <x v="2"/>
      <x v="20"/>
    </i>
    <i r="1">
      <x v="25"/>
      <x v="2"/>
      <x v="2"/>
      <x v="4"/>
    </i>
    <i r="1">
      <x v="37"/>
      <x v="59"/>
      <x v="5"/>
      <x v="24"/>
    </i>
    <i r="2">
      <x v="79"/>
      <x v="5"/>
      <x v="24"/>
    </i>
    <i>
      <x v="53"/>
      <x v="17"/>
      <x v="83"/>
      <x v="5"/>
      <x v="24"/>
    </i>
    <i r="1">
      <x v="20"/>
      <x v="69"/>
      <x v="2"/>
      <x v="20"/>
    </i>
    <i>
      <x v="54"/>
      <x v="15"/>
      <x v="22"/>
      <x v="5"/>
      <x v="4"/>
    </i>
    <i r="1">
      <x v="25"/>
      <x v="17"/>
      <x v="5"/>
      <x v="6"/>
    </i>
    <i r="1">
      <x v="34"/>
      <x v="76"/>
      <x v="5"/>
      <x v="4"/>
    </i>
    <i>
      <x v="55"/>
      <x v="4"/>
      <x v="223"/>
      <x v="12"/>
      <x v="13"/>
    </i>
    <i r="1">
      <x v="16"/>
      <x v="72"/>
      <x v="10"/>
      <x v="20"/>
    </i>
    <i r="1">
      <x v="17"/>
      <x v="84"/>
      <x v="10"/>
      <x v="21"/>
    </i>
    <i>
      <x v="56"/>
      <x v="6"/>
      <x v="165"/>
      <x v="5"/>
      <x v="3"/>
    </i>
    <i r="1">
      <x v="12"/>
      <x v="116"/>
      <x v="10"/>
      <x v="24"/>
    </i>
    <i r="2">
      <x v="145"/>
      <x v="10"/>
      <x v="24"/>
    </i>
    <i r="1">
      <x v="31"/>
      <x v="147"/>
      <x v="12"/>
      <x v="14"/>
    </i>
    <i>
      <x v="57"/>
      <x v="16"/>
      <x v="9"/>
      <x v="10"/>
      <x v="20"/>
    </i>
    <i>
      <x v="58"/>
      <x v="18"/>
      <x v="160"/>
      <x v="10"/>
      <x v="6"/>
    </i>
    <i r="1">
      <x v="23"/>
      <x v="126"/>
      <x v="12"/>
      <x v="5"/>
    </i>
    <i r="1">
      <x v="33"/>
      <x v="167"/>
      <x v="12"/>
      <x v="17"/>
    </i>
    <i r="1">
      <x v="34"/>
      <x v="150"/>
      <x v="10"/>
      <x v="4"/>
    </i>
    <i r="2">
      <x v="166"/>
      <x v="10"/>
      <x v="4"/>
    </i>
    <i>
      <x v="59"/>
      <x v="17"/>
      <x v="174"/>
      <x v="10"/>
      <x v="21"/>
    </i>
    <i>
      <x v="60"/>
      <x v="13"/>
      <x v="56"/>
      <x v="10"/>
      <x v="17"/>
    </i>
    <i r="1">
      <x v="14"/>
      <x v="56"/>
      <x v="10"/>
      <x v="17"/>
    </i>
    <i r="1">
      <x v="31"/>
      <x v="33"/>
      <x v="8"/>
      <x v="4"/>
    </i>
    <i r="1">
      <x v="33"/>
      <x v="131"/>
      <x v="10"/>
      <x v="17"/>
    </i>
    <i r="1">
      <x v="37"/>
      <x v="47"/>
      <x v="9"/>
      <x v="23"/>
    </i>
    <i>
      <x v="62"/>
      <x v="4"/>
      <x v="64"/>
      <x v="10"/>
      <x v="20"/>
    </i>
    <i r="1">
      <x v="31"/>
      <x v="68"/>
      <x v="12"/>
      <x v="1"/>
    </i>
    <i>
      <x v="63"/>
      <x v="22"/>
      <x v="54"/>
      <x v="10"/>
      <x v="17"/>
    </i>
    <i r="1">
      <x v="36"/>
      <x v="3"/>
      <x v="12"/>
      <x v="5"/>
    </i>
    <i r="2">
      <x v="142"/>
      <x v="12"/>
      <x v="5"/>
    </i>
    <i r="2">
      <x v="143"/>
      <x v="12"/>
      <x v="5"/>
    </i>
    <i>
      <x v="64"/>
      <x v="25"/>
      <x v="106"/>
      <x v="2"/>
      <x v="19"/>
    </i>
    <i r="1">
      <x v="26"/>
      <x v="74"/>
      <x v="10"/>
      <x v="24"/>
    </i>
    <i>
      <x v="65"/>
      <x v="15"/>
      <x v="113"/>
      <x v="5"/>
      <x v="4"/>
    </i>
    <i>
      <x v="66"/>
      <x v="15"/>
      <x v="78"/>
      <x v="5"/>
      <x v="32"/>
    </i>
    <i>
      <x v="67"/>
      <x v="5"/>
      <x v="168"/>
      <x v="5"/>
      <x v="12"/>
    </i>
    <i r="1">
      <x v="6"/>
      <x/>
      <x v="2"/>
      <x v="16"/>
    </i>
    <i>
      <x v="68"/>
      <x v="16"/>
      <x v="56"/>
      <x v="10"/>
      <x v="20"/>
    </i>
    <i>
      <x v="71"/>
      <x v="15"/>
      <x v="115"/>
      <x v="12"/>
      <x v="32"/>
    </i>
    <i r="1">
      <x v="35"/>
      <x v="77"/>
      <x v="10"/>
      <x v="24"/>
    </i>
    <i r="2">
      <x v="135"/>
      <x v="10"/>
      <x v="24"/>
    </i>
    <i>
      <x v="72"/>
      <x v="9"/>
      <x v="65"/>
      <x v="12"/>
      <x v="18"/>
    </i>
    <i>
      <x v="73"/>
      <x v="4"/>
      <x v="136"/>
      <x v="10"/>
      <x v="13"/>
    </i>
    <i r="1">
      <x v="31"/>
      <x v="114"/>
      <x v="10"/>
      <x v="4"/>
    </i>
    <i r="1">
      <x v="32"/>
      <x v="24"/>
      <x v="12"/>
      <x v="32"/>
    </i>
    <i>
      <x v="75"/>
      <x v="15"/>
      <x v="41"/>
      <x v="10"/>
      <x v="32"/>
    </i>
    <i r="1">
      <x v="26"/>
      <x v="81"/>
      <x v="10"/>
      <x v="24"/>
    </i>
    <i r="2">
      <x v="169"/>
      <x v="6"/>
      <x v="21"/>
    </i>
    <i>
      <x v="76"/>
      <x v="15"/>
      <x v="138"/>
      <x v="12"/>
      <x v="32"/>
    </i>
    <i>
      <x v="77"/>
      <x v="4"/>
      <x v="73"/>
      <x v="6"/>
      <x v="20"/>
    </i>
    <i r="1">
      <x v="15"/>
      <x v="125"/>
      <x v="12"/>
      <x v="32"/>
    </i>
    <i>
      <x v="78"/>
      <x v="15"/>
      <x v="75"/>
      <x v="12"/>
      <x v="32"/>
    </i>
    <i r="1">
      <x v="17"/>
      <x v="58"/>
      <x v="10"/>
      <x v="4"/>
    </i>
    <i>
      <x v="79"/>
      <x v="4"/>
      <x v="70"/>
      <x v="9"/>
      <x v="23"/>
    </i>
    <i r="1">
      <x v="15"/>
      <x v="109"/>
      <x v="12"/>
      <x v="32"/>
    </i>
    <i>
      <x v="80"/>
      <x v="2"/>
      <x v="149"/>
      <x v="5"/>
      <x v="18"/>
    </i>
    <i>
      <x v="81"/>
      <x v="4"/>
      <x v="146"/>
      <x v="12"/>
      <x v="13"/>
    </i>
    <i r="2">
      <x v="159"/>
    </i>
    <i r="1">
      <x v="5"/>
      <x v="7"/>
      <x v="12"/>
      <x v="29"/>
    </i>
    <i r="1">
      <x v="16"/>
      <x v="32"/>
      <x v="10"/>
      <x v="20"/>
    </i>
    <i>
      <x v="82"/>
      <x v="13"/>
      <x v="67"/>
      <x v="10"/>
      <x v="18"/>
    </i>
    <i r="2">
      <x v="171"/>
      <x v="10"/>
      <x v="18"/>
    </i>
    <i r="1">
      <x v="15"/>
      <x v="139"/>
      <x v="5"/>
      <x v="32"/>
    </i>
    <i r="1">
      <x v="26"/>
      <x v="97"/>
      <x v="10"/>
      <x v="18"/>
    </i>
    <i>
      <x v="83"/>
      <x v="35"/>
      <x v="175"/>
      <x v="5"/>
      <x v="24"/>
    </i>
    <i>
      <x v="84"/>
      <x v="13"/>
      <x v="208"/>
      <x v="10"/>
      <x v="18"/>
    </i>
    <i r="2">
      <x v="209"/>
      <x v="10"/>
      <x v="18"/>
    </i>
    <i r="1">
      <x v="32"/>
      <x v="205"/>
      <x v="10"/>
      <x v="32"/>
    </i>
    <i>
      <x v="85"/>
      <x v="13"/>
      <x v="206"/>
      <x v="10"/>
      <x v="24"/>
    </i>
    <i>
      <x v="86"/>
      <x v="16"/>
      <x v="212"/>
      <x v="2"/>
      <x v="20"/>
    </i>
    <i r="1">
      <x v="26"/>
      <x v="207"/>
      <x v="10"/>
      <x v="18"/>
    </i>
    <i r="1">
      <x v="27"/>
      <x v="210"/>
      <x v="10"/>
      <x v="11"/>
    </i>
    <i r="1">
      <x v="33"/>
      <x v="213"/>
      <x v="5"/>
      <x v="15"/>
    </i>
    <i>
      <x v="87"/>
      <x v="36"/>
      <x v="213"/>
      <x v="10"/>
      <x v="5"/>
    </i>
    <i>
      <x v="88"/>
      <x v="37"/>
      <x v="55"/>
      <x v="5"/>
      <x v="18"/>
    </i>
    <i>
      <x v="89"/>
      <x v="35"/>
      <x v="220"/>
      <x v="10"/>
      <x v="28"/>
    </i>
    <i>
      <x v="90"/>
      <x v="21"/>
      <x v="221"/>
      <x v="2"/>
      <x v="15"/>
    </i>
    <i>
      <x v="91"/>
      <x v="5"/>
      <x v="226"/>
      <x v="2"/>
      <x v="7"/>
    </i>
    <i r="1">
      <x v="19"/>
      <x v="225"/>
      <x v="6"/>
      <x v="20"/>
    </i>
    <i>
      <x v="92"/>
      <x v="5"/>
      <x v="227"/>
      <x v="12"/>
      <x v="13"/>
    </i>
    <i r="1">
      <x v="12"/>
      <x v="228"/>
      <x v="10"/>
      <x v="24"/>
    </i>
    <i r="2">
      <x v="229"/>
      <x v="10"/>
      <x v="24"/>
    </i>
    <i r="1">
      <x v="25"/>
      <x v="235"/>
      <x v="12"/>
      <x v="30"/>
    </i>
    <i>
      <x v="93"/>
      <x v="13"/>
      <x v="230"/>
      <x v="10"/>
      <x v="18"/>
    </i>
    <i>
      <x v="94"/>
      <x v="26"/>
      <x v="231"/>
      <x v="11"/>
      <x v="25"/>
    </i>
    <i>
      <x v="95"/>
      <x v="12"/>
      <x v="232"/>
      <x v="5"/>
      <x v="4"/>
    </i>
    <i r="1">
      <x v="17"/>
      <x v="234"/>
      <x v="6"/>
      <x v="21"/>
    </i>
    <i r="1">
      <x v="37"/>
      <x v="233"/>
      <x v="5"/>
      <x v="18"/>
    </i>
    <i>
      <x v="96"/>
      <x v="17"/>
      <x v="236"/>
      <x v="5"/>
      <x v="4"/>
    </i>
    <i>
      <x v="97"/>
      <x v="15"/>
      <x v="237"/>
      <x v="10"/>
      <x v="4"/>
    </i>
    <i>
      <x v="98"/>
      <x v="3"/>
      <x v="238"/>
      <x v="4"/>
      <x v="7"/>
    </i>
    <i r="1">
      <x v="26"/>
      <x v="239"/>
      <x v="12"/>
      <x v="1"/>
    </i>
    <i>
      <x v="99"/>
      <x v="16"/>
      <x v="240"/>
      <x v="10"/>
      <x v="20"/>
    </i>
    <i>
      <x v="100"/>
      <x v="12"/>
      <x v="242"/>
      <x v="10"/>
      <x v="24"/>
    </i>
    <i r="1">
      <x v="34"/>
      <x v="241"/>
      <x v="10"/>
      <x v="4"/>
    </i>
    <i>
      <x v="101"/>
      <x v="34"/>
      <x v="243"/>
      <x v="5"/>
      <x v="4"/>
    </i>
    <i>
      <x v="102"/>
      <x v="29"/>
      <x v="244"/>
      <x v="10"/>
      <x v="24"/>
    </i>
    <i>
      <x v="103"/>
      <x v="28"/>
      <x v="245"/>
      <x v="10"/>
      <x v="24"/>
    </i>
    <i r="1">
      <x v="31"/>
      <x v="246"/>
      <x v="13"/>
      <x v="1"/>
    </i>
    <i>
      <x v="104"/>
      <x v="4"/>
      <x v="247"/>
      <x v="10"/>
      <x v="13"/>
    </i>
    <i r="1">
      <x v="15"/>
      <x v="248"/>
      <x v="12"/>
      <x v="32"/>
    </i>
    <i>
      <x v="105"/>
      <x v="1"/>
      <x v="249"/>
      <x v="2"/>
      <x v="16"/>
    </i>
    <i r="1">
      <x v="12"/>
      <x v="250"/>
      <x v="10"/>
      <x v="24"/>
    </i>
    <i>
      <x v="106"/>
      <x v="36"/>
      <x v="249"/>
      <x v="12"/>
      <x v="27"/>
    </i>
    <i>
      <x v="107"/>
      <x v="12"/>
      <x v="251"/>
      <x v="10"/>
      <x v="24"/>
    </i>
    <i>
      <x v="108"/>
      <x v="14"/>
      <x v="269"/>
      <x v="5"/>
      <x v="17"/>
    </i>
    <i>
      <x v="109"/>
      <x v="11"/>
      <x v="253"/>
      <x v="5"/>
      <x v="32"/>
    </i>
    <i>
      <x v="110"/>
      <x v="4"/>
      <x v="255"/>
      <x/>
      <x v="20"/>
    </i>
    <i r="1">
      <x v="15"/>
      <x v="254"/>
      <x v="12"/>
      <x v="32"/>
    </i>
    <i>
      <x v="111"/>
      <x v="11"/>
      <x v="256"/>
      <x v="10"/>
      <x/>
    </i>
    <i>
      <x v="112"/>
      <x v="4"/>
      <x v="260"/>
      <x v="10"/>
      <x v="13"/>
    </i>
    <i r="2">
      <x v="261"/>
      <x v="5"/>
      <x v="13"/>
    </i>
    <i r="3">
      <x v="10"/>
      <x v="13"/>
    </i>
    <i r="3">
      <x v="12"/>
      <x v="13"/>
    </i>
    <i r="2">
      <x v="262"/>
      <x v="10"/>
      <x v="13"/>
    </i>
    <i r="1">
      <x v="6"/>
      <x v="259"/>
      <x v="10"/>
      <x v="13"/>
    </i>
    <i r="1">
      <x v="18"/>
      <x v="257"/>
      <x v="10"/>
      <x v="13"/>
    </i>
    <i r="2">
      <x v="258"/>
      <x v="10"/>
      <x v="13"/>
    </i>
    <i>
      <x v="113"/>
      <x v="8"/>
      <x v="263"/>
      <x v="10"/>
      <x v="13"/>
    </i>
    <i>
      <x v="114"/>
      <x v="31"/>
      <x v="264"/>
      <x v="12"/>
      <x v="7"/>
    </i>
    <i r="1">
      <x v="37"/>
      <x v="265"/>
      <x v="9"/>
      <x v="23"/>
    </i>
    <i>
      <x v="115"/>
      <x v="15"/>
      <x v="266"/>
      <x v="12"/>
      <x v="32"/>
    </i>
    <i r="2">
      <x v="267"/>
      <x v="10"/>
      <x v="32"/>
    </i>
    <i>
      <x v="116"/>
      <x v="31"/>
      <x v="268"/>
      <x v="12"/>
      <x v="1"/>
    </i>
    <i>
      <x v="117"/>
      <x v="16"/>
      <x v="271"/>
      <x v="10"/>
      <x v="20"/>
    </i>
    <i r="1">
      <x v="17"/>
      <x v="270"/>
      <x v="10"/>
      <x v="27"/>
    </i>
    <i>
      <x v="118"/>
      <x v="34"/>
      <x v="272"/>
      <x v="12"/>
      <x v="4"/>
    </i>
    <i>
      <x v="119"/>
      <x v="8"/>
      <x v="274"/>
      <x v="10"/>
      <x v="13"/>
    </i>
    <i r="1">
      <x v="22"/>
      <x v="273"/>
      <x v="10"/>
      <x v="17"/>
    </i>
    <i>
      <x v="120"/>
      <x v="4"/>
      <x v="275"/>
      <x v="10"/>
      <x v="13"/>
    </i>
    <i r="1">
      <x v="16"/>
      <x v="278"/>
      <x v="10"/>
      <x v="20"/>
    </i>
    <i r="2">
      <x v="279"/>
      <x v="10"/>
      <x v="20"/>
    </i>
    <i r="1">
      <x v="22"/>
      <x v="277"/>
      <x v="14"/>
      <x v="17"/>
    </i>
    <i>
      <x v="121"/>
      <x v="34"/>
      <x v="276"/>
      <x v="5"/>
      <x v="4"/>
    </i>
    <i>
      <x v="122"/>
      <x v="15"/>
      <x v="281"/>
      <x v="10"/>
      <x v="32"/>
    </i>
    <i r="1">
      <x v="25"/>
      <x v="280"/>
      <x v="15"/>
      <x v="2"/>
    </i>
    <i>
      <x v="123"/>
      <x v="15"/>
      <x v="282"/>
      <x v="5"/>
      <x v="32"/>
    </i>
    <i r="1">
      <x v="29"/>
      <x v="283"/>
      <x v="10"/>
      <x v="24"/>
    </i>
    <i>
      <x v="124"/>
      <x v="35"/>
      <x v="285"/>
      <x v="10"/>
      <x v="28"/>
    </i>
    <i r="1">
      <x v="37"/>
      <x v="284"/>
      <x v="5"/>
      <x v="4"/>
    </i>
    <i>
      <x v="125"/>
      <x v="4"/>
      <x v="287"/>
      <x v="12"/>
      <x v="13"/>
    </i>
    <i r="1">
      <x v="8"/>
      <x v="286"/>
      <x v="5"/>
      <x v="6"/>
    </i>
    <i>
      <x v="126"/>
      <x v="2"/>
      <x v="288"/>
      <x v="10"/>
      <x v="16"/>
    </i>
    <i>
      <x v="127"/>
      <x v="4"/>
      <x v="291"/>
      <x v="10"/>
      <x v="13"/>
    </i>
    <i r="1">
      <x v="37"/>
      <x v="289"/>
      <x v="5"/>
      <x v="24"/>
    </i>
    <i>
      <x v="128"/>
      <x v="37"/>
      <x v="290"/>
      <x v="5"/>
      <x v="4"/>
    </i>
    <i t="grand">
      <x/>
    </i>
  </rowItems>
  <colItems count="1">
    <i/>
  </colItems>
  <dataFields count="1">
    <dataField name="Count" fld="0" subtotal="count" baseField="0" baseItem="0"/>
  </dataFields>
  <formats count="19">
    <format dxfId="105">
      <pivotArea type="all" dataOnly="0" outline="0" fieldPosition="0"/>
    </format>
    <format dxfId="104">
      <pivotArea outline="0" collapsedLevelsAreSubtotals="1" fieldPosition="0"/>
    </format>
    <format dxfId="103">
      <pivotArea field="0" type="button" dataOnly="0" labelOnly="1" outline="0" axis="axisRow" fieldPosition="0"/>
    </format>
    <format dxfId="102">
      <pivotArea field="12" type="button" dataOnly="0" labelOnly="1" outline="0" axis="axisRow" fieldPosition="2"/>
    </format>
    <format dxfId="101">
      <pivotArea dataOnly="0" labelOnly="1" outline="0" fieldPosition="0">
        <references count="1">
          <reference field="0" count="8">
            <x v="75"/>
            <x v="76"/>
            <x v="77"/>
            <x v="78"/>
            <x v="79"/>
            <x v="80"/>
            <x v="81"/>
            <x v="82"/>
          </reference>
        </references>
      </pivotArea>
    </format>
    <format dxfId="100">
      <pivotArea dataOnly="0" labelOnly="1" outline="0" fieldPosition="0">
        <references count="1">
          <reference field="0" count="8" defaultSubtotal="1">
            <x v="75"/>
            <x v="76"/>
            <x v="77"/>
            <x v="78"/>
            <x v="79"/>
            <x v="80"/>
            <x v="81"/>
            <x v="82"/>
          </reference>
        </references>
      </pivotArea>
    </format>
    <format dxfId="99">
      <pivotArea dataOnly="0" labelOnly="1" grandRow="1" outline="0" fieldPosition="0"/>
    </format>
    <format dxfId="98">
      <pivotArea dataOnly="0" labelOnly="1" outline="0" fieldPosition="0">
        <references count="2">
          <reference field="0" count="1" selected="0">
            <x v="75"/>
          </reference>
          <reference field="12" count="3">
            <x v="41"/>
            <x v="81"/>
            <x v="169"/>
          </reference>
        </references>
      </pivotArea>
    </format>
    <format dxfId="97">
      <pivotArea dataOnly="0" labelOnly="1" outline="0" fieldPosition="0">
        <references count="2">
          <reference field="0" count="1" selected="0">
            <x v="76"/>
          </reference>
          <reference field="12" count="1">
            <x v="138"/>
          </reference>
        </references>
      </pivotArea>
    </format>
    <format dxfId="96">
      <pivotArea dataOnly="0" labelOnly="1" outline="0" fieldPosition="0">
        <references count="2">
          <reference field="0" count="1" selected="0">
            <x v="77"/>
          </reference>
          <reference field="12" count="2">
            <x v="73"/>
            <x v="125"/>
          </reference>
        </references>
      </pivotArea>
    </format>
    <format dxfId="95">
      <pivotArea dataOnly="0" labelOnly="1" outline="0" fieldPosition="0">
        <references count="2">
          <reference field="0" count="1" selected="0">
            <x v="78"/>
          </reference>
          <reference field="12" count="2">
            <x v="58"/>
            <x v="75"/>
          </reference>
        </references>
      </pivotArea>
    </format>
    <format dxfId="94">
      <pivotArea dataOnly="0" labelOnly="1" outline="0" fieldPosition="0">
        <references count="2">
          <reference field="0" count="1" selected="0">
            <x v="79"/>
          </reference>
          <reference field="12" count="2">
            <x v="70"/>
            <x v="109"/>
          </reference>
        </references>
      </pivotArea>
    </format>
    <format dxfId="93">
      <pivotArea dataOnly="0" labelOnly="1" outline="0" fieldPosition="0">
        <references count="2">
          <reference field="0" count="1" selected="0">
            <x v="80"/>
          </reference>
          <reference field="12" count="1">
            <x v="149"/>
          </reference>
        </references>
      </pivotArea>
    </format>
    <format dxfId="92">
      <pivotArea dataOnly="0" labelOnly="1" outline="0" fieldPosition="0">
        <references count="2">
          <reference field="0" count="1" selected="0">
            <x v="81"/>
          </reference>
          <reference field="12" count="5">
            <x v="7"/>
            <x v="32"/>
            <x v="146"/>
            <x v="159"/>
            <x v="170"/>
          </reference>
        </references>
      </pivotArea>
    </format>
    <format dxfId="91">
      <pivotArea dataOnly="0" labelOnly="1" outline="0" fieldPosition="0">
        <references count="2">
          <reference field="0" count="1" selected="0">
            <x v="82"/>
          </reference>
          <reference field="12" count="4">
            <x v="67"/>
            <x v="97"/>
            <x v="139"/>
            <x v="171"/>
          </reference>
        </references>
      </pivotArea>
    </format>
    <format dxfId="90">
      <pivotArea dataOnly="0" labelOnly="1" outline="0" axis="axisValues" fieldPosition="0"/>
    </format>
    <format dxfId="89">
      <pivotArea dataOnly="0" labelOnly="1" outline="0" offset="IV2:IV3" fieldPosition="0">
        <references count="1">
          <reference field="0" count="1">
            <x v="82"/>
          </reference>
        </references>
      </pivotArea>
    </format>
    <format dxfId="88">
      <pivotArea dataOnly="0" labelOnly="1" outline="0" fieldPosition="0">
        <references count="1">
          <reference field="12" count="0"/>
        </references>
      </pivotArea>
    </format>
    <format dxfId="87">
      <pivotArea dataOnly="0" labelOnly="1" outline="0" fieldPosition="0">
        <references count="1">
          <reference field="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503DFC-5372-4755-98EC-C43CDDFAFD7E}" name="Escalations By Market" cacheId="2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rowHeaderCaption="Market">
  <location ref="A68:C171" firstHeaderRow="1" firstDataRow="1" firstDataCol="2"/>
  <pivotFields count="13">
    <pivotField compact="0" outline="0" showAll="0"/>
    <pivotField compact="0" numFmtId="164" outline="0"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compact="0" outline="0" showAll="0">
      <items count="11">
        <item m="1" x="9"/>
        <item x="0"/>
        <item x="1"/>
        <item x="2"/>
        <item x="3"/>
        <item x="4"/>
        <item x="5"/>
        <item x="6"/>
        <item x="7"/>
        <item x="8"/>
        <item t="default"/>
      </items>
    </pivotField>
    <pivotField compact="0" outline="0" showAll="0">
      <items count="42">
        <item x="22"/>
        <item x="16"/>
        <item x="21"/>
        <item x="25"/>
        <item x="14"/>
        <item x="24"/>
        <item x="32"/>
        <item x="4"/>
        <item x="6"/>
        <item x="13"/>
        <item x="15"/>
        <item x="8"/>
        <item x="31"/>
        <item x="5"/>
        <item x="27"/>
        <item x="1"/>
        <item x="9"/>
        <item m="1" x="39"/>
        <item x="7"/>
        <item x="0"/>
        <item x="36"/>
        <item x="28"/>
        <item x="23"/>
        <item x="26"/>
        <item x="34"/>
        <item x="20"/>
        <item x="29"/>
        <item x="3"/>
        <item x="35"/>
        <item x="37"/>
        <item x="17"/>
        <item m="1" x="40"/>
        <item x="12"/>
        <item x="18"/>
        <item x="10"/>
        <item x="33"/>
        <item x="30"/>
        <item x="2"/>
        <item x="19"/>
        <item x="11"/>
        <item m="1" x="38"/>
        <item t="default"/>
      </items>
    </pivotField>
    <pivotField compact="0" outline="0" showAll="0"/>
    <pivotField compact="0" outline="0" showAll="0"/>
    <pivotField axis="axisRow" compact="0" outline="0" showAll="0" sortType="descending">
      <items count="34">
        <item x="14"/>
        <item x="9"/>
        <item x="16"/>
        <item x="22"/>
        <item x="7"/>
        <item x="10"/>
        <item x="13"/>
        <item x="28"/>
        <item m="1" x="32"/>
        <item x="17"/>
        <item x="21"/>
        <item x="27"/>
        <item x="24"/>
        <item x="0"/>
        <item x="8"/>
        <item x="4"/>
        <item x="25"/>
        <item x="11"/>
        <item x="5"/>
        <item x="23"/>
        <item x="6"/>
        <item x="18"/>
        <item x="3"/>
        <item x="12"/>
        <item x="2"/>
        <item x="29"/>
        <item x="15"/>
        <item x="20"/>
        <item x="19"/>
        <item x="26"/>
        <item x="30"/>
        <item m="1" x="31"/>
        <item x="1"/>
        <item t="default"/>
      </items>
      <autoSortScope>
        <pivotArea dataOnly="0" outline="0" fieldPosition="0">
          <references count="1">
            <reference field="4294967294" count="1" selected="0">
              <x v="0"/>
            </reference>
          </references>
        </pivotArea>
      </autoSortScope>
    </pivotField>
    <pivotField axis="axisRow" compact="0" outline="0" showAll="0">
      <items count="17">
        <item x="13"/>
        <item x="7"/>
        <item x="10"/>
        <item x="2"/>
        <item x="6"/>
        <item x="1"/>
        <item x="8"/>
        <item x="9"/>
        <item x="11"/>
        <item x="4"/>
        <item x="0"/>
        <item x="12"/>
        <item x="3"/>
        <item x="5"/>
        <item x="14"/>
        <item x="15"/>
        <item t="default"/>
      </items>
    </pivotField>
    <pivotField dataField="1" compact="0" outline="0" showAll="0"/>
    <pivotField compact="0" outline="0" showAll="0">
      <items count="25">
        <item x="3"/>
        <item x="10"/>
        <item x="2"/>
        <item x="0"/>
        <item x="8"/>
        <item m="1" x="18"/>
        <item x="6"/>
        <item m="1" x="17"/>
        <item x="1"/>
        <item x="13"/>
        <item m="1" x="20"/>
        <item x="5"/>
        <item x="14"/>
        <item m="1" x="22"/>
        <item x="4"/>
        <item m="1" x="21"/>
        <item x="7"/>
        <item x="12"/>
        <item m="1" x="23"/>
        <item m="1" x="16"/>
        <item x="9"/>
        <item m="1" x="19"/>
        <item x="11"/>
        <item m="1" x="15"/>
        <item t="default"/>
      </items>
    </pivotField>
    <pivotField compact="0" outline="0" showAll="0"/>
    <pivotField compact="0" outline="0" showAll="0"/>
    <pivotField compact="0" outline="0" showAll="0"/>
  </pivotFields>
  <rowFields count="2">
    <field x="6"/>
    <field x="7"/>
  </rowFields>
  <rowItems count="103">
    <i>
      <x v="13"/>
      <x v="5"/>
    </i>
    <i r="1">
      <x v="10"/>
    </i>
    <i r="1">
      <x v="12"/>
    </i>
    <i t="default">
      <x v="13"/>
    </i>
    <i>
      <x v="24"/>
      <x v="5"/>
    </i>
    <i r="1">
      <x v="10"/>
    </i>
    <i t="default">
      <x v="24"/>
    </i>
    <i>
      <x v="4"/>
      <x v="2"/>
    </i>
    <i r="1">
      <x v="4"/>
    </i>
    <i r="1">
      <x v="5"/>
    </i>
    <i r="1">
      <x v="8"/>
    </i>
    <i r="1">
      <x v="9"/>
    </i>
    <i r="1">
      <x v="10"/>
    </i>
    <i r="1">
      <x v="12"/>
    </i>
    <i t="default">
      <x v="4"/>
    </i>
    <i>
      <x v="32"/>
      <x v="5"/>
    </i>
    <i r="1">
      <x v="9"/>
    </i>
    <i r="1">
      <x v="10"/>
    </i>
    <i r="1">
      <x v="12"/>
    </i>
    <i t="default">
      <x v="32"/>
    </i>
    <i>
      <x v="18"/>
      <x v="4"/>
    </i>
    <i r="1">
      <x v="5"/>
    </i>
    <i r="1">
      <x v="10"/>
    </i>
    <i r="1">
      <x v="12"/>
    </i>
    <i t="default">
      <x v="18"/>
    </i>
    <i>
      <x v="20"/>
      <x/>
    </i>
    <i r="1">
      <x v="2"/>
    </i>
    <i r="1">
      <x v="5"/>
    </i>
    <i r="1">
      <x v="6"/>
    </i>
    <i r="1">
      <x v="10"/>
    </i>
    <i r="1">
      <x v="12"/>
    </i>
    <i t="default">
      <x v="20"/>
    </i>
    <i>
      <x v="17"/>
      <x v="5"/>
    </i>
    <i r="1">
      <x v="10"/>
    </i>
    <i r="1">
      <x v="12"/>
    </i>
    <i r="1">
      <x v="14"/>
    </i>
    <i t="default">
      <x v="17"/>
    </i>
    <i>
      <x v="21"/>
      <x v="5"/>
    </i>
    <i r="1">
      <x v="6"/>
    </i>
    <i r="1">
      <x v="10"/>
    </i>
    <i t="default">
      <x v="21"/>
    </i>
    <i>
      <x v="1"/>
      <x v="12"/>
    </i>
    <i r="1">
      <x v="13"/>
    </i>
    <i t="default">
      <x v="1"/>
    </i>
    <i>
      <x v="5"/>
      <x v="5"/>
    </i>
    <i r="1">
      <x v="10"/>
    </i>
    <i r="1">
      <x v="12"/>
    </i>
    <i t="default">
      <x v="5"/>
    </i>
    <i>
      <x v="6"/>
      <x v="5"/>
    </i>
    <i r="1">
      <x v="10"/>
    </i>
    <i t="default">
      <x v="6"/>
    </i>
    <i>
      <x v="2"/>
      <x v="12"/>
    </i>
    <i r="1">
      <x v="15"/>
    </i>
    <i t="default">
      <x v="2"/>
    </i>
    <i>
      <x v="23"/>
      <x v="9"/>
    </i>
    <i t="default">
      <x v="23"/>
    </i>
    <i>
      <x v="15"/>
      <x v="2"/>
    </i>
    <i r="1">
      <x v="3"/>
    </i>
    <i r="1">
      <x v="5"/>
    </i>
    <i t="default">
      <x v="15"/>
    </i>
    <i>
      <x v="14"/>
      <x v="12"/>
    </i>
    <i r="1">
      <x v="13"/>
    </i>
    <i t="default">
      <x v="14"/>
    </i>
    <i>
      <x v="7"/>
      <x v="2"/>
    </i>
    <i r="1">
      <x v="4"/>
    </i>
    <i r="1">
      <x v="12"/>
    </i>
    <i t="default">
      <x v="7"/>
    </i>
    <i>
      <x v="28"/>
      <x v="5"/>
    </i>
    <i r="1">
      <x v="10"/>
    </i>
    <i t="default">
      <x v="28"/>
    </i>
    <i>
      <x v="27"/>
      <x v="10"/>
    </i>
    <i r="1">
      <x v="12"/>
    </i>
    <i t="default">
      <x v="27"/>
    </i>
    <i>
      <x v="16"/>
      <x v="2"/>
    </i>
    <i r="1">
      <x v="10"/>
    </i>
    <i t="default">
      <x v="16"/>
    </i>
    <i>
      <x v="9"/>
      <x v="5"/>
    </i>
    <i r="1">
      <x v="10"/>
    </i>
    <i t="default">
      <x v="9"/>
    </i>
    <i>
      <x v="22"/>
      <x v="5"/>
    </i>
    <i r="1">
      <x v="10"/>
    </i>
    <i t="default">
      <x v="22"/>
    </i>
    <i>
      <x/>
      <x v="10"/>
    </i>
    <i t="default">
      <x/>
    </i>
    <i>
      <x v="10"/>
      <x v="7"/>
    </i>
    <i t="default">
      <x v="10"/>
    </i>
    <i>
      <x v="12"/>
      <x v="5"/>
    </i>
    <i t="default">
      <x v="12"/>
    </i>
    <i>
      <x v="11"/>
      <x v="10"/>
    </i>
    <i t="default">
      <x v="11"/>
    </i>
    <i>
      <x v="30"/>
      <x v="12"/>
    </i>
    <i t="default">
      <x v="30"/>
    </i>
    <i>
      <x v="29"/>
      <x v="12"/>
    </i>
    <i t="default">
      <x v="29"/>
    </i>
    <i>
      <x v="19"/>
      <x v="2"/>
    </i>
    <i t="default">
      <x v="19"/>
    </i>
    <i>
      <x v="26"/>
      <x v="1"/>
    </i>
    <i t="default">
      <x v="26"/>
    </i>
    <i>
      <x v="3"/>
      <x v="5"/>
    </i>
    <i t="default">
      <x v="3"/>
    </i>
    <i>
      <x v="25"/>
      <x v="11"/>
    </i>
    <i t="default">
      <x v="25"/>
    </i>
    <i t="grand">
      <x/>
    </i>
  </rowItems>
  <colItems count="1">
    <i/>
  </colItems>
  <dataFields count="1">
    <dataField name="Count"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D962E3A-E662-435C-9410-D4F789FBF21B}" name="PivotTable2" cacheId="29"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4">
  <location ref="A14:H24" firstHeaderRow="1" firstDataRow="2" firstDataCol="1"/>
  <pivotFields count="13">
    <pivotField numFmtId="14" showAll="0"/>
    <pivotField numFmtId="165" showAll="0"/>
    <pivotField axis="axisRow">
      <items count="11">
        <item h="1" m="1" x="9"/>
        <item x="0"/>
        <item x="1"/>
        <item x="2"/>
        <item x="3"/>
        <item x="4"/>
        <item x="5"/>
        <item x="6"/>
        <item x="7"/>
        <item h="1" x="8"/>
        <item t="default"/>
      </items>
    </pivotField>
    <pivotField showAll="0"/>
    <pivotField showAll="0"/>
    <pivotField showAll="0"/>
    <pivotField showAll="0">
      <items count="34">
        <item x="14"/>
        <item x="9"/>
        <item x="16"/>
        <item x="22"/>
        <item x="7"/>
        <item x="10"/>
        <item x="13"/>
        <item x="28"/>
        <item m="1" x="32"/>
        <item x="17"/>
        <item x="21"/>
        <item x="27"/>
        <item x="24"/>
        <item x="0"/>
        <item x="8"/>
        <item x="4"/>
        <item x="25"/>
        <item x="11"/>
        <item x="5"/>
        <item x="23"/>
        <item x="6"/>
        <item x="18"/>
        <item x="3"/>
        <item x="12"/>
        <item x="2"/>
        <item x="1"/>
        <item x="29"/>
        <item x="15"/>
        <item x="20"/>
        <item x="19"/>
        <item x="26"/>
        <item x="30"/>
        <item m="1" x="31"/>
        <item t="default"/>
      </items>
    </pivotField>
    <pivotField axis="axisCol">
      <items count="17">
        <item x="0"/>
        <item x="3"/>
        <item x="1"/>
        <item x="10"/>
        <item x="6"/>
        <item h="1" x="13"/>
        <item h="1" x="7"/>
        <item h="1" x="2"/>
        <item x="8"/>
        <item h="1" x="9"/>
        <item h="1" x="11"/>
        <item h="1" x="4"/>
        <item h="1" x="12"/>
        <item h="1" x="5"/>
        <item h="1" x="14"/>
        <item h="1" x="15"/>
        <item t="default"/>
      </items>
    </pivotField>
    <pivotField dataField="1" showAll="0"/>
    <pivotField showAll="0"/>
    <pivotField showAll="0"/>
    <pivotField showAll="0"/>
    <pivotField showAll="0"/>
  </pivotFields>
  <rowFields count="1">
    <field x="2"/>
  </rowFields>
  <rowItems count="9">
    <i>
      <x v="1"/>
    </i>
    <i>
      <x v="2"/>
    </i>
    <i>
      <x v="3"/>
    </i>
    <i>
      <x v="4"/>
    </i>
    <i>
      <x v="5"/>
    </i>
    <i>
      <x v="6"/>
    </i>
    <i>
      <x v="7"/>
    </i>
    <i>
      <x v="8"/>
    </i>
    <i t="grand">
      <x/>
    </i>
  </rowItems>
  <colFields count="1">
    <field x="7"/>
  </colFields>
  <colItems count="7">
    <i>
      <x/>
    </i>
    <i>
      <x v="1"/>
    </i>
    <i>
      <x v="2"/>
    </i>
    <i>
      <x v="3"/>
    </i>
    <i>
      <x v="4"/>
    </i>
    <i>
      <x v="8"/>
    </i>
    <i t="grand">
      <x/>
    </i>
  </colItems>
  <dataFields count="1">
    <dataField name="Count of Policy Number" fld="8" subtotal="count" baseField="0" baseItem="0"/>
  </dataFields>
  <chartFormats count="16">
    <chartFormat chart="3" format="36" series="1">
      <pivotArea type="data" outline="0" fieldPosition="0">
        <references count="2">
          <reference field="4294967294" count="1" selected="0">
            <x v="0"/>
          </reference>
          <reference field="7" count="1" selected="0">
            <x v="0"/>
          </reference>
        </references>
      </pivotArea>
    </chartFormat>
    <chartFormat chart="3" format="37" series="1">
      <pivotArea type="data" outline="0" fieldPosition="0">
        <references count="2">
          <reference field="4294967294" count="1" selected="0">
            <x v="0"/>
          </reference>
          <reference field="7" count="1" selected="0">
            <x v="1"/>
          </reference>
        </references>
      </pivotArea>
    </chartFormat>
    <chartFormat chart="3" format="38" series="1">
      <pivotArea type="data" outline="0" fieldPosition="0">
        <references count="2">
          <reference field="4294967294" count="1" selected="0">
            <x v="0"/>
          </reference>
          <reference field="7" count="1" selected="0">
            <x v="2"/>
          </reference>
        </references>
      </pivotArea>
    </chartFormat>
    <chartFormat chart="3" format="39" series="1">
      <pivotArea type="data" outline="0" fieldPosition="0">
        <references count="2">
          <reference field="4294967294" count="1" selected="0">
            <x v="0"/>
          </reference>
          <reference field="7" count="1" selected="0">
            <x v="3"/>
          </reference>
        </references>
      </pivotArea>
    </chartFormat>
    <chartFormat chart="3" format="40" series="1">
      <pivotArea type="data" outline="0" fieldPosition="0">
        <references count="2">
          <reference field="4294967294" count="1" selected="0">
            <x v="0"/>
          </reference>
          <reference field="7" count="1" selected="0">
            <x v="4"/>
          </reference>
        </references>
      </pivotArea>
    </chartFormat>
    <chartFormat chart="3" format="41" series="1">
      <pivotArea type="data" outline="0" fieldPosition="0">
        <references count="2">
          <reference field="4294967294" count="1" selected="0">
            <x v="0"/>
          </reference>
          <reference field="7" count="1" selected="0">
            <x v="5"/>
          </reference>
        </references>
      </pivotArea>
    </chartFormat>
    <chartFormat chart="3" format="42" series="1">
      <pivotArea type="data" outline="0" fieldPosition="0">
        <references count="2">
          <reference field="4294967294" count="1" selected="0">
            <x v="0"/>
          </reference>
          <reference field="7" count="1" selected="0">
            <x v="6"/>
          </reference>
        </references>
      </pivotArea>
    </chartFormat>
    <chartFormat chart="3" format="43" series="1">
      <pivotArea type="data" outline="0" fieldPosition="0">
        <references count="2">
          <reference field="4294967294" count="1" selected="0">
            <x v="0"/>
          </reference>
          <reference field="7" count="1" selected="0">
            <x v="7"/>
          </reference>
        </references>
      </pivotArea>
    </chartFormat>
    <chartFormat chart="3" format="44" series="1">
      <pivotArea type="data" outline="0" fieldPosition="0">
        <references count="2">
          <reference field="4294967294" count="1" selected="0">
            <x v="0"/>
          </reference>
          <reference field="7" count="1" selected="0">
            <x v="8"/>
          </reference>
        </references>
      </pivotArea>
    </chartFormat>
    <chartFormat chart="3" format="45" series="1">
      <pivotArea type="data" outline="0" fieldPosition="0">
        <references count="2">
          <reference field="4294967294" count="1" selected="0">
            <x v="0"/>
          </reference>
          <reference field="7" count="1" selected="0">
            <x v="9"/>
          </reference>
        </references>
      </pivotArea>
    </chartFormat>
    <chartFormat chart="3" format="46" series="1">
      <pivotArea type="data" outline="0" fieldPosition="0">
        <references count="2">
          <reference field="4294967294" count="1" selected="0">
            <x v="0"/>
          </reference>
          <reference field="7" count="1" selected="0">
            <x v="10"/>
          </reference>
        </references>
      </pivotArea>
    </chartFormat>
    <chartFormat chart="3" format="47" series="1">
      <pivotArea type="data" outline="0" fieldPosition="0">
        <references count="2">
          <reference field="4294967294" count="1" selected="0">
            <x v="0"/>
          </reference>
          <reference field="7" count="1" selected="0">
            <x v="12"/>
          </reference>
        </references>
      </pivotArea>
    </chartFormat>
    <chartFormat chart="3" format="48" series="1">
      <pivotArea type="data" outline="0" fieldPosition="0">
        <references count="2">
          <reference field="4294967294" count="1" selected="0">
            <x v="0"/>
          </reference>
          <reference field="7" count="1" selected="0">
            <x v="13"/>
          </reference>
        </references>
      </pivotArea>
    </chartFormat>
    <chartFormat chart="3" format="49" series="1">
      <pivotArea type="data" outline="0" fieldPosition="0">
        <references count="2">
          <reference field="4294967294" count="1" selected="0">
            <x v="0"/>
          </reference>
          <reference field="7" count="1" selected="0">
            <x v="11"/>
          </reference>
        </references>
      </pivotArea>
    </chartFormat>
    <chartFormat chart="3" format="50" series="1">
      <pivotArea type="data" outline="0" fieldPosition="0">
        <references count="2">
          <reference field="4294967294" count="1" selected="0">
            <x v="0"/>
          </reference>
          <reference field="7" count="1" selected="0">
            <x v="14"/>
          </reference>
        </references>
      </pivotArea>
    </chartFormat>
    <chartFormat chart="3" format="51" series="1">
      <pivotArea type="data" outline="0" fieldPosition="0">
        <references count="2">
          <reference field="4294967294" count="1" selected="0">
            <x v="0"/>
          </reference>
          <reference field="7"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567CD8F-850A-4856-8CB6-68518892C5FC}"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8:B37" firstHeaderRow="1" firstDataRow="1" firstDataCol="1" rowPageCount="1" colPageCount="1"/>
  <pivotFields count="13">
    <pivotField numFmtId="14" showAll="0"/>
    <pivotField numFmtId="165" showAll="0"/>
    <pivotField axis="axisRow" showAll="0">
      <items count="11">
        <item m="1" x="9"/>
        <item x="0"/>
        <item x="1"/>
        <item x="2"/>
        <item x="3"/>
        <item x="4"/>
        <item x="5"/>
        <item x="6"/>
        <item x="7"/>
        <item x="8"/>
        <item t="default"/>
      </items>
    </pivotField>
    <pivotField showAll="0"/>
    <pivotField showAll="0"/>
    <pivotField showAll="0"/>
    <pivotField showAll="0"/>
    <pivotField showAll="0"/>
    <pivotField showAll="0"/>
    <pivotField axis="axisPage" dataField="1" showAll="0">
      <items count="25">
        <item x="3"/>
        <item x="10"/>
        <item x="2"/>
        <item x="0"/>
        <item x="8"/>
        <item m="1" x="18"/>
        <item x="6"/>
        <item m="1" x="17"/>
        <item x="1"/>
        <item x="13"/>
        <item m="1" x="20"/>
        <item x="5"/>
        <item x="14"/>
        <item m="1" x="22"/>
        <item x="4"/>
        <item m="1" x="21"/>
        <item x="7"/>
        <item x="12"/>
        <item m="1" x="23"/>
        <item m="1" x="16"/>
        <item x="9"/>
        <item m="1" x="19"/>
        <item x="11"/>
        <item m="1" x="15"/>
        <item t="default"/>
      </items>
    </pivotField>
    <pivotField showAll="0"/>
    <pivotField showAll="0"/>
    <pivotField showAll="0"/>
  </pivotFields>
  <rowFields count="1">
    <field x="2"/>
  </rowFields>
  <rowItems count="9">
    <i>
      <x v="1"/>
    </i>
    <i>
      <x v="3"/>
    </i>
    <i>
      <x v="4"/>
    </i>
    <i>
      <x v="5"/>
    </i>
    <i>
      <x v="6"/>
    </i>
    <i>
      <x v="7"/>
    </i>
    <i>
      <x v="8"/>
    </i>
    <i>
      <x v="9"/>
    </i>
    <i t="grand">
      <x/>
    </i>
  </rowItems>
  <colItems count="1">
    <i/>
  </colItems>
  <pageFields count="1">
    <pageField fld="9" item="6" hier="-1"/>
  </pageFields>
  <dataFields count="1">
    <dataField name="Count of Error Type Keyword" fld="9"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F43FF7A-20C1-4810-9532-D5D875953358}" name="PivotTable5" cacheId="29" applyNumberFormats="0" applyBorderFormats="0" applyFontFormats="0" applyPatternFormats="0" applyAlignmentFormats="0" applyWidthHeightFormats="1" dataCaption="Values" missingCaption="0" updatedVersion="8" minRefreshableVersion="3" useAutoFormatting="1" itemPrintTitles="1" createdVersion="8" indent="0" compact="0" compactData="0" multipleFieldFilters="0" chartFormat="5">
  <location ref="A1:B12" firstHeaderRow="1" firstDataRow="1" firstDataCol="1"/>
  <pivotFields count="13">
    <pivotField dataField="1" compact="0" numFmtId="14" outline="0" showAll="0"/>
    <pivotField compact="0" numFmtId="164" outline="0" showAll="0"/>
    <pivotField axis="axisRow" compact="0" outline="0">
      <items count="11">
        <item m="1" x="9"/>
        <item x="0"/>
        <item x="1"/>
        <item x="2"/>
        <item x="3"/>
        <item x="4"/>
        <item x="5"/>
        <item x="6"/>
        <item x="7"/>
        <item x="8"/>
        <item t="default"/>
      </items>
    </pivotField>
    <pivotField compact="0" outline="0" showAll="0">
      <items count="42">
        <item x="22"/>
        <item x="16"/>
        <item x="21"/>
        <item x="25"/>
        <item x="14"/>
        <item x="24"/>
        <item x="32"/>
        <item x="4"/>
        <item x="6"/>
        <item x="13"/>
        <item x="15"/>
        <item x="8"/>
        <item x="31"/>
        <item x="5"/>
        <item x="27"/>
        <item x="1"/>
        <item x="9"/>
        <item m="1" x="39"/>
        <item x="7"/>
        <item x="0"/>
        <item x="36"/>
        <item x="28"/>
        <item x="23"/>
        <item x="26"/>
        <item x="34"/>
        <item x="20"/>
        <item x="29"/>
        <item x="3"/>
        <item x="35"/>
        <item x="37"/>
        <item x="17"/>
        <item m="1" x="40"/>
        <item x="12"/>
        <item x="18"/>
        <item x="10"/>
        <item x="33"/>
        <item x="30"/>
        <item x="2"/>
        <item x="19"/>
        <item x="11"/>
        <item m="1" x="3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1">
    <i>
      <x/>
    </i>
    <i>
      <x v="1"/>
    </i>
    <i>
      <x v="2"/>
    </i>
    <i>
      <x v="3"/>
    </i>
    <i>
      <x v="4"/>
    </i>
    <i>
      <x v="5"/>
    </i>
    <i>
      <x v="6"/>
    </i>
    <i>
      <x v="7"/>
    </i>
    <i>
      <x v="8"/>
    </i>
    <i>
      <x v="9"/>
    </i>
    <i t="grand">
      <x/>
    </i>
  </rowItems>
  <colItems count="1">
    <i/>
  </colItems>
  <dataFields count="1">
    <dataField name="Count of Escalation Date" fld="0" subtotal="count"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69D1987-13F3-49C7-980A-05E9662B6A06}" name="PivotTable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1:E11" firstHeaderRow="1" firstDataRow="1" firstDataCol="1"/>
  <pivotFields count="13">
    <pivotField dataField="1" numFmtId="14" showAll="0"/>
    <pivotField numFmtId="164" showAll="0"/>
    <pivotField axis="axisRow" showAll="0">
      <items count="11">
        <item m="1" x="9"/>
        <item x="0"/>
        <item x="1"/>
        <item x="2"/>
        <item x="3"/>
        <item x="4"/>
        <item x="5"/>
        <item x="6"/>
        <item x="7"/>
        <item x="8"/>
        <item t="default"/>
      </items>
    </pivotField>
    <pivotField showAll="0"/>
    <pivotField showAll="0">
      <items count="6">
        <item x="3"/>
        <item x="0"/>
        <item x="2"/>
        <item x="1"/>
        <item m="1" x="4"/>
        <item t="default"/>
      </items>
    </pivotField>
    <pivotField showAll="0"/>
    <pivotField showAll="0"/>
    <pivotField showAll="0"/>
    <pivotField showAll="0"/>
    <pivotField showAll="0"/>
    <pivotField showAll="0"/>
    <pivotField showAll="0"/>
    <pivotField showAll="0"/>
  </pivotFields>
  <rowFields count="1">
    <field x="2"/>
  </rowFields>
  <rowItems count="10">
    <i>
      <x v="1"/>
    </i>
    <i>
      <x v="2"/>
    </i>
    <i>
      <x v="3"/>
    </i>
    <i>
      <x v="4"/>
    </i>
    <i>
      <x v="5"/>
    </i>
    <i>
      <x v="6"/>
    </i>
    <i>
      <x v="7"/>
    </i>
    <i>
      <x v="8"/>
    </i>
    <i>
      <x v="9"/>
    </i>
    <i t="grand">
      <x/>
    </i>
  </rowItems>
  <colItems count="1">
    <i/>
  </colItems>
  <dataFields count="1">
    <dataField name="Count of Escalation Date" fld="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rror_Type_Keyword" xr10:uid="{D782209C-CC66-4E98-B43C-B9E3BE5EAD19}" sourceName="Error Type Keyword">
  <pivotTables>
    <pivotTable tabId="18" name="Root Cause"/>
    <pivotTable tabId="18" name="Escalations By Market"/>
    <pivotTable tabId="18" name="Escalations By Specialist"/>
    <pivotTable tabId="18" name="Escalations By Type"/>
  </pivotTables>
  <data>
    <tabular pivotCacheId="2123850004">
      <items count="24">
        <i x="3" s="1"/>
        <i x="10" s="1"/>
        <i x="2" s="1"/>
        <i x="0" s="1"/>
        <i x="8" s="1"/>
        <i x="6" s="1"/>
        <i x="1" s="1"/>
        <i x="13" s="1"/>
        <i x="5" s="1"/>
        <i x="14" s="1"/>
        <i x="4" s="1"/>
        <i x="7" s="1"/>
        <i x="12" s="1"/>
        <i x="9" s="1"/>
        <i x="11" s="1"/>
        <i x="18" s="1" nd="1"/>
        <i x="17" s="1" nd="1"/>
        <i x="20" s="1" nd="1"/>
        <i x="22" s="1" nd="1"/>
        <i x="21" s="1" nd="1"/>
        <i x="23" s="1" nd="1"/>
        <i x="16" s="1" nd="1"/>
        <i x="19" s="1" nd="1"/>
        <i x="1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D0235446-53AB-431D-B9BB-9238EC6C7A8A}" sourceName="Month">
  <pivotTables>
    <pivotTable tabId="18" name="Root Cause"/>
    <pivotTable tabId="18" name="Escalations By Specialist"/>
    <pivotTable tabId="18" name="Escalations By Type"/>
    <pivotTable tabId="18" name="Escalations By Market"/>
  </pivotTables>
  <data>
    <tabular pivotCacheId="2123850004">
      <items count="10">
        <i x="0" s="1"/>
        <i x="1" s="1"/>
        <i x="2" s="1"/>
        <i x="3" s="1"/>
        <i x="4" s="1"/>
        <i x="5" s="1"/>
        <i x="6" s="1"/>
        <i x="7" s="1"/>
        <i x="8" s="1"/>
        <i x="9"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0C5550EA-B057-43D5-B7E7-88A30711EB12}" sourceName="Manager">
  <pivotTables>
    <pivotTable tabId="20" name="PivotTable3"/>
  </pivotTables>
  <data>
    <tabular pivotCacheId="2123850004">
      <items count="5">
        <i x="3" s="1"/>
        <i x="0" s="1"/>
        <i x="2" s="1"/>
        <i x="1" s="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alist" xr10:uid="{BE0B484B-FADD-450B-90D3-DC575A7C919C}" sourceName="Specialist">
  <pivotTables>
    <pivotTable tabId="18" name="Root Cause"/>
    <pivotTable tabId="18" name="Escalations By Type"/>
    <pivotTable tabId="20" name="PivotTable5"/>
    <pivotTable tabId="18" name="Escalations By Market"/>
    <pivotTable tabId="18" name="Escalations By Specialist"/>
  </pivotTables>
  <data>
    <tabular pivotCacheId="2123850004">
      <items count="41">
        <i x="22" s="1"/>
        <i x="16" s="1"/>
        <i x="21" s="1"/>
        <i x="25" s="1"/>
        <i x="14" s="1"/>
        <i x="24" s="1"/>
        <i x="32" s="1"/>
        <i x="4" s="1"/>
        <i x="6" s="1"/>
        <i x="13" s="1"/>
        <i x="15" s="1"/>
        <i x="8" s="1"/>
        <i x="31" s="1"/>
        <i x="5" s="1"/>
        <i x="27" s="1"/>
        <i x="1" s="1"/>
        <i x="9" s="1"/>
        <i x="7" s="1"/>
        <i x="0" s="1"/>
        <i x="36" s="1"/>
        <i x="28" s="1"/>
        <i x="23" s="1"/>
        <i x="26" s="1"/>
        <i x="34" s="1"/>
        <i x="20" s="1"/>
        <i x="29" s="1"/>
        <i x="3" s="1"/>
        <i x="35" s="1"/>
        <i x="37" s="1"/>
        <i x="17" s="1"/>
        <i x="12" s="1"/>
        <i x="18" s="1"/>
        <i x="10" s="1"/>
        <i x="33" s="1"/>
        <i x="30" s="1"/>
        <i x="2" s="1"/>
        <i x="19" s="1"/>
        <i x="11" s="1"/>
        <i x="39" s="1" nd="1"/>
        <i x="40" s="1" nd="1"/>
        <i x="38"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_of_Week" xr10:uid="{A97E3F74-245A-40C5-B903-005A756F55FF}" sourceName="Start of Week">
  <pivotTables>
    <pivotTable tabId="18" name="Root Cause"/>
    <pivotTable tabId="18" name="Escalations By Market"/>
    <pivotTable tabId="18" name="Escalations By Specialist"/>
    <pivotTable tabId="18" name="Escalations By Type"/>
  </pivotTables>
  <data>
    <tabular pivotCacheId="2123850004">
      <items count="38">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1" xr10:uid="{EA4847F0-6D5D-4C5E-AADB-2EE7E6421D47}" sourceName="Market">
  <pivotTables>
    <pivotTable tabId="20" name="PivotTable2"/>
    <pivotTable tabId="18" name="Escalations By Market"/>
    <pivotTable tabId="18" name="Escalations By Type"/>
    <pivotTable tabId="18" name="Escalations By Specialist"/>
    <pivotTable tabId="18" name="Root Cause"/>
  </pivotTables>
  <data>
    <tabular pivotCacheId="2123850004">
      <items count="33">
        <i x="14" s="1"/>
        <i x="9" s="1"/>
        <i x="16" s="1"/>
        <i x="22" s="1"/>
        <i x="7" s="1"/>
        <i x="10" s="1"/>
        <i x="13" s="1"/>
        <i x="28" s="1"/>
        <i x="17" s="1"/>
        <i x="21" s="1"/>
        <i x="27" s="1"/>
        <i x="24" s="1"/>
        <i x="0" s="1"/>
        <i x="8" s="1"/>
        <i x="4" s="1"/>
        <i x="25" s="1"/>
        <i x="11" s="1"/>
        <i x="5" s="1"/>
        <i x="23" s="1"/>
        <i x="6" s="1"/>
        <i x="18" s="1"/>
        <i x="3" s="1"/>
        <i x="12" s="1"/>
        <i x="2" s="1"/>
        <i x="1" s="1"/>
        <i x="29" s="1"/>
        <i x="15" s="1"/>
        <i x="20" s="1"/>
        <i x="19" s="1"/>
        <i x="26" s="1"/>
        <i x="30" s="1"/>
        <i x="32" s="1" nd="1"/>
        <i x="3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ne_OF_Business" xr10:uid="{CCFA5D75-645A-4BE0-81DC-256F48B2BD12}" sourceName="Line OF Business">
  <pivotTables>
    <pivotTable tabId="18" name="Root Cause"/>
  </pivotTables>
  <data>
    <tabular pivotCacheId="2123850004">
      <items count="16">
        <i x="13" s="1"/>
        <i x="7" s="1"/>
        <i x="14" s="1"/>
        <i x="10" s="1"/>
        <i x="2" s="1"/>
        <i x="6" s="1"/>
        <i x="1" s="1"/>
        <i x="8" s="1"/>
        <i x="9" s="1"/>
        <i x="11" s="1"/>
        <i x="4" s="1"/>
        <i x="0" s="1"/>
        <i x="15" s="1"/>
        <i x="12"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rror Type Keyword" xr10:uid="{0651A43E-46AA-41F8-B979-95958CDB70F0}" cache="Slicer_Error_Type_Keyword" caption="Error Type" rowHeight="228600"/>
  <slicer name="Month 1" xr10:uid="{9F0D481A-EC61-41D4-962E-2D565AA43582}" cache="Slicer_Month1" caption="Month" startItem="3" rowHeight="228600"/>
  <slicer name="Manager" xr10:uid="{D530EEE1-5F1D-4E21-853B-F815A445377F}" cache="Slicer_Manager" caption="Manager" columnCount="2" rowHeight="241300"/>
  <slicer name="Specialist" xr10:uid="{4BA562BE-572D-470B-B816-0ACE0B83FB72}" cache="Slicer_Specialist" caption="Specialist" rowHeight="241300"/>
  <slicer name="Start of Week" xr10:uid="{54D119DF-FD17-49BC-ADA9-65CD5248992B}" cache="Slicer_Start_of_Week" caption="Week" rowHeight="241300"/>
  <slicer name="Market 1" xr10:uid="{BB5F2ACC-73D4-4EF6-9BC1-FAF06C01ED84}" cache="Slicer_Market1" caption="Market" rowHeight="241300"/>
  <slicer name="Line OF Business" xr10:uid="{2669D0DF-41A4-4314-AA6E-3ECB0CE9F64E}" cache="Slicer_Line_OF_Business" caption="LOB"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8E343F-1043-499B-85ED-8FD92A06B9B8}" name="Table1" displayName="Table1" ref="A1:M278" totalsRowShown="0" headerRowDxfId="120" dataDxfId="119">
  <autoFilter ref="A1:M278" xr:uid="{098E343F-1043-499B-85ED-8FD92A06B9B8}"/>
  <sortState xmlns:xlrd2="http://schemas.microsoft.com/office/spreadsheetml/2017/richdata2" ref="A2:M278">
    <sortCondition ref="A1:A278"/>
  </sortState>
  <tableColumns count="13">
    <tableColumn id="1" xr3:uid="{57F1CEDB-B070-4F01-AFF8-C7C75C32BAE7}" name="Escalation Date" dataDxfId="118"/>
    <tableColumn id="14" xr3:uid="{326EAC6F-84DC-46E7-AD37-E99AE7B73C1B}" name="Start of Week" dataDxfId="117">
      <calculatedColumnFormula>Table1[[#This Row],[Escalation Date]]-WEEKDAY(Table1[[#This Row],[Escalation Date]],2)+1</calculatedColumnFormula>
    </tableColumn>
    <tableColumn id="12" xr3:uid="{154C4B2D-42B8-4C73-9657-7AE50BB460B9}" name="Month" dataDxfId="116">
      <calculatedColumnFormula>TEXT(A2,"mmm")</calculatedColumnFormula>
    </tableColumn>
    <tableColumn id="2" xr3:uid="{2E581555-35F9-4D52-A955-96A57E49DC4E}" name="Specialist" dataDxfId="115"/>
    <tableColumn id="3" xr3:uid="{7370CC82-FA9C-47D9-A2C0-3C26564BA776}" name="Manager" dataDxfId="114"/>
    <tableColumn id="4" xr3:uid="{E8C07827-BF00-4A45-8A66-7CD37518DCD1}" name="Account Name/Link" dataDxfId="113"/>
    <tableColumn id="7" xr3:uid="{59B7680F-B30C-4964-A3E0-C22F6E0D9440}" name="Market" dataDxfId="112"/>
    <tableColumn id="11" xr3:uid="{FA487891-A88B-4809-8EAB-3EF87F92A36C}" name="Line OF Business" dataDxfId="111"/>
    <tableColumn id="5" xr3:uid="{15D11A0A-866F-4F62-830D-67A18519109A}" name="Policy Number" dataDxfId="110"/>
    <tableColumn id="6" xr3:uid="{0D60B587-14EC-4A7E-B198-EBDD19114891}" name="Error Type Keyword" dataDxfId="109"/>
    <tableColumn id="13" xr3:uid="{D941C642-D51F-4162-B1C7-864A417F415B}" name="Sub Catagetory" dataDxfId="108"/>
    <tableColumn id="10" xr3:uid="{7CDB5AEB-C52A-4589-AF86-15A5ADF08AEE}" name="Quality Audit Question" dataDxfId="107">
      <calculatedColumnFormula array="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calculatedColumnFormula>
    </tableColumn>
    <tableColumn id="8" xr3:uid="{7B4E892D-602D-4900-9ADA-5F879C02A9AE}" name="Root Cause" dataDxfId="10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273C64-F6C6-48D4-8020-1F6FF7543C5A}" name="Table7" displayName="Table7" ref="B3:L6" totalsRowShown="0" tableBorderDxfId="61">
  <autoFilter ref="B3:L6" xr:uid="{3F273C64-F6C6-48D4-8020-1F6FF7543C5A}"/>
  <tableColumns count="11">
    <tableColumn id="1" xr3:uid="{18E41884-D06C-4BD7-9D68-A454A9E2FCC2}" name="Feb" dataDxfId="60"/>
    <tableColumn id="2" xr3:uid="{64E798D3-418F-4086-8698-8837B431957A}" name="Mar" dataDxfId="59"/>
    <tableColumn id="3" xr3:uid="{B8CB53BE-AE5A-4E58-955C-68BDB90BC562}" name="Apr" dataDxfId="58"/>
    <tableColumn id="4" xr3:uid="{8C5C7835-579D-4D99-AB24-3A0CDF880E23}" name="May" dataDxfId="57"/>
    <tableColumn id="5" xr3:uid="{BBB47C80-5EED-4450-A174-CB0EB89E1982}" name="Jun" dataDxfId="56"/>
    <tableColumn id="6" xr3:uid="{769EA632-93FE-4924-AAF9-9CAAF26BD4BB}" name="Jul" dataDxfId="55"/>
    <tableColumn id="7" xr3:uid="{8BD3FBB1-754F-4502-8D48-15B301BE7E8B}" name="Aug" dataDxfId="54"/>
    <tableColumn id="8" xr3:uid="{C9F5C648-D198-4338-A2A9-24095F536D22}" name="Sep" dataDxfId="53"/>
    <tableColumn id="9" xr3:uid="{B09E2F73-7BDB-4929-A34B-259CFD52CD7F}" name="Oct" dataDxfId="52"/>
    <tableColumn id="10" xr3:uid="{980CE50D-C931-4424-AB09-3C134A08D93C}" name="Nov" dataDxfId="51"/>
    <tableColumn id="11" xr3:uid="{FF6207CE-0B73-4F94-80F6-C025EB17D378}" name="Dec" dataDxfId="50"/>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91907AD-CC5F-4376-8196-00933FA616C4}" name="Table9" displayName="Table9" ref="B9:C15" totalsRowShown="0" headerRowDxfId="49" dataDxfId="48">
  <autoFilter ref="B9:C15" xr:uid="{D91907AD-CC5F-4376-8196-00933FA616C4}"/>
  <tableColumns count="2">
    <tableColumn id="1" xr3:uid="{6A8B93B2-FF11-4207-9C85-2926C32C8A91}" name="Type" dataDxfId="47"/>
    <tableColumn id="2" xr3:uid="{C52A4D4B-2E25-42C2-AEDA-D0912B50CAC4}" name="Consistancy" dataDxfId="46"/>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D8DEFDD-C23F-42DC-80A9-FC77C394EE60}" name="Table8" displayName="Table8" ref="E9:F15" totalsRowShown="0">
  <autoFilter ref="E9:F15" xr:uid="{2D8DEFDD-C23F-42DC-80A9-FC77C394EE60}"/>
  <sortState xmlns:xlrd2="http://schemas.microsoft.com/office/spreadsheetml/2017/richdata2" ref="E10:F15">
    <sortCondition descending="1" ref="F10:F15"/>
  </sortState>
  <tableColumns count="2">
    <tableColumn id="1" xr3:uid="{1C378D4F-1B2A-40D6-B07A-A183233AC1FB}" name="Type"/>
    <tableColumn id="2" xr3:uid="{58BC43AD-BD0C-487A-BEDB-4EB205638129}" name="Percent from total" dataDxfId="45" dataCellStyle="Percent">
      <calculatedColumnFormula>COUNTIF(Table1[Error Type Keyword],E10)/G9</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321EDB-94D8-4DDE-A44E-B65D0215D985}" name="Table4" displayName="Table4" ref="H9:I15" totalsRowShown="0">
  <sortState xmlns:xlrd2="http://schemas.microsoft.com/office/spreadsheetml/2017/richdata2" ref="H10:I15">
    <sortCondition descending="1" ref="I9:I15"/>
  </sortState>
  <tableColumns count="2">
    <tableColumn id="1" xr3:uid="{54B0A262-6665-4ECC-9BF6-507A82909634}" name="Escalation Type"/>
    <tableColumn id="2" xr3:uid="{E2596640-7F8C-434A-811D-91B69BF5C6E1}" name="Total Count">
      <calculatedColumnFormula>COUNTIF(Table1[Error Type Keyword],Table4[[#This Row],[Escalation Type]])</calculatedColumnFormula>
    </tableColumn>
  </tableColumns>
  <tableStyleInfo name="TableStyleMedium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157185-A1CF-481E-B88C-335B51AF833A}" name="Table5" displayName="Table5" ref="B9:C15" totalsRowShown="0">
  <autoFilter ref="B9:C15" xr:uid="{74157185-A1CF-481E-B88C-335B51AF833A}">
    <filterColumn colId="0" hiddenButton="1"/>
    <filterColumn colId="1" hiddenButton="1"/>
  </autoFilter>
  <tableColumns count="2">
    <tableColumn id="1" xr3:uid="{59E8677C-EAC4-4E14-88AF-832D2BC03C3F}" name="Escalation Type"/>
    <tableColumn id="2" xr3:uid="{F2DCEA03-360F-4B21-8831-0624CE57AB75}" name="Occurances Per Month"/>
  </tableColumns>
  <tableStyleInfo name="TableStyleMedium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A7ADBF-A089-46F2-8C9C-88A70EED859C}" name="Table53" displayName="Table53" ref="E9:F15" totalsRowShown="0">
  <autoFilter ref="E9:F15" xr:uid="{69A7ADBF-A089-46F2-8C9C-88A70EED859C}">
    <filterColumn colId="0" hiddenButton="1"/>
    <filterColumn colId="1" hiddenButton="1"/>
  </autoFilter>
  <sortState xmlns:xlrd2="http://schemas.microsoft.com/office/spreadsheetml/2017/richdata2" ref="E10:F15">
    <sortCondition descending="1" ref="F9:F15"/>
  </sortState>
  <tableColumns count="2">
    <tableColumn id="1" xr3:uid="{D194C746-D992-4E83-AFDA-704EDE0C6DA2}" name="Escalation Type"/>
    <tableColumn id="2" xr3:uid="{28046249-89CB-4963-A0E3-251F97FD174C}" name="Percent from total Escalations" dataDxfId="44">
      <calculatedColumnFormula>COUNTIF(Table1[Error Type Keyword],Table53[[#This Row],[Escalation Type]])/$G$10</calculatedColumnFormula>
    </tableColumn>
  </tableColumns>
  <tableStyleInfo name="TableStyleMedium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7C32DE-CE27-404A-8FD4-59C89F4C0AD2}" name="Table3" displayName="Table3" ref="B2:M5" totalsRowShown="0" headerRowDxfId="43">
  <autoFilter ref="B2:M5" xr:uid="{7C7C32DE-CE27-404A-8FD4-59C89F4C0AD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1526D54C-8390-4C72-B312-7E1C13BF0EB4}" name="Feb Escalations"/>
    <tableColumn id="2" xr3:uid="{CF796C38-22B9-4BE9-B605-2CFAA20AEEE9}" name="Feb Count"/>
    <tableColumn id="3" xr3:uid="{05509260-74FF-4ECB-9E54-481E95380C61}" name="Mar Escalations"/>
    <tableColumn id="4" xr3:uid="{BFEDB092-F1FE-4237-B9FC-E6C5E479DABC}" name="Mar Count"/>
    <tableColumn id="5" xr3:uid="{4DB6532F-6B07-4CB8-8490-B499DC7E602B}" name="Apr Escalations"/>
    <tableColumn id="6" xr3:uid="{6EBBDAEF-4EF4-44B2-A41F-7B2456E9F779}" name="Apr Count"/>
    <tableColumn id="7" xr3:uid="{6F040B98-A45C-4E19-B0B8-E3A2A858EEF6}" name="May Escalations"/>
    <tableColumn id="8" xr3:uid="{9BB34DA8-1A2F-445F-B584-E92BADF37C42}" name="May Count"/>
    <tableColumn id="9" xr3:uid="{1CB755C2-2209-4B7C-812D-3DC01B2A86F6}" name="Jun Escalations"/>
    <tableColumn id="10" xr3:uid="{1B3295DA-EBEB-467A-88AA-7DA33507DBCF}" name="Jun  Count"/>
    <tableColumn id="11" xr3:uid="{2A7FCB9E-0B14-48C4-B9EB-DCFEC94AE801}" name="Jul Escalations"/>
    <tableColumn id="12" xr3:uid="{19619DC4-8DC5-4175-B4C4-F3B744FBAC59}" name="Jul Count"/>
  </tableColumns>
  <tableStyleInfo name="TableStyleDark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9F88138-DDBC-479A-AC4F-A83E9B77294D}" name="Table6" displayName="Table6" ref="A1:B19" totalsRowShown="0">
  <autoFilter ref="A1:B19" xr:uid="{29F88138-DDBC-479A-AC4F-A83E9B77294D}"/>
  <tableColumns count="2">
    <tableColumn id="1" xr3:uid="{613D55C7-318B-45E2-9C7F-29182D8E8C1E}" name="Column1"/>
    <tableColumn id="2" xr3:uid="{39819FF7-04EE-4BC4-BA06-A15466FA10FD}" name="Column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drawing" Target="../drawings/drawing5.xml"/><Relationship Id="rId4"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8CC77-6B6C-4FCF-B1A3-D925C2BDCF4A}">
  <sheetPr>
    <tabColor rgb="FF00B0F0"/>
  </sheetPr>
  <dimension ref="A1:M278"/>
  <sheetViews>
    <sheetView topLeftCell="A258" zoomScaleNormal="100" workbookViewId="0">
      <selection activeCell="D278" sqref="D278"/>
    </sheetView>
  </sheetViews>
  <sheetFormatPr defaultRowHeight="14.5" x14ac:dyDescent="0.35"/>
  <cols>
    <col min="1" max="3" width="19.1796875" customWidth="1"/>
    <col min="4" max="4" width="24.1796875" customWidth="1"/>
    <col min="5" max="5" width="15.54296875" customWidth="1"/>
    <col min="6" max="6" width="54.453125" customWidth="1"/>
    <col min="7" max="7" width="35.26953125" bestFit="1" customWidth="1"/>
    <col min="8" max="8" width="35.26953125" customWidth="1"/>
    <col min="9" max="9" width="20.54296875" customWidth="1"/>
    <col min="10" max="11" width="22.81640625" customWidth="1"/>
    <col min="12" max="12" width="116.1796875" customWidth="1"/>
    <col min="13" max="13" width="142.81640625" customWidth="1"/>
  </cols>
  <sheetData>
    <row r="1" spans="1:13" s="38" customFormat="1" x14ac:dyDescent="0.35">
      <c r="A1" s="1" t="s">
        <v>0</v>
      </c>
      <c r="B1" s="1" t="s">
        <v>1</v>
      </c>
      <c r="C1" s="1" t="s">
        <v>2</v>
      </c>
      <c r="D1" s="1" t="s">
        <v>3</v>
      </c>
      <c r="E1" s="1" t="s">
        <v>4</v>
      </c>
      <c r="F1" s="1" t="s">
        <v>5</v>
      </c>
      <c r="G1" s="1" t="s">
        <v>6</v>
      </c>
      <c r="H1" s="1" t="s">
        <v>7</v>
      </c>
      <c r="I1" s="1" t="s">
        <v>8</v>
      </c>
      <c r="J1" s="1" t="s">
        <v>9</v>
      </c>
      <c r="K1" s="1" t="s">
        <v>10</v>
      </c>
      <c r="L1" s="37" t="s">
        <v>11</v>
      </c>
      <c r="M1" s="1" t="s">
        <v>12</v>
      </c>
    </row>
    <row r="2" spans="1:13" s="36" customFormat="1" x14ac:dyDescent="0.35">
      <c r="A2" s="39">
        <v>44967</v>
      </c>
      <c r="B2" s="96">
        <f>Table1[[#This Row],[Escalation Date]]-WEEKDAY(Table1[[#This Row],[Escalation Date]],2)+1</f>
        <v>44963</v>
      </c>
      <c r="C2" s="46" t="str">
        <f t="shared" ref="C2:C65" si="0">TEXT(A2,"mmm")</f>
        <v>Feb</v>
      </c>
      <c r="D2" s="40" t="s">
        <v>13</v>
      </c>
      <c r="E2" s="40" t="s">
        <v>14</v>
      </c>
      <c r="F2" s="40" t="s">
        <v>15</v>
      </c>
      <c r="G2" s="36" t="s">
        <v>16</v>
      </c>
      <c r="H2" s="36" t="s">
        <v>17</v>
      </c>
      <c r="I2" s="40" t="s">
        <v>18</v>
      </c>
      <c r="J2" s="40" t="s">
        <v>19</v>
      </c>
      <c r="K2" s="65"/>
      <c r="L2" s="36" t="str" cm="1">
        <f t="array" ref="L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 s="40" t="s">
        <v>20</v>
      </c>
    </row>
    <row r="3" spans="1:13" s="36" customFormat="1" x14ac:dyDescent="0.35">
      <c r="A3" s="41">
        <v>44970</v>
      </c>
      <c r="B3" s="96">
        <f>Table1[[#This Row],[Escalation Date]]-WEEKDAY(Table1[[#This Row],[Escalation Date]],2)+1</f>
        <v>44970</v>
      </c>
      <c r="C3" s="46" t="str">
        <f t="shared" si="0"/>
        <v>Feb</v>
      </c>
      <c r="D3" s="41" t="s">
        <v>21</v>
      </c>
      <c r="E3" s="36" t="s">
        <v>22</v>
      </c>
      <c r="F3" s="36" t="s">
        <v>23</v>
      </c>
      <c r="G3" s="36" t="s">
        <v>24</v>
      </c>
      <c r="H3" s="36" t="s">
        <v>25</v>
      </c>
      <c r="I3" s="36" t="s">
        <v>26</v>
      </c>
      <c r="J3" s="36" t="s">
        <v>27</v>
      </c>
      <c r="L3" s="36" t="str" cm="1">
        <f t="array" ref="L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3" s="36" t="s">
        <v>28</v>
      </c>
    </row>
    <row r="4" spans="1:13" s="36" customFormat="1" x14ac:dyDescent="0.35">
      <c r="A4" s="41">
        <v>44971</v>
      </c>
      <c r="B4" s="96">
        <f>Table1[[#This Row],[Escalation Date]]-WEEKDAY(Table1[[#This Row],[Escalation Date]],2)+1</f>
        <v>44970</v>
      </c>
      <c r="C4" s="46" t="str">
        <f t="shared" si="0"/>
        <v>Feb</v>
      </c>
      <c r="D4" s="36" t="s">
        <v>29</v>
      </c>
      <c r="E4" s="36" t="s">
        <v>22</v>
      </c>
      <c r="F4" s="36" t="s">
        <v>30</v>
      </c>
      <c r="G4" s="36" t="s">
        <v>31</v>
      </c>
      <c r="H4" s="36" t="s">
        <v>17</v>
      </c>
      <c r="I4" s="36" t="s">
        <v>32</v>
      </c>
      <c r="J4" s="36" t="s">
        <v>33</v>
      </c>
      <c r="L4" s="36" t="e" cm="1">
        <f t="array" ref="L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#N/A</v>
      </c>
      <c r="M4" s="36" t="s">
        <v>34</v>
      </c>
    </row>
    <row r="5" spans="1:13" s="36" customFormat="1" x14ac:dyDescent="0.35">
      <c r="A5" s="41">
        <v>44972</v>
      </c>
      <c r="B5" s="96">
        <f>Table1[[#This Row],[Escalation Date]]-WEEKDAY(Table1[[#This Row],[Escalation Date]],2)+1</f>
        <v>44970</v>
      </c>
      <c r="C5" s="46" t="str">
        <f t="shared" si="0"/>
        <v>Feb</v>
      </c>
      <c r="D5" s="36" t="s">
        <v>35</v>
      </c>
      <c r="E5" s="36" t="s">
        <v>14</v>
      </c>
      <c r="F5" s="36" t="s">
        <v>36</v>
      </c>
      <c r="G5" s="36" t="s">
        <v>24</v>
      </c>
      <c r="H5" s="36" t="s">
        <v>25</v>
      </c>
      <c r="I5" s="36" t="s">
        <v>37</v>
      </c>
      <c r="J5" s="36" t="s">
        <v>19</v>
      </c>
      <c r="L5" s="36" t="str" cm="1">
        <f t="array" ref="L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5" s="36" t="s">
        <v>38</v>
      </c>
    </row>
    <row r="6" spans="1:13" s="36" customFormat="1" x14ac:dyDescent="0.35">
      <c r="A6" s="41">
        <v>44972</v>
      </c>
      <c r="B6" s="96">
        <f>Table1[[#This Row],[Escalation Date]]-WEEKDAY(Table1[[#This Row],[Escalation Date]],2)+1</f>
        <v>44970</v>
      </c>
      <c r="C6" s="46" t="str">
        <f t="shared" si="0"/>
        <v>Feb</v>
      </c>
      <c r="D6" s="36" t="s">
        <v>39</v>
      </c>
      <c r="E6" s="36" t="s">
        <v>22</v>
      </c>
      <c r="F6" s="36" t="s">
        <v>36</v>
      </c>
      <c r="G6" s="36" t="s">
        <v>24</v>
      </c>
      <c r="H6" s="36" t="s">
        <v>25</v>
      </c>
      <c r="I6" s="36" t="s">
        <v>37</v>
      </c>
      <c r="J6" s="36" t="s">
        <v>19</v>
      </c>
      <c r="L6" s="36" t="str" cm="1">
        <f t="array" ref="L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6" s="36" t="s">
        <v>38</v>
      </c>
    </row>
    <row r="7" spans="1:13" s="36" customFormat="1" x14ac:dyDescent="0.35">
      <c r="A7" s="41">
        <v>44973</v>
      </c>
      <c r="B7" s="96">
        <f>Table1[[#This Row],[Escalation Date]]-WEEKDAY(Table1[[#This Row],[Escalation Date]],2)+1</f>
        <v>44970</v>
      </c>
      <c r="C7" s="46" t="str">
        <f t="shared" si="0"/>
        <v>Feb</v>
      </c>
      <c r="D7" s="36" t="s">
        <v>40</v>
      </c>
      <c r="E7" s="36" t="s">
        <v>22</v>
      </c>
      <c r="F7" s="36" t="s">
        <v>41</v>
      </c>
      <c r="G7" s="36" t="s">
        <v>42</v>
      </c>
      <c r="H7" s="36" t="s">
        <v>17</v>
      </c>
      <c r="I7" s="36" t="s">
        <v>43</v>
      </c>
      <c r="J7" s="36" t="s">
        <v>44</v>
      </c>
      <c r="L7" s="36" t="str" cm="1">
        <f t="array" ref="L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7" s="36" t="s">
        <v>45</v>
      </c>
    </row>
    <row r="8" spans="1:13" s="36" customFormat="1" x14ac:dyDescent="0.35">
      <c r="A8" s="41">
        <v>44976</v>
      </c>
      <c r="B8" s="96">
        <f>Table1[[#This Row],[Escalation Date]]-WEEKDAY(Table1[[#This Row],[Escalation Date]],2)+1</f>
        <v>44970</v>
      </c>
      <c r="C8" s="46" t="str">
        <f t="shared" si="0"/>
        <v>Feb</v>
      </c>
      <c r="D8" s="41" t="s">
        <v>21</v>
      </c>
      <c r="E8" s="36" t="s">
        <v>22</v>
      </c>
      <c r="F8" s="36" t="s">
        <v>46</v>
      </c>
      <c r="G8" s="36" t="s">
        <v>24</v>
      </c>
      <c r="H8" s="36" t="s">
        <v>17</v>
      </c>
      <c r="I8" s="36" t="s">
        <v>47</v>
      </c>
      <c r="J8" s="36" t="s">
        <v>19</v>
      </c>
      <c r="L8" s="36" t="str" cm="1">
        <f t="array" ref="L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8" s="36" t="s">
        <v>48</v>
      </c>
    </row>
    <row r="9" spans="1:13" s="36" customFormat="1" x14ac:dyDescent="0.35">
      <c r="A9" s="41">
        <v>44978</v>
      </c>
      <c r="B9" s="96">
        <f>Table1[[#This Row],[Escalation Date]]-WEEKDAY(Table1[[#This Row],[Escalation Date]],2)+1</f>
        <v>44977</v>
      </c>
      <c r="C9" s="46" t="str">
        <f t="shared" si="0"/>
        <v>Feb</v>
      </c>
      <c r="D9" s="36" t="s">
        <v>49</v>
      </c>
      <c r="E9" s="36" t="s">
        <v>22</v>
      </c>
      <c r="F9" s="36" t="s">
        <v>50</v>
      </c>
      <c r="G9" s="36" t="s">
        <v>51</v>
      </c>
      <c r="H9" s="36" t="s">
        <v>52</v>
      </c>
      <c r="I9" s="36" t="s">
        <v>53</v>
      </c>
      <c r="J9" s="36" t="s">
        <v>54</v>
      </c>
      <c r="L9" s="36" t="str" cm="1">
        <f t="array" ref="L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9" s="36" t="s">
        <v>55</v>
      </c>
    </row>
    <row r="10" spans="1:13" s="36" customFormat="1" x14ac:dyDescent="0.35">
      <c r="A10" s="41">
        <v>44978</v>
      </c>
      <c r="B10" s="96">
        <f>Table1[[#This Row],[Escalation Date]]-WEEKDAY(Table1[[#This Row],[Escalation Date]],2)+1</f>
        <v>44977</v>
      </c>
      <c r="C10" s="46" t="str">
        <f t="shared" si="0"/>
        <v>Feb</v>
      </c>
      <c r="D10" s="36" t="s">
        <v>49</v>
      </c>
      <c r="E10" s="36" t="s">
        <v>22</v>
      </c>
      <c r="F10" s="36" t="s">
        <v>50</v>
      </c>
      <c r="G10" s="36" t="s">
        <v>51</v>
      </c>
      <c r="H10" s="36" t="s">
        <v>52</v>
      </c>
      <c r="I10" s="36" t="s">
        <v>53</v>
      </c>
      <c r="J10" s="36" t="s">
        <v>19</v>
      </c>
      <c r="L10" s="36" t="str" cm="1">
        <f t="array" ref="L1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0" s="36" t="s">
        <v>56</v>
      </c>
    </row>
    <row r="11" spans="1:13" s="36" customFormat="1" x14ac:dyDescent="0.35">
      <c r="A11" s="41">
        <v>44978</v>
      </c>
      <c r="B11" s="96">
        <f>Table1[[#This Row],[Escalation Date]]-WEEKDAY(Table1[[#This Row],[Escalation Date]],2)+1</f>
        <v>44977</v>
      </c>
      <c r="C11" s="46" t="str">
        <f t="shared" si="0"/>
        <v>Feb</v>
      </c>
      <c r="D11" s="36" t="s">
        <v>49</v>
      </c>
      <c r="E11" s="36" t="s">
        <v>22</v>
      </c>
      <c r="F11" s="36" t="s">
        <v>50</v>
      </c>
      <c r="G11" s="36" t="s">
        <v>51</v>
      </c>
      <c r="H11" s="36" t="s">
        <v>52</v>
      </c>
      <c r="I11" s="36" t="s">
        <v>53</v>
      </c>
      <c r="J11" s="36" t="s">
        <v>57</v>
      </c>
      <c r="K11" s="36" t="s">
        <v>58</v>
      </c>
      <c r="L11" s="36" t="str" cm="1">
        <f t="array" ref="L1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11" s="36" t="s">
        <v>59</v>
      </c>
    </row>
    <row r="12" spans="1:13" s="36" customFormat="1" x14ac:dyDescent="0.35">
      <c r="A12" s="41">
        <v>44978</v>
      </c>
      <c r="B12" s="96">
        <f>Table1[[#This Row],[Escalation Date]]-WEEKDAY(Table1[[#This Row],[Escalation Date]],2)+1</f>
        <v>44977</v>
      </c>
      <c r="C12" s="46" t="str">
        <f t="shared" si="0"/>
        <v>Feb</v>
      </c>
      <c r="D12" s="41" t="s">
        <v>21</v>
      </c>
      <c r="E12" s="36" t="s">
        <v>22</v>
      </c>
      <c r="F12" s="36" t="s">
        <v>60</v>
      </c>
      <c r="G12" s="36" t="s">
        <v>24</v>
      </c>
      <c r="H12" s="36" t="s">
        <v>25</v>
      </c>
      <c r="I12" s="36" t="s">
        <v>61</v>
      </c>
      <c r="J12" s="36" t="s">
        <v>62</v>
      </c>
      <c r="L12" s="36" t="str" cm="1">
        <f t="array" ref="L1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2" s="36" t="s">
        <v>63</v>
      </c>
    </row>
    <row r="13" spans="1:13" s="36" customFormat="1" x14ac:dyDescent="0.35">
      <c r="A13" s="41">
        <v>44978</v>
      </c>
      <c r="B13" s="96">
        <f>Table1[[#This Row],[Escalation Date]]-WEEKDAY(Table1[[#This Row],[Escalation Date]],2)+1</f>
        <v>44977</v>
      </c>
      <c r="C13" s="46" t="str">
        <f t="shared" si="0"/>
        <v>Feb</v>
      </c>
      <c r="D13" s="36" t="s">
        <v>29</v>
      </c>
      <c r="E13" s="36" t="s">
        <v>22</v>
      </c>
      <c r="F13" s="36" t="s">
        <v>64</v>
      </c>
      <c r="G13" s="36" t="s">
        <v>65</v>
      </c>
      <c r="H13" s="36" t="s">
        <v>17</v>
      </c>
      <c r="I13" s="36" t="s">
        <v>66</v>
      </c>
      <c r="J13" s="36" t="s">
        <v>54</v>
      </c>
      <c r="L13" s="36" t="str" cm="1">
        <f t="array" ref="L1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3" s="36" t="s">
        <v>55</v>
      </c>
    </row>
    <row r="14" spans="1:13" s="36" customFormat="1" x14ac:dyDescent="0.35">
      <c r="A14" s="41">
        <v>44978</v>
      </c>
      <c r="B14" s="96">
        <f>Table1[[#This Row],[Escalation Date]]-WEEKDAY(Table1[[#This Row],[Escalation Date]],2)+1</f>
        <v>44977</v>
      </c>
      <c r="C14" s="46" t="str">
        <f t="shared" si="0"/>
        <v>Feb</v>
      </c>
      <c r="D14" s="36" t="s">
        <v>29</v>
      </c>
      <c r="E14" s="36" t="s">
        <v>22</v>
      </c>
      <c r="F14" s="36" t="s">
        <v>64</v>
      </c>
      <c r="G14" s="36" t="s">
        <v>65</v>
      </c>
      <c r="H14" s="36" t="s">
        <v>17</v>
      </c>
      <c r="I14" s="36" t="s">
        <v>66</v>
      </c>
      <c r="J14" s="36" t="s">
        <v>19</v>
      </c>
      <c r="L14" s="36" t="str" cm="1">
        <f t="array" ref="L1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4" s="36" t="s">
        <v>56</v>
      </c>
    </row>
    <row r="15" spans="1:13" s="36" customFormat="1" x14ac:dyDescent="0.35">
      <c r="A15" s="41">
        <v>44978</v>
      </c>
      <c r="B15" s="96">
        <f>Table1[[#This Row],[Escalation Date]]-WEEKDAY(Table1[[#This Row],[Escalation Date]],2)+1</f>
        <v>44977</v>
      </c>
      <c r="C15" s="46" t="str">
        <f t="shared" si="0"/>
        <v>Feb</v>
      </c>
      <c r="D15" s="36" t="s">
        <v>29</v>
      </c>
      <c r="E15" s="36" t="s">
        <v>22</v>
      </c>
      <c r="F15" s="36" t="s">
        <v>64</v>
      </c>
      <c r="G15" s="36" t="s">
        <v>65</v>
      </c>
      <c r="H15" s="36" t="s">
        <v>17</v>
      </c>
      <c r="I15" s="36" t="s">
        <v>66</v>
      </c>
      <c r="J15" s="36" t="s">
        <v>57</v>
      </c>
      <c r="K15" s="36" t="s">
        <v>58</v>
      </c>
      <c r="L15" s="36" t="str" cm="1">
        <f t="array" ref="L1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15" s="36" t="s">
        <v>59</v>
      </c>
    </row>
    <row r="16" spans="1:13" s="36" customFormat="1" x14ac:dyDescent="0.35">
      <c r="A16" s="41">
        <v>44984</v>
      </c>
      <c r="B16" s="96">
        <f>Table1[[#This Row],[Escalation Date]]-WEEKDAY(Table1[[#This Row],[Escalation Date]],2)+1</f>
        <v>44984</v>
      </c>
      <c r="C16" s="46" t="str">
        <f t="shared" si="0"/>
        <v>Feb</v>
      </c>
      <c r="D16" s="36" t="s">
        <v>67</v>
      </c>
      <c r="E16" s="36" t="s">
        <v>22</v>
      </c>
      <c r="F16" s="36" t="s">
        <v>68</v>
      </c>
      <c r="G16" s="36" t="s">
        <v>65</v>
      </c>
      <c r="H16" s="36" t="s">
        <v>17</v>
      </c>
      <c r="I16" s="36" t="s">
        <v>69</v>
      </c>
      <c r="J16" s="36" t="s">
        <v>70</v>
      </c>
      <c r="L16" s="36" t="str" cm="1">
        <f t="array" ref="L1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6" s="36" t="s">
        <v>71</v>
      </c>
    </row>
    <row r="17" spans="1:13" s="36" customFormat="1" x14ac:dyDescent="0.35">
      <c r="A17" s="41">
        <v>44985</v>
      </c>
      <c r="B17" s="96">
        <f>Table1[[#This Row],[Escalation Date]]-WEEKDAY(Table1[[#This Row],[Escalation Date]],2)+1</f>
        <v>44984</v>
      </c>
      <c r="C17" s="46" t="str">
        <f t="shared" si="0"/>
        <v>Feb</v>
      </c>
      <c r="D17" s="36" t="s">
        <v>72</v>
      </c>
      <c r="E17" s="36" t="s">
        <v>14</v>
      </c>
      <c r="F17" s="36" t="s">
        <v>73</v>
      </c>
      <c r="G17" s="36" t="s">
        <v>65</v>
      </c>
      <c r="H17" s="36" t="s">
        <v>25</v>
      </c>
      <c r="I17" s="36" t="s">
        <v>74</v>
      </c>
      <c r="J17" s="36" t="s">
        <v>75</v>
      </c>
      <c r="L17" s="36" t="str" cm="1">
        <f t="array" ref="L1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7" s="36" t="s">
        <v>76</v>
      </c>
    </row>
    <row r="18" spans="1:13" s="36" customFormat="1" x14ac:dyDescent="0.35">
      <c r="A18" s="41">
        <v>44986</v>
      </c>
      <c r="B18" s="96">
        <f>Table1[[#This Row],[Escalation Date]]-WEEKDAY(Table1[[#This Row],[Escalation Date]],2)+1</f>
        <v>44984</v>
      </c>
      <c r="C18" s="46" t="str">
        <f t="shared" si="0"/>
        <v>Mar</v>
      </c>
      <c r="D18" s="41" t="s">
        <v>21</v>
      </c>
      <c r="E18" s="36" t="s">
        <v>22</v>
      </c>
      <c r="F18" s="36" t="s">
        <v>77</v>
      </c>
      <c r="G18" s="36" t="s">
        <v>24</v>
      </c>
      <c r="H18" s="36" t="s">
        <v>25</v>
      </c>
      <c r="I18" s="36" t="s">
        <v>78</v>
      </c>
      <c r="J18" s="36" t="s">
        <v>27</v>
      </c>
      <c r="L18" s="36" t="str" cm="1">
        <f t="array" ref="L1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8" s="36" t="s">
        <v>79</v>
      </c>
    </row>
    <row r="19" spans="1:13" s="36" customFormat="1" x14ac:dyDescent="0.35">
      <c r="A19" s="41">
        <v>44986</v>
      </c>
      <c r="B19" s="96">
        <f>Table1[[#This Row],[Escalation Date]]-WEEKDAY(Table1[[#This Row],[Escalation Date]],2)+1</f>
        <v>44984</v>
      </c>
      <c r="C19" s="46" t="str">
        <f t="shared" si="0"/>
        <v>Mar</v>
      </c>
      <c r="D19" s="36" t="s">
        <v>80</v>
      </c>
      <c r="E19" s="36" t="s">
        <v>14</v>
      </c>
      <c r="F19" s="36" t="s">
        <v>81</v>
      </c>
      <c r="G19" s="36" t="s">
        <v>82</v>
      </c>
      <c r="H19" s="36" t="s">
        <v>83</v>
      </c>
      <c r="I19" s="36" t="s">
        <v>84</v>
      </c>
      <c r="J19" s="36" t="s">
        <v>85</v>
      </c>
      <c r="L19" s="36" t="str" cm="1">
        <f t="array" ref="L1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9" s="36" t="s">
        <v>86</v>
      </c>
    </row>
    <row r="20" spans="1:13" s="36" customFormat="1" x14ac:dyDescent="0.35">
      <c r="A20" s="41">
        <v>44987</v>
      </c>
      <c r="B20" s="96">
        <f>Table1[[#This Row],[Escalation Date]]-WEEKDAY(Table1[[#This Row],[Escalation Date]],2)+1</f>
        <v>44984</v>
      </c>
      <c r="C20" s="46" t="str">
        <f t="shared" si="0"/>
        <v>Mar</v>
      </c>
      <c r="D20" s="50" t="s">
        <v>29</v>
      </c>
      <c r="E20" s="36" t="s">
        <v>22</v>
      </c>
      <c r="F20" s="36" t="s">
        <v>87</v>
      </c>
      <c r="G20" s="36" t="s">
        <v>31</v>
      </c>
      <c r="H20" s="36" t="s">
        <v>25</v>
      </c>
      <c r="I20" s="36" t="s">
        <v>88</v>
      </c>
      <c r="J20" s="36" t="s">
        <v>19</v>
      </c>
      <c r="L20" s="45" t="str" cm="1">
        <f t="array" ref="L2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0" s="45" t="s">
        <v>89</v>
      </c>
    </row>
    <row r="21" spans="1:13" s="36" customFormat="1" x14ac:dyDescent="0.35">
      <c r="A21" s="41">
        <v>44993</v>
      </c>
      <c r="B21" s="96">
        <f>Table1[[#This Row],[Escalation Date]]-WEEKDAY(Table1[[#This Row],[Escalation Date]],2)+1</f>
        <v>44991</v>
      </c>
      <c r="C21" s="46" t="str">
        <f t="shared" si="0"/>
        <v>Mar</v>
      </c>
      <c r="D21" s="36" t="s">
        <v>29</v>
      </c>
      <c r="E21" s="36" t="s">
        <v>22</v>
      </c>
      <c r="F21" s="36" t="s">
        <v>90</v>
      </c>
      <c r="G21" s="36" t="s">
        <v>31</v>
      </c>
      <c r="H21" s="36" t="s">
        <v>17</v>
      </c>
      <c r="I21" s="36" t="s">
        <v>91</v>
      </c>
      <c r="J21" s="36" t="s">
        <v>57</v>
      </c>
      <c r="K21" s="36" t="s">
        <v>58</v>
      </c>
      <c r="L21" s="36" t="str" cm="1">
        <f t="array" ref="L2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1" s="36" t="s">
        <v>92</v>
      </c>
    </row>
    <row r="22" spans="1:13" s="36" customFormat="1" x14ac:dyDescent="0.35">
      <c r="A22" s="41">
        <v>44994</v>
      </c>
      <c r="B22" s="96">
        <f>Table1[[#This Row],[Escalation Date]]-WEEKDAY(Table1[[#This Row],[Escalation Date]],2)+1</f>
        <v>44991</v>
      </c>
      <c r="C22" s="46" t="str">
        <f t="shared" si="0"/>
        <v>Mar</v>
      </c>
      <c r="D22" s="36" t="s">
        <v>93</v>
      </c>
      <c r="E22" s="36" t="s">
        <v>22</v>
      </c>
      <c r="F22" s="36" t="s">
        <v>94</v>
      </c>
      <c r="G22" s="36" t="s">
        <v>95</v>
      </c>
      <c r="H22" s="36" t="s">
        <v>25</v>
      </c>
      <c r="I22" s="36" t="s">
        <v>96</v>
      </c>
      <c r="J22" s="36" t="s">
        <v>27</v>
      </c>
      <c r="L22" s="36" t="str" cm="1">
        <f t="array" ref="L2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2" s="36" t="s">
        <v>97</v>
      </c>
    </row>
    <row r="23" spans="1:13" s="36" customFormat="1" x14ac:dyDescent="0.35">
      <c r="A23" s="41">
        <v>44995</v>
      </c>
      <c r="B23" s="96">
        <f>Table1[[#This Row],[Escalation Date]]-WEEKDAY(Table1[[#This Row],[Escalation Date]],2)+1</f>
        <v>44991</v>
      </c>
      <c r="C23" s="46" t="str">
        <f t="shared" si="0"/>
        <v>Mar</v>
      </c>
      <c r="D23" s="36" t="s">
        <v>80</v>
      </c>
      <c r="E23" s="36" t="s">
        <v>14</v>
      </c>
      <c r="F23" s="36" t="s">
        <v>98</v>
      </c>
      <c r="G23" s="36" t="s">
        <v>82</v>
      </c>
      <c r="H23" s="36" t="s">
        <v>25</v>
      </c>
      <c r="I23" s="36" t="s">
        <v>99</v>
      </c>
      <c r="J23" s="36" t="s">
        <v>57</v>
      </c>
      <c r="K23" s="36" t="s">
        <v>58</v>
      </c>
      <c r="L23" s="36" t="str" cm="1">
        <f t="array" ref="L2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3" s="36" t="s">
        <v>100</v>
      </c>
    </row>
    <row r="24" spans="1:13" s="36" customFormat="1" x14ac:dyDescent="0.35">
      <c r="A24" s="41">
        <v>44995</v>
      </c>
      <c r="B24" s="96">
        <f>Table1[[#This Row],[Escalation Date]]-WEEKDAY(Table1[[#This Row],[Escalation Date]],2)+1</f>
        <v>44991</v>
      </c>
      <c r="C24" s="46" t="str">
        <f t="shared" si="0"/>
        <v>Mar</v>
      </c>
      <c r="D24" s="36" t="s">
        <v>101</v>
      </c>
      <c r="E24" s="36" t="s">
        <v>22</v>
      </c>
      <c r="F24" s="36" t="s">
        <v>102</v>
      </c>
      <c r="G24" s="36" t="s">
        <v>95</v>
      </c>
      <c r="H24" s="36" t="s">
        <v>25</v>
      </c>
      <c r="I24" s="36" t="s">
        <v>103</v>
      </c>
      <c r="J24" s="36" t="s">
        <v>54</v>
      </c>
      <c r="L24" s="36" t="str" cm="1">
        <f t="array" ref="L2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24" s="36" t="s">
        <v>104</v>
      </c>
    </row>
    <row r="25" spans="1:13" s="36" customFormat="1" x14ac:dyDescent="0.35">
      <c r="A25" s="41">
        <v>44998</v>
      </c>
      <c r="B25" s="96">
        <f>Table1[[#This Row],[Escalation Date]]-WEEKDAY(Table1[[#This Row],[Escalation Date]],2)+1</f>
        <v>44998</v>
      </c>
      <c r="C25" s="46" t="str">
        <f t="shared" si="0"/>
        <v>Mar</v>
      </c>
      <c r="D25" s="36" t="s">
        <v>105</v>
      </c>
      <c r="E25" s="36" t="s">
        <v>14</v>
      </c>
      <c r="F25" s="36" t="s">
        <v>106</v>
      </c>
      <c r="G25" s="36" t="s">
        <v>31</v>
      </c>
      <c r="H25" s="36" t="s">
        <v>17</v>
      </c>
      <c r="I25" s="36" t="s">
        <v>107</v>
      </c>
      <c r="J25" s="36" t="s">
        <v>57</v>
      </c>
      <c r="K25" s="36" t="s">
        <v>58</v>
      </c>
      <c r="L25" s="36" t="str" cm="1">
        <f t="array" ref="L2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5" s="36" t="s">
        <v>108</v>
      </c>
    </row>
    <row r="26" spans="1:13" s="36" customFormat="1" x14ac:dyDescent="0.35">
      <c r="A26" s="41">
        <v>44999</v>
      </c>
      <c r="B26" s="96">
        <f>Table1[[#This Row],[Escalation Date]]-WEEKDAY(Table1[[#This Row],[Escalation Date]],2)+1</f>
        <v>44998</v>
      </c>
      <c r="C26" s="46" t="str">
        <f t="shared" si="0"/>
        <v>Mar</v>
      </c>
      <c r="D26" s="36" t="s">
        <v>109</v>
      </c>
      <c r="E26" s="36" t="s">
        <v>14</v>
      </c>
      <c r="F26" s="36" t="s">
        <v>110</v>
      </c>
      <c r="G26" s="36" t="s">
        <v>65</v>
      </c>
      <c r="H26" s="36" t="s">
        <v>25</v>
      </c>
      <c r="I26" s="36" t="s">
        <v>111</v>
      </c>
      <c r="J26" s="36" t="s">
        <v>57</v>
      </c>
      <c r="K26" s="36" t="s">
        <v>58</v>
      </c>
      <c r="L26" s="36" t="str" cm="1">
        <f t="array" ref="L2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6" s="36" t="s">
        <v>112</v>
      </c>
    </row>
    <row r="27" spans="1:13" s="36" customFormat="1" x14ac:dyDescent="0.35">
      <c r="A27" s="41">
        <v>45000</v>
      </c>
      <c r="B27" s="96">
        <f>Table1[[#This Row],[Escalation Date]]-WEEKDAY(Table1[[#This Row],[Escalation Date]],2)+1</f>
        <v>44998</v>
      </c>
      <c r="C27" s="46" t="str">
        <f t="shared" si="0"/>
        <v>Mar</v>
      </c>
      <c r="D27" s="36" t="s">
        <v>101</v>
      </c>
      <c r="E27" s="36" t="s">
        <v>22</v>
      </c>
      <c r="F27" s="36" t="s">
        <v>113</v>
      </c>
      <c r="G27" s="36" t="s">
        <v>95</v>
      </c>
      <c r="H27" s="36" t="s">
        <v>114</v>
      </c>
      <c r="I27" s="36" t="s">
        <v>115</v>
      </c>
      <c r="J27" s="36" t="s">
        <v>27</v>
      </c>
      <c r="L27" s="36" t="str" cm="1">
        <f t="array" ref="L2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7" s="36" t="s">
        <v>116</v>
      </c>
    </row>
    <row r="28" spans="1:13" s="36" customFormat="1" x14ac:dyDescent="0.35">
      <c r="A28" s="41">
        <v>45007</v>
      </c>
      <c r="B28" s="96">
        <f>Table1[[#This Row],[Escalation Date]]-WEEKDAY(Table1[[#This Row],[Escalation Date]],2)+1</f>
        <v>45005</v>
      </c>
      <c r="C28" s="46" t="str">
        <f t="shared" si="0"/>
        <v>Mar</v>
      </c>
      <c r="D28" s="36" t="s">
        <v>117</v>
      </c>
      <c r="E28" s="36" t="s">
        <v>14</v>
      </c>
      <c r="F28" s="36" t="s">
        <v>118</v>
      </c>
      <c r="G28" s="36" t="s">
        <v>82</v>
      </c>
      <c r="H28" s="36" t="s">
        <v>17</v>
      </c>
      <c r="I28" s="36" t="s">
        <v>119</v>
      </c>
      <c r="J28" s="36" t="s">
        <v>27</v>
      </c>
      <c r="L28" s="36" t="str" cm="1">
        <f t="array" ref="L2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8" s="36" t="s">
        <v>120</v>
      </c>
    </row>
    <row r="29" spans="1:13" s="75" customFormat="1" x14ac:dyDescent="0.35">
      <c r="A29" s="41">
        <v>45008</v>
      </c>
      <c r="B29" s="96">
        <f>Table1[[#This Row],[Escalation Date]]-WEEKDAY(Table1[[#This Row],[Escalation Date]],2)+1</f>
        <v>45005</v>
      </c>
      <c r="C29" s="46" t="str">
        <f t="shared" si="0"/>
        <v>Mar</v>
      </c>
      <c r="D29" s="36" t="s">
        <v>29</v>
      </c>
      <c r="E29" s="36" t="s">
        <v>22</v>
      </c>
      <c r="F29" s="36" t="s">
        <v>121</v>
      </c>
      <c r="G29" s="36" t="s">
        <v>31</v>
      </c>
      <c r="H29" s="36" t="s">
        <v>17</v>
      </c>
      <c r="I29" s="36" t="s">
        <v>122</v>
      </c>
      <c r="J29" s="36" t="s">
        <v>57</v>
      </c>
      <c r="K29" s="36" t="s">
        <v>58</v>
      </c>
      <c r="L29" s="36" t="str" cm="1">
        <f t="array" ref="L2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9" s="36" t="s">
        <v>123</v>
      </c>
    </row>
    <row r="30" spans="1:13" s="36" customFormat="1" x14ac:dyDescent="0.35">
      <c r="A30" s="41">
        <v>45009</v>
      </c>
      <c r="B30" s="96">
        <f>Table1[[#This Row],[Escalation Date]]-WEEKDAY(Table1[[#This Row],[Escalation Date]],2)+1</f>
        <v>45005</v>
      </c>
      <c r="C30" s="46" t="str">
        <f t="shared" si="0"/>
        <v>Mar</v>
      </c>
      <c r="D30" s="36" t="s">
        <v>29</v>
      </c>
      <c r="E30" s="36" t="s">
        <v>22</v>
      </c>
      <c r="F30" s="36" t="s">
        <v>124</v>
      </c>
      <c r="G30" s="36" t="s">
        <v>65</v>
      </c>
      <c r="H30" s="36" t="s">
        <v>17</v>
      </c>
      <c r="I30" s="36" t="s">
        <v>125</v>
      </c>
      <c r="J30" s="36" t="s">
        <v>19</v>
      </c>
      <c r="K30" s="36" t="s">
        <v>126</v>
      </c>
      <c r="L30" s="36" t="str" cm="1">
        <f t="array" ref="L3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30" s="45" t="s">
        <v>127</v>
      </c>
    </row>
    <row r="31" spans="1:13" s="36" customFormat="1" x14ac:dyDescent="0.35">
      <c r="A31" s="41">
        <v>45009</v>
      </c>
      <c r="B31" s="96">
        <f>Table1[[#This Row],[Escalation Date]]-WEEKDAY(Table1[[#This Row],[Escalation Date]],2)+1</f>
        <v>45005</v>
      </c>
      <c r="C31" s="46" t="str">
        <f t="shared" si="0"/>
        <v>Mar</v>
      </c>
      <c r="D31" s="45" t="s">
        <v>128</v>
      </c>
      <c r="E31" s="36" t="s">
        <v>22</v>
      </c>
      <c r="F31" s="36" t="s">
        <v>129</v>
      </c>
      <c r="G31" s="36" t="s">
        <v>31</v>
      </c>
      <c r="H31" s="36" t="s">
        <v>25</v>
      </c>
      <c r="I31" s="36" t="s">
        <v>130</v>
      </c>
      <c r="J31" s="36" t="s">
        <v>75</v>
      </c>
      <c r="L31" s="36" t="str" cm="1">
        <f t="array" ref="L3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31" s="36" t="s">
        <v>131</v>
      </c>
    </row>
    <row r="32" spans="1:13" s="36" customFormat="1" x14ac:dyDescent="0.35">
      <c r="A32" s="41">
        <v>45012</v>
      </c>
      <c r="B32" s="96">
        <f>Table1[[#This Row],[Escalation Date]]-WEEKDAY(Table1[[#This Row],[Escalation Date]],2)+1</f>
        <v>45012</v>
      </c>
      <c r="C32" s="46" t="str">
        <f t="shared" si="0"/>
        <v>Mar</v>
      </c>
      <c r="D32" s="36" t="s">
        <v>39</v>
      </c>
      <c r="E32" s="36" t="s">
        <v>22</v>
      </c>
      <c r="F32" s="36" t="s">
        <v>132</v>
      </c>
      <c r="G32" s="36" t="s">
        <v>31</v>
      </c>
      <c r="H32" s="36" t="s">
        <v>17</v>
      </c>
      <c r="I32" s="36" t="s">
        <v>133</v>
      </c>
      <c r="J32" s="36" t="s">
        <v>19</v>
      </c>
      <c r="L32" s="36" t="str" cm="1">
        <f t="array" ref="L3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32" s="36" t="s">
        <v>134</v>
      </c>
    </row>
    <row r="33" spans="1:13" s="36" customFormat="1" x14ac:dyDescent="0.35">
      <c r="A33" s="41">
        <v>45013</v>
      </c>
      <c r="B33" s="96">
        <f>Table1[[#This Row],[Escalation Date]]-WEEKDAY(Table1[[#This Row],[Escalation Date]],2)+1</f>
        <v>45012</v>
      </c>
      <c r="C33" s="46" t="str">
        <f t="shared" si="0"/>
        <v>Mar</v>
      </c>
      <c r="D33" s="36" t="s">
        <v>135</v>
      </c>
      <c r="E33" s="36" t="s">
        <v>14</v>
      </c>
      <c r="F33" s="36" t="s">
        <v>136</v>
      </c>
      <c r="G33" s="36" t="s">
        <v>137</v>
      </c>
      <c r="H33" s="36" t="s">
        <v>138</v>
      </c>
      <c r="I33" s="36" t="s">
        <v>139</v>
      </c>
      <c r="J33" s="36" t="s">
        <v>27</v>
      </c>
      <c r="L33" s="36" t="str" cm="1">
        <f t="array" ref="L3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33" s="36" t="s">
        <v>140</v>
      </c>
    </row>
    <row r="34" spans="1:13" s="36" customFormat="1" x14ac:dyDescent="0.35">
      <c r="A34" s="41">
        <v>45013</v>
      </c>
      <c r="B34" s="96">
        <f>Table1[[#This Row],[Escalation Date]]-WEEKDAY(Table1[[#This Row],[Escalation Date]],2)+1</f>
        <v>45012</v>
      </c>
      <c r="C34" s="46" t="str">
        <f t="shared" si="0"/>
        <v>Mar</v>
      </c>
      <c r="D34" s="36" t="s">
        <v>21</v>
      </c>
      <c r="E34" s="36" t="s">
        <v>22</v>
      </c>
      <c r="F34" s="36" t="s">
        <v>141</v>
      </c>
      <c r="G34" s="36" t="s">
        <v>24</v>
      </c>
      <c r="H34" s="36" t="s">
        <v>83</v>
      </c>
      <c r="I34" s="36" t="s">
        <v>142</v>
      </c>
      <c r="J34" s="36" t="s">
        <v>44</v>
      </c>
      <c r="L34" s="36" t="str" cm="1">
        <f t="array" ref="L3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34" s="36" t="s">
        <v>143</v>
      </c>
    </row>
    <row r="35" spans="1:13" s="36" customFormat="1" x14ac:dyDescent="0.35">
      <c r="A35" s="41">
        <v>45014</v>
      </c>
      <c r="B35" s="96">
        <f>Table1[[#This Row],[Escalation Date]]-WEEKDAY(Table1[[#This Row],[Escalation Date]],2)+1</f>
        <v>45012</v>
      </c>
      <c r="C35" s="46" t="str">
        <f t="shared" si="0"/>
        <v>Mar</v>
      </c>
      <c r="D35" s="36" t="s">
        <v>39</v>
      </c>
      <c r="E35" s="36" t="s">
        <v>22</v>
      </c>
      <c r="F35" s="36" t="s">
        <v>144</v>
      </c>
      <c r="G35" s="36" t="s">
        <v>31</v>
      </c>
      <c r="H35" s="36" t="s">
        <v>25</v>
      </c>
      <c r="I35" s="36" t="s">
        <v>145</v>
      </c>
      <c r="J35" s="36" t="s">
        <v>75</v>
      </c>
      <c r="L35" s="36" t="str" cm="1">
        <f t="array" ref="L3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35" s="36" t="s">
        <v>146</v>
      </c>
    </row>
    <row r="36" spans="1:13" s="36" customFormat="1" x14ac:dyDescent="0.35">
      <c r="A36" s="41">
        <v>45014</v>
      </c>
      <c r="B36" s="96">
        <f>Table1[[#This Row],[Escalation Date]]-WEEKDAY(Table1[[#This Row],[Escalation Date]],2)+1</f>
        <v>45012</v>
      </c>
      <c r="C36" s="46" t="str">
        <f t="shared" si="0"/>
        <v>Mar</v>
      </c>
      <c r="D36" s="36" t="s">
        <v>147</v>
      </c>
      <c r="E36" s="36" t="s">
        <v>14</v>
      </c>
      <c r="F36" s="36" t="s">
        <v>148</v>
      </c>
      <c r="G36" s="36" t="s">
        <v>65</v>
      </c>
      <c r="H36" s="36" t="s">
        <v>25</v>
      </c>
      <c r="I36" s="36" t="s">
        <v>111</v>
      </c>
      <c r="J36" s="36" t="s">
        <v>85</v>
      </c>
      <c r="L36" s="36" t="str" cm="1">
        <f t="array" ref="L3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36" s="36" t="s">
        <v>149</v>
      </c>
    </row>
    <row r="37" spans="1:13" s="36" customFormat="1" x14ac:dyDescent="0.35">
      <c r="A37" s="41">
        <v>45015</v>
      </c>
      <c r="B37" s="96">
        <f>Table1[[#This Row],[Escalation Date]]-WEEKDAY(Table1[[#This Row],[Escalation Date]],2)+1</f>
        <v>45012</v>
      </c>
      <c r="C37" s="46" t="str">
        <f t="shared" si="0"/>
        <v>Mar</v>
      </c>
      <c r="D37" s="36" t="s">
        <v>21</v>
      </c>
      <c r="E37" s="36" t="s">
        <v>22</v>
      </c>
      <c r="F37" s="36" t="s">
        <v>150</v>
      </c>
      <c r="G37" s="36" t="s">
        <v>95</v>
      </c>
      <c r="H37" s="36" t="s">
        <v>83</v>
      </c>
      <c r="I37" s="36" t="s">
        <v>151</v>
      </c>
      <c r="J37" s="36" t="s">
        <v>54</v>
      </c>
      <c r="L37" s="36" t="str" cm="1">
        <f t="array" ref="L3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37" s="45" t="s">
        <v>152</v>
      </c>
    </row>
    <row r="38" spans="1:13" s="36" customFormat="1" x14ac:dyDescent="0.35">
      <c r="A38" s="41">
        <v>45015</v>
      </c>
      <c r="B38" s="96">
        <f>Table1[[#This Row],[Escalation Date]]-WEEKDAY(Table1[[#This Row],[Escalation Date]],2)+1</f>
        <v>45012</v>
      </c>
      <c r="C38" s="46" t="str">
        <f t="shared" si="0"/>
        <v>Mar</v>
      </c>
      <c r="D38" s="36" t="s">
        <v>21</v>
      </c>
      <c r="E38" s="36" t="s">
        <v>22</v>
      </c>
      <c r="F38" s="36" t="s">
        <v>150</v>
      </c>
      <c r="G38" s="36" t="s">
        <v>95</v>
      </c>
      <c r="H38" s="36" t="s">
        <v>83</v>
      </c>
      <c r="I38" s="36" t="s">
        <v>151</v>
      </c>
      <c r="J38" s="36" t="s">
        <v>153</v>
      </c>
      <c r="L38" s="36" t="str" cm="1">
        <f t="array" ref="L3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items related to additional interests properly recorded (names, address, forms)?</v>
      </c>
      <c r="M38" s="45" t="s">
        <v>154</v>
      </c>
    </row>
    <row r="39" spans="1:13" s="36" customFormat="1" x14ac:dyDescent="0.35">
      <c r="A39" s="41">
        <v>45015</v>
      </c>
      <c r="B39" s="96">
        <f>Table1[[#This Row],[Escalation Date]]-WEEKDAY(Table1[[#This Row],[Escalation Date]],2)+1</f>
        <v>45012</v>
      </c>
      <c r="C39" s="46" t="str">
        <f t="shared" si="0"/>
        <v>Mar</v>
      </c>
      <c r="D39" s="36" t="s">
        <v>21</v>
      </c>
      <c r="E39" s="36" t="s">
        <v>22</v>
      </c>
      <c r="F39" s="36" t="s">
        <v>150</v>
      </c>
      <c r="G39" s="36" t="s">
        <v>95</v>
      </c>
      <c r="H39" s="36" t="s">
        <v>83</v>
      </c>
      <c r="I39" s="36" t="s">
        <v>151</v>
      </c>
      <c r="J39" s="36" t="s">
        <v>155</v>
      </c>
      <c r="L39" s="36" t="str" cm="1">
        <f t="array" ref="L3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policy stamped correctly per state guidelines?</v>
      </c>
      <c r="M39" s="45" t="s">
        <v>156</v>
      </c>
    </row>
    <row r="40" spans="1:13" s="36" customFormat="1" x14ac:dyDescent="0.35">
      <c r="A40" s="41">
        <v>45015</v>
      </c>
      <c r="B40" s="96">
        <f>Table1[[#This Row],[Escalation Date]]-WEEKDAY(Table1[[#This Row],[Escalation Date]],2)+1</f>
        <v>45012</v>
      </c>
      <c r="C40" s="46" t="str">
        <f t="shared" si="0"/>
        <v>Mar</v>
      </c>
      <c r="D40" s="36" t="s">
        <v>117</v>
      </c>
      <c r="E40" s="36" t="s">
        <v>14</v>
      </c>
      <c r="F40" s="36" t="s">
        <v>157</v>
      </c>
      <c r="G40" s="36" t="s">
        <v>82</v>
      </c>
      <c r="H40" s="36" t="s">
        <v>83</v>
      </c>
      <c r="I40" s="36" t="s">
        <v>158</v>
      </c>
      <c r="J40" s="36" t="s">
        <v>44</v>
      </c>
      <c r="L40" s="36" t="str" cm="1">
        <f t="array" ref="L4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40" s="36" t="s">
        <v>159</v>
      </c>
    </row>
    <row r="41" spans="1:13" s="36" customFormat="1" x14ac:dyDescent="0.35">
      <c r="A41" s="41">
        <v>45015</v>
      </c>
      <c r="B41" s="96">
        <f>Table1[[#This Row],[Escalation Date]]-WEEKDAY(Table1[[#This Row],[Escalation Date]],2)+1</f>
        <v>45012</v>
      </c>
      <c r="C41" s="46" t="str">
        <f t="shared" si="0"/>
        <v>Mar</v>
      </c>
      <c r="D41" s="36" t="s">
        <v>147</v>
      </c>
      <c r="E41" s="36" t="s">
        <v>14</v>
      </c>
      <c r="F41" s="36" t="s">
        <v>160</v>
      </c>
      <c r="G41" s="36" t="s">
        <v>31</v>
      </c>
      <c r="H41" s="36" t="s">
        <v>17</v>
      </c>
      <c r="I41" s="36" t="s">
        <v>161</v>
      </c>
      <c r="J41" s="36" t="s">
        <v>57</v>
      </c>
      <c r="K41" s="36" t="s">
        <v>58</v>
      </c>
      <c r="L41" s="36" t="str" cm="1">
        <f t="array" ref="L4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41" s="36" t="s">
        <v>162</v>
      </c>
    </row>
    <row r="42" spans="1:13" s="36" customFormat="1" x14ac:dyDescent="0.35">
      <c r="A42" s="41">
        <v>45015</v>
      </c>
      <c r="B42" s="96">
        <f>Table1[[#This Row],[Escalation Date]]-WEEKDAY(Table1[[#This Row],[Escalation Date]],2)+1</f>
        <v>45012</v>
      </c>
      <c r="C42" s="46" t="str">
        <f t="shared" si="0"/>
        <v>Mar</v>
      </c>
      <c r="D42" s="36" t="s">
        <v>105</v>
      </c>
      <c r="E42" s="36" t="s">
        <v>14</v>
      </c>
      <c r="F42" s="36" t="s">
        <v>163</v>
      </c>
      <c r="G42" s="36" t="s">
        <v>95</v>
      </c>
      <c r="H42" s="36" t="s">
        <v>25</v>
      </c>
      <c r="I42" s="36">
        <v>2640001110</v>
      </c>
      <c r="J42" s="36" t="s">
        <v>57</v>
      </c>
      <c r="K42" s="36" t="s">
        <v>164</v>
      </c>
      <c r="L42" s="36" t="str" cm="1">
        <f t="array" ref="L4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42" s="36" t="s">
        <v>165</v>
      </c>
    </row>
    <row r="43" spans="1:13" s="36" customFormat="1" x14ac:dyDescent="0.35">
      <c r="A43" s="41">
        <v>45016</v>
      </c>
      <c r="B43" s="96">
        <f>Table1[[#This Row],[Escalation Date]]-WEEKDAY(Table1[[#This Row],[Escalation Date]],2)+1</f>
        <v>45012</v>
      </c>
      <c r="C43" s="46" t="str">
        <f t="shared" si="0"/>
        <v>Mar</v>
      </c>
      <c r="D43" s="36" t="s">
        <v>166</v>
      </c>
      <c r="E43" s="36" t="s">
        <v>14</v>
      </c>
      <c r="F43" s="36" t="s">
        <v>167</v>
      </c>
      <c r="G43" s="36" t="s">
        <v>168</v>
      </c>
      <c r="H43" s="36" t="s">
        <v>83</v>
      </c>
      <c r="I43" s="36" t="s">
        <v>169</v>
      </c>
      <c r="J43" s="36" t="s">
        <v>44</v>
      </c>
      <c r="L43" s="36" t="str" cm="1">
        <f t="array" ref="L4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43" s="36" t="s">
        <v>170</v>
      </c>
    </row>
    <row r="44" spans="1:13" s="36" customFormat="1" x14ac:dyDescent="0.35">
      <c r="A44" s="41">
        <v>45016</v>
      </c>
      <c r="B44" s="96">
        <f>Table1[[#This Row],[Escalation Date]]-WEEKDAY(Table1[[#This Row],[Escalation Date]],2)+1</f>
        <v>45012</v>
      </c>
      <c r="C44" s="46" t="str">
        <f t="shared" si="0"/>
        <v>Mar</v>
      </c>
      <c r="D44" s="36" t="s">
        <v>171</v>
      </c>
      <c r="E44" s="36" t="s">
        <v>22</v>
      </c>
      <c r="F44" s="36" t="s">
        <v>172</v>
      </c>
      <c r="G44" s="36" t="s">
        <v>173</v>
      </c>
      <c r="H44" s="36" t="s">
        <v>83</v>
      </c>
      <c r="I44" s="36" t="s">
        <v>174</v>
      </c>
      <c r="J44" s="36" t="s">
        <v>19</v>
      </c>
      <c r="L44" s="45" t="str" cm="1">
        <f t="array" ref="L4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44" s="36" t="s">
        <v>175</v>
      </c>
    </row>
    <row r="45" spans="1:13" s="36" customFormat="1" x14ac:dyDescent="0.35">
      <c r="A45" s="41">
        <v>45020</v>
      </c>
      <c r="B45" s="96">
        <f>Table1[[#This Row],[Escalation Date]]-WEEKDAY(Table1[[#This Row],[Escalation Date]],2)+1</f>
        <v>45019</v>
      </c>
      <c r="C45" s="46" t="str">
        <f t="shared" si="0"/>
        <v>Apr</v>
      </c>
      <c r="D45" s="36" t="s">
        <v>147</v>
      </c>
      <c r="E45" s="36" t="s">
        <v>14</v>
      </c>
      <c r="F45" s="36" t="s">
        <v>176</v>
      </c>
      <c r="G45" s="36" t="s">
        <v>65</v>
      </c>
      <c r="H45" s="36" t="s">
        <v>177</v>
      </c>
      <c r="I45" s="36" t="s">
        <v>178</v>
      </c>
      <c r="J45" s="36" t="s">
        <v>85</v>
      </c>
      <c r="L45" s="36" t="str" cm="1">
        <f t="array" ref="L4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45" s="36" t="s">
        <v>179</v>
      </c>
    </row>
    <row r="46" spans="1:13" s="36" customFormat="1" x14ac:dyDescent="0.35">
      <c r="A46" s="41">
        <v>45020</v>
      </c>
      <c r="B46" s="96">
        <f>Table1[[#This Row],[Escalation Date]]-WEEKDAY(Table1[[#This Row],[Escalation Date]],2)+1</f>
        <v>45019</v>
      </c>
      <c r="C46" s="46" t="str">
        <f t="shared" si="0"/>
        <v>Apr</v>
      </c>
      <c r="D46" s="36" t="s">
        <v>13</v>
      </c>
      <c r="E46" s="36" t="s">
        <v>14</v>
      </c>
      <c r="F46" s="36" t="s">
        <v>180</v>
      </c>
      <c r="G46" s="36" t="s">
        <v>16</v>
      </c>
      <c r="H46" s="36" t="s">
        <v>83</v>
      </c>
      <c r="I46" s="36" t="s">
        <v>181</v>
      </c>
      <c r="J46" s="36" t="s">
        <v>57</v>
      </c>
      <c r="K46" s="36" t="s">
        <v>58</v>
      </c>
      <c r="L46" s="36" t="str" cm="1">
        <f t="array" ref="L4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46" s="45" t="s">
        <v>182</v>
      </c>
    </row>
    <row r="47" spans="1:13" s="36" customFormat="1" x14ac:dyDescent="0.35">
      <c r="A47" s="41">
        <v>45020</v>
      </c>
      <c r="B47" s="96">
        <f>Table1[[#This Row],[Escalation Date]]-WEEKDAY(Table1[[#This Row],[Escalation Date]],2)+1</f>
        <v>45019</v>
      </c>
      <c r="C47" s="46" t="str">
        <f t="shared" si="0"/>
        <v>Apr</v>
      </c>
      <c r="D47" s="36" t="s">
        <v>183</v>
      </c>
      <c r="E47" s="36" t="s">
        <v>22</v>
      </c>
      <c r="F47" s="36" t="s">
        <v>184</v>
      </c>
      <c r="G47" s="36" t="s">
        <v>185</v>
      </c>
      <c r="H47" s="36" t="s">
        <v>25</v>
      </c>
      <c r="I47" s="36" t="s">
        <v>186</v>
      </c>
      <c r="J47" s="36" t="s">
        <v>27</v>
      </c>
      <c r="L47" s="36" t="str" cm="1">
        <f t="array" ref="L4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47" s="36" t="s">
        <v>187</v>
      </c>
    </row>
    <row r="48" spans="1:13" s="36" customFormat="1" x14ac:dyDescent="0.35">
      <c r="A48" s="41">
        <v>45021</v>
      </c>
      <c r="B48" s="96">
        <f>Table1[[#This Row],[Escalation Date]]-WEEKDAY(Table1[[#This Row],[Escalation Date]],2)+1</f>
        <v>45019</v>
      </c>
      <c r="C48" s="46" t="str">
        <f t="shared" si="0"/>
        <v>Apr</v>
      </c>
      <c r="D48" s="36" t="s">
        <v>188</v>
      </c>
      <c r="E48" s="36" t="s">
        <v>22</v>
      </c>
      <c r="F48" s="36" t="s">
        <v>189</v>
      </c>
      <c r="G48" s="36" t="s">
        <v>42</v>
      </c>
      <c r="H48" s="36" t="s">
        <v>25</v>
      </c>
      <c r="I48" s="36" t="s">
        <v>190</v>
      </c>
      <c r="J48" s="36" t="s">
        <v>85</v>
      </c>
      <c r="L48" s="36" t="str" cm="1">
        <f t="array" ref="L4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48" s="36" t="s">
        <v>191</v>
      </c>
    </row>
    <row r="49" spans="1:13" s="36" customFormat="1" x14ac:dyDescent="0.35">
      <c r="A49" s="41">
        <v>45021</v>
      </c>
      <c r="B49" s="96">
        <f>Table1[[#This Row],[Escalation Date]]-WEEKDAY(Table1[[#This Row],[Escalation Date]],2)+1</f>
        <v>45019</v>
      </c>
      <c r="C49" s="46" t="str">
        <f t="shared" si="0"/>
        <v>Apr</v>
      </c>
      <c r="D49" s="36" t="s">
        <v>192</v>
      </c>
      <c r="E49" s="36" t="s">
        <v>22</v>
      </c>
      <c r="F49" s="36" t="s">
        <v>193</v>
      </c>
      <c r="G49" s="36" t="s">
        <v>16</v>
      </c>
      <c r="H49" s="36" t="s">
        <v>17</v>
      </c>
      <c r="I49" s="36" t="s">
        <v>194</v>
      </c>
      <c r="J49" s="36" t="s">
        <v>19</v>
      </c>
      <c r="L49" s="36" t="str" cm="1">
        <f t="array" ref="L4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49" s="36" t="s">
        <v>195</v>
      </c>
    </row>
    <row r="50" spans="1:13" s="36" customFormat="1" x14ac:dyDescent="0.35">
      <c r="A50" s="41">
        <v>45021</v>
      </c>
      <c r="B50" s="96">
        <f>Table1[[#This Row],[Escalation Date]]-WEEKDAY(Table1[[#This Row],[Escalation Date]],2)+1</f>
        <v>45019</v>
      </c>
      <c r="C50" s="46" t="str">
        <f t="shared" si="0"/>
        <v>Apr</v>
      </c>
      <c r="D50" s="36" t="s">
        <v>196</v>
      </c>
      <c r="E50" s="36" t="s">
        <v>14</v>
      </c>
      <c r="F50" s="36" t="s">
        <v>197</v>
      </c>
      <c r="G50" s="36" t="s">
        <v>185</v>
      </c>
      <c r="H50" s="36" t="s">
        <v>17</v>
      </c>
      <c r="I50" s="36" t="s">
        <v>198</v>
      </c>
      <c r="J50" s="36" t="s">
        <v>75</v>
      </c>
      <c r="L50" s="36" t="str" cm="1">
        <f t="array" ref="L5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50" s="36" t="s">
        <v>199</v>
      </c>
    </row>
    <row r="51" spans="1:13" s="36" customFormat="1" x14ac:dyDescent="0.35">
      <c r="A51" s="41">
        <v>45021</v>
      </c>
      <c r="B51" s="96">
        <f>Table1[[#This Row],[Escalation Date]]-WEEKDAY(Table1[[#This Row],[Escalation Date]],2)+1</f>
        <v>45019</v>
      </c>
      <c r="C51" s="46" t="str">
        <f t="shared" si="0"/>
        <v>Apr</v>
      </c>
      <c r="D51" s="36" t="s">
        <v>196</v>
      </c>
      <c r="E51" s="36" t="s">
        <v>14</v>
      </c>
      <c r="F51" s="36" t="s">
        <v>197</v>
      </c>
      <c r="G51" s="36" t="s">
        <v>185</v>
      </c>
      <c r="H51" s="36" t="s">
        <v>17</v>
      </c>
      <c r="I51" s="36" t="s">
        <v>198</v>
      </c>
      <c r="J51" s="36" t="s">
        <v>19</v>
      </c>
      <c r="K51" s="36" t="s">
        <v>126</v>
      </c>
      <c r="L51" s="36" t="str" cm="1">
        <f t="array" ref="L5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51" s="45" t="s">
        <v>200</v>
      </c>
    </row>
    <row r="52" spans="1:13" s="36" customFormat="1" x14ac:dyDescent="0.35">
      <c r="A52" s="41">
        <v>45022</v>
      </c>
      <c r="B52" s="96">
        <f>Table1[[#This Row],[Escalation Date]]-WEEKDAY(Table1[[#This Row],[Escalation Date]],2)+1</f>
        <v>45019</v>
      </c>
      <c r="C52" s="46" t="str">
        <f t="shared" si="0"/>
        <v>Apr</v>
      </c>
      <c r="D52" s="36" t="s">
        <v>171</v>
      </c>
      <c r="E52" s="36" t="s">
        <v>22</v>
      </c>
      <c r="F52" s="36" t="s">
        <v>201</v>
      </c>
      <c r="G52" s="36" t="s">
        <v>114</v>
      </c>
      <c r="H52" s="36" t="s">
        <v>114</v>
      </c>
      <c r="I52" s="36" t="s">
        <v>202</v>
      </c>
      <c r="J52" s="36" t="s">
        <v>75</v>
      </c>
      <c r="L52" s="36" t="str" cm="1">
        <f t="array" ref="L5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52" s="36" t="s">
        <v>203</v>
      </c>
    </row>
    <row r="53" spans="1:13" s="36" customFormat="1" x14ac:dyDescent="0.35">
      <c r="A53" s="41">
        <v>45022</v>
      </c>
      <c r="B53" s="96">
        <f>Table1[[#This Row],[Escalation Date]]-WEEKDAY(Table1[[#This Row],[Escalation Date]],2)+1</f>
        <v>45019</v>
      </c>
      <c r="C53" s="46" t="str">
        <f t="shared" si="0"/>
        <v>Apr</v>
      </c>
      <c r="D53" s="36" t="s">
        <v>21</v>
      </c>
      <c r="E53" s="36" t="s">
        <v>22</v>
      </c>
      <c r="F53" s="36" t="s">
        <v>204</v>
      </c>
      <c r="G53" s="36" t="s">
        <v>95</v>
      </c>
      <c r="H53" s="36" t="s">
        <v>25</v>
      </c>
      <c r="I53" s="36" t="s">
        <v>205</v>
      </c>
      <c r="J53" s="36" t="s">
        <v>75</v>
      </c>
      <c r="L53" s="36" t="str" cm="1">
        <f t="array" ref="L5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53" s="36" t="s">
        <v>206</v>
      </c>
    </row>
    <row r="54" spans="1:13" s="36" customFormat="1" x14ac:dyDescent="0.35">
      <c r="A54" s="41">
        <v>45022</v>
      </c>
      <c r="B54" s="96">
        <f>Table1[[#This Row],[Escalation Date]]-WEEKDAY(Table1[[#This Row],[Escalation Date]],2)+1</f>
        <v>45019</v>
      </c>
      <c r="C54" s="46" t="str">
        <f t="shared" si="0"/>
        <v>Apr</v>
      </c>
      <c r="D54" s="36" t="s">
        <v>49</v>
      </c>
      <c r="E54" s="36" t="s">
        <v>22</v>
      </c>
      <c r="F54" s="36" t="s">
        <v>207</v>
      </c>
      <c r="G54" s="36" t="s">
        <v>208</v>
      </c>
      <c r="H54" s="36" t="s">
        <v>25</v>
      </c>
      <c r="I54" s="36" t="s">
        <v>209</v>
      </c>
      <c r="J54" s="36" t="s">
        <v>75</v>
      </c>
      <c r="L54" s="36" t="str" cm="1">
        <f t="array" ref="L5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54" s="36" t="s">
        <v>210</v>
      </c>
    </row>
    <row r="55" spans="1:13" s="36" customFormat="1" x14ac:dyDescent="0.35">
      <c r="A55" s="41">
        <v>45023</v>
      </c>
      <c r="B55" s="96">
        <f>Table1[[#This Row],[Escalation Date]]-WEEKDAY(Table1[[#This Row],[Escalation Date]],2)+1</f>
        <v>45019</v>
      </c>
      <c r="C55" s="46" t="str">
        <f t="shared" si="0"/>
        <v>Apr</v>
      </c>
      <c r="D55" s="36" t="s">
        <v>72</v>
      </c>
      <c r="E55" s="36" t="s">
        <v>14</v>
      </c>
      <c r="F55" s="36" t="s">
        <v>211</v>
      </c>
      <c r="G55" s="36" t="s">
        <v>65</v>
      </c>
      <c r="H55" s="36" t="s">
        <v>25</v>
      </c>
      <c r="I55" s="36" t="s">
        <v>212</v>
      </c>
      <c r="J55" s="36" t="s">
        <v>19</v>
      </c>
      <c r="L55" s="36" t="str" cm="1">
        <f t="array" ref="L5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55" s="36" t="s">
        <v>213</v>
      </c>
    </row>
    <row r="56" spans="1:13" s="36" customFormat="1" x14ac:dyDescent="0.35">
      <c r="A56" s="41">
        <v>45023</v>
      </c>
      <c r="B56" s="96">
        <f>Table1[[#This Row],[Escalation Date]]-WEEKDAY(Table1[[#This Row],[Escalation Date]],2)+1</f>
        <v>45019</v>
      </c>
      <c r="C56" s="46" t="str">
        <f t="shared" si="0"/>
        <v>Apr</v>
      </c>
      <c r="D56" s="36" t="s">
        <v>166</v>
      </c>
      <c r="E56" s="36" t="s">
        <v>14</v>
      </c>
      <c r="F56" s="36" t="s">
        <v>167</v>
      </c>
      <c r="G56" s="36" t="s">
        <v>168</v>
      </c>
      <c r="H56" s="36" t="s">
        <v>83</v>
      </c>
      <c r="I56" s="36" t="s">
        <v>169</v>
      </c>
      <c r="J56" s="36" t="s">
        <v>44</v>
      </c>
      <c r="L56" s="36" t="str" cm="1">
        <f t="array" ref="L5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56" s="36" t="s">
        <v>214</v>
      </c>
    </row>
    <row r="57" spans="1:13" s="36" customFormat="1" x14ac:dyDescent="0.35">
      <c r="A57" s="41">
        <v>45026</v>
      </c>
      <c r="B57" s="96">
        <f>Table1[[#This Row],[Escalation Date]]-WEEKDAY(Table1[[#This Row],[Escalation Date]],2)+1</f>
        <v>45026</v>
      </c>
      <c r="C57" s="46" t="str">
        <f t="shared" si="0"/>
        <v>Apr</v>
      </c>
      <c r="D57" s="36" t="s">
        <v>196</v>
      </c>
      <c r="E57" s="36" t="s">
        <v>14</v>
      </c>
      <c r="F57" s="36" t="s">
        <v>215</v>
      </c>
      <c r="G57" s="36" t="s">
        <v>185</v>
      </c>
      <c r="H57" s="36" t="s">
        <v>17</v>
      </c>
      <c r="I57" s="36" t="s">
        <v>216</v>
      </c>
      <c r="J57" s="36" t="s">
        <v>75</v>
      </c>
      <c r="L57" s="36" t="str" cm="1">
        <f t="array" ref="L5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57" s="36" t="s">
        <v>217</v>
      </c>
    </row>
    <row r="58" spans="1:13" s="36" customFormat="1" x14ac:dyDescent="0.35">
      <c r="A58" s="41">
        <v>45027</v>
      </c>
      <c r="B58" s="96">
        <f>Table1[[#This Row],[Escalation Date]]-WEEKDAY(Table1[[#This Row],[Escalation Date]],2)+1</f>
        <v>45026</v>
      </c>
      <c r="C58" s="46" t="str">
        <f t="shared" si="0"/>
        <v>Apr</v>
      </c>
      <c r="D58" s="36" t="s">
        <v>93</v>
      </c>
      <c r="E58" s="36" t="s">
        <v>22</v>
      </c>
      <c r="F58" s="36" t="s">
        <v>218</v>
      </c>
      <c r="G58" s="36" t="s">
        <v>95</v>
      </c>
      <c r="H58" s="36" t="s">
        <v>25</v>
      </c>
      <c r="I58" s="36" t="s">
        <v>219</v>
      </c>
      <c r="J58" s="36" t="s">
        <v>19</v>
      </c>
      <c r="L58" s="36" t="str" cm="1">
        <f t="array" ref="L5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58" s="36" t="s">
        <v>220</v>
      </c>
    </row>
    <row r="59" spans="1:13" s="36" customFormat="1" x14ac:dyDescent="0.35">
      <c r="A59" s="41">
        <v>45028</v>
      </c>
      <c r="B59" s="96">
        <f>Table1[[#This Row],[Escalation Date]]-WEEKDAY(Table1[[#This Row],[Escalation Date]],2)+1</f>
        <v>45026</v>
      </c>
      <c r="C59" s="46" t="str">
        <f t="shared" si="0"/>
        <v>Apr</v>
      </c>
      <c r="D59" s="36" t="s">
        <v>72</v>
      </c>
      <c r="E59" s="36" t="s">
        <v>14</v>
      </c>
      <c r="F59" s="36" t="s">
        <v>221</v>
      </c>
      <c r="G59" s="36" t="s">
        <v>222</v>
      </c>
      <c r="H59" s="36" t="s">
        <v>17</v>
      </c>
      <c r="I59" s="36" t="s">
        <v>223</v>
      </c>
      <c r="J59" s="36" t="s">
        <v>27</v>
      </c>
      <c r="L59" s="36" t="str" cm="1">
        <f t="array" ref="L5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59" s="36" t="s">
        <v>224</v>
      </c>
    </row>
    <row r="60" spans="1:13" s="36" customFormat="1" x14ac:dyDescent="0.35">
      <c r="A60" s="41">
        <v>45028</v>
      </c>
      <c r="B60" s="96">
        <f>Table1[[#This Row],[Escalation Date]]-WEEKDAY(Table1[[#This Row],[Escalation Date]],2)+1</f>
        <v>45026</v>
      </c>
      <c r="C60" s="46" t="str">
        <f t="shared" si="0"/>
        <v>Apr</v>
      </c>
      <c r="D60" s="36" t="s">
        <v>67</v>
      </c>
      <c r="E60" s="36" t="s">
        <v>22</v>
      </c>
      <c r="F60" s="36" t="s">
        <v>225</v>
      </c>
      <c r="G60" s="36" t="s">
        <v>95</v>
      </c>
      <c r="H60" s="36" t="s">
        <v>177</v>
      </c>
      <c r="I60" s="36">
        <v>2810007804</v>
      </c>
      <c r="J60" s="36" t="s">
        <v>44</v>
      </c>
      <c r="L60" s="36" t="str" cm="1">
        <f t="array" ref="L6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60" s="36" t="s">
        <v>45</v>
      </c>
    </row>
    <row r="61" spans="1:13" s="36" customFormat="1" x14ac:dyDescent="0.35">
      <c r="A61" s="41">
        <v>45029</v>
      </c>
      <c r="B61" s="96">
        <f>Table1[[#This Row],[Escalation Date]]-WEEKDAY(Table1[[#This Row],[Escalation Date]],2)+1</f>
        <v>45026</v>
      </c>
      <c r="C61" s="46" t="str">
        <f t="shared" si="0"/>
        <v>Apr</v>
      </c>
      <c r="D61" s="45" t="s">
        <v>226</v>
      </c>
      <c r="E61" s="36" t="s">
        <v>22</v>
      </c>
      <c r="F61" s="36" t="s">
        <v>227</v>
      </c>
      <c r="G61" s="36" t="s">
        <v>228</v>
      </c>
      <c r="H61" s="36" t="s">
        <v>229</v>
      </c>
      <c r="I61" s="36" t="s">
        <v>230</v>
      </c>
      <c r="J61" s="36" t="s">
        <v>62</v>
      </c>
      <c r="L61" s="36" t="str" cm="1">
        <f t="array" ref="L6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61" s="45" t="s">
        <v>231</v>
      </c>
    </row>
    <row r="62" spans="1:13" s="36" customFormat="1" x14ac:dyDescent="0.35">
      <c r="A62" s="41">
        <v>45029</v>
      </c>
      <c r="B62" s="96">
        <f>Table1[[#This Row],[Escalation Date]]-WEEKDAY(Table1[[#This Row],[Escalation Date]],2)+1</f>
        <v>45026</v>
      </c>
      <c r="C62" s="46" t="str">
        <f t="shared" si="0"/>
        <v>Apr</v>
      </c>
      <c r="D62" s="36" t="s">
        <v>67</v>
      </c>
      <c r="E62" s="36" t="s">
        <v>22</v>
      </c>
      <c r="F62" s="36" t="s">
        <v>232</v>
      </c>
      <c r="G62" s="36" t="s">
        <v>233</v>
      </c>
      <c r="H62" s="36" t="s">
        <v>83</v>
      </c>
      <c r="I62" s="36" t="s">
        <v>234</v>
      </c>
      <c r="J62" s="36" t="s">
        <v>57</v>
      </c>
      <c r="K62" s="36" t="s">
        <v>58</v>
      </c>
      <c r="L62" s="36" t="str" cm="1">
        <f t="array" ref="L6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62" s="42" t="s">
        <v>235</v>
      </c>
    </row>
    <row r="63" spans="1:13" s="36" customFormat="1" x14ac:dyDescent="0.35">
      <c r="A63" s="41">
        <v>45029</v>
      </c>
      <c r="B63" s="96">
        <f>Table1[[#This Row],[Escalation Date]]-WEEKDAY(Table1[[#This Row],[Escalation Date]],2)+1</f>
        <v>45026</v>
      </c>
      <c r="C63" s="46" t="str">
        <f t="shared" si="0"/>
        <v>Apr</v>
      </c>
      <c r="D63" s="45" t="s">
        <v>67</v>
      </c>
      <c r="E63" s="36" t="s">
        <v>22</v>
      </c>
      <c r="F63" s="36" t="s">
        <v>236</v>
      </c>
      <c r="G63" s="36" t="s">
        <v>233</v>
      </c>
      <c r="H63" s="36" t="s">
        <v>83</v>
      </c>
      <c r="I63" s="36" t="s">
        <v>237</v>
      </c>
      <c r="J63" s="36" t="s">
        <v>57</v>
      </c>
      <c r="K63" s="36" t="s">
        <v>58</v>
      </c>
      <c r="L63" s="36" t="str" cm="1">
        <f t="array" ref="L6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63" s="45" t="s">
        <v>235</v>
      </c>
    </row>
    <row r="64" spans="1:13" s="36" customFormat="1" x14ac:dyDescent="0.35">
      <c r="A64" s="41">
        <v>45029</v>
      </c>
      <c r="B64" s="96">
        <f>Table1[[#This Row],[Escalation Date]]-WEEKDAY(Table1[[#This Row],[Escalation Date]],2)+1</f>
        <v>45026</v>
      </c>
      <c r="C64" s="46" t="str">
        <f t="shared" si="0"/>
        <v>Apr</v>
      </c>
      <c r="D64" s="69" t="s">
        <v>80</v>
      </c>
      <c r="E64" s="36" t="s">
        <v>14</v>
      </c>
      <c r="F64" s="36" t="s">
        <v>238</v>
      </c>
      <c r="G64" s="36" t="s">
        <v>233</v>
      </c>
      <c r="H64" s="36" t="s">
        <v>83</v>
      </c>
      <c r="I64" s="36" t="s">
        <v>239</v>
      </c>
      <c r="J64" s="36" t="s">
        <v>57</v>
      </c>
      <c r="K64" s="36" t="s">
        <v>58</v>
      </c>
      <c r="L64" s="36" t="str" cm="1">
        <f t="array" ref="L6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64" s="36" t="s">
        <v>240</v>
      </c>
    </row>
    <row r="65" spans="1:13" s="36" customFormat="1" x14ac:dyDescent="0.35">
      <c r="A65" s="41">
        <v>45029</v>
      </c>
      <c r="B65" s="96">
        <f>Table1[[#This Row],[Escalation Date]]-WEEKDAY(Table1[[#This Row],[Escalation Date]],2)+1</f>
        <v>45026</v>
      </c>
      <c r="C65" s="46" t="str">
        <f t="shared" si="0"/>
        <v>Apr</v>
      </c>
      <c r="D65" s="36" t="s">
        <v>39</v>
      </c>
      <c r="E65" s="36" t="s">
        <v>22</v>
      </c>
      <c r="F65" s="36" t="s">
        <v>241</v>
      </c>
      <c r="G65" s="36" t="s">
        <v>233</v>
      </c>
      <c r="H65" s="36" t="s">
        <v>83</v>
      </c>
      <c r="I65" s="36" t="s">
        <v>242</v>
      </c>
      <c r="J65" s="36" t="s">
        <v>57</v>
      </c>
      <c r="K65" s="36" t="s">
        <v>58</v>
      </c>
      <c r="L65" s="36" t="str" cm="1">
        <f t="array" ref="L6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65" s="45" t="s">
        <v>243</v>
      </c>
    </row>
    <row r="66" spans="1:13" s="36" customFormat="1" x14ac:dyDescent="0.35">
      <c r="A66" s="41">
        <v>45030</v>
      </c>
      <c r="B66" s="96">
        <f>Table1[[#This Row],[Escalation Date]]-WEEKDAY(Table1[[#This Row],[Escalation Date]],2)+1</f>
        <v>45026</v>
      </c>
      <c r="C66" s="46" t="str">
        <f t="shared" ref="C66:C129" si="1">TEXT(A66,"mmm")</f>
        <v>Apr</v>
      </c>
      <c r="D66" s="36" t="s">
        <v>35</v>
      </c>
      <c r="E66" s="36" t="s">
        <v>14</v>
      </c>
      <c r="F66" s="36" t="s">
        <v>244</v>
      </c>
      <c r="G66" s="36" t="s">
        <v>31</v>
      </c>
      <c r="H66" s="36" t="s">
        <v>17</v>
      </c>
      <c r="I66" s="36" t="s">
        <v>245</v>
      </c>
      <c r="J66" s="36" t="s">
        <v>27</v>
      </c>
      <c r="L66" s="36" t="str" cm="1">
        <f t="array" ref="L6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66" s="36" t="s">
        <v>246</v>
      </c>
    </row>
    <row r="67" spans="1:13" s="36" customFormat="1" x14ac:dyDescent="0.35">
      <c r="A67" s="41">
        <v>45030</v>
      </c>
      <c r="B67" s="96">
        <f>Table1[[#This Row],[Escalation Date]]-WEEKDAY(Table1[[#This Row],[Escalation Date]],2)+1</f>
        <v>45026</v>
      </c>
      <c r="C67" s="46" t="str">
        <f t="shared" si="1"/>
        <v>Apr</v>
      </c>
      <c r="D67" s="36" t="s">
        <v>29</v>
      </c>
      <c r="E67" s="36" t="s">
        <v>22</v>
      </c>
      <c r="F67" s="36" t="s">
        <v>247</v>
      </c>
      <c r="G67" s="36" t="s">
        <v>65</v>
      </c>
      <c r="H67" s="36" t="s">
        <v>25</v>
      </c>
      <c r="I67" s="36" t="s">
        <v>248</v>
      </c>
      <c r="J67" s="36" t="s">
        <v>19</v>
      </c>
      <c r="L67" s="36" t="str" cm="1">
        <f t="array" ref="L6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67" s="36" t="s">
        <v>249</v>
      </c>
    </row>
    <row r="68" spans="1:13" s="36" customFormat="1" x14ac:dyDescent="0.35">
      <c r="A68" s="41">
        <v>45030</v>
      </c>
      <c r="B68" s="96">
        <f>Table1[[#This Row],[Escalation Date]]-WEEKDAY(Table1[[#This Row],[Escalation Date]],2)+1</f>
        <v>45026</v>
      </c>
      <c r="C68" s="46" t="str">
        <f t="shared" si="1"/>
        <v>Apr</v>
      </c>
      <c r="D68" s="36" t="s">
        <v>166</v>
      </c>
      <c r="E68" s="36" t="s">
        <v>14</v>
      </c>
      <c r="F68" s="36" t="s">
        <v>250</v>
      </c>
      <c r="G68" s="36" t="s">
        <v>168</v>
      </c>
      <c r="H68" s="36" t="s">
        <v>83</v>
      </c>
      <c r="I68" s="36" t="s">
        <v>251</v>
      </c>
      <c r="J68" s="36" t="s">
        <v>19</v>
      </c>
      <c r="L68" s="36" t="str" cm="1">
        <f t="array" ref="L6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68" s="45" t="s">
        <v>252</v>
      </c>
    </row>
    <row r="69" spans="1:13" s="36" customFormat="1" x14ac:dyDescent="0.35">
      <c r="A69" s="41">
        <v>45033</v>
      </c>
      <c r="B69" s="96">
        <f>Table1[[#This Row],[Escalation Date]]-WEEKDAY(Table1[[#This Row],[Escalation Date]],2)+1</f>
        <v>45033</v>
      </c>
      <c r="C69" s="46" t="str">
        <f t="shared" si="1"/>
        <v>Apr</v>
      </c>
      <c r="D69" s="36" t="s">
        <v>135</v>
      </c>
      <c r="E69" s="36" t="s">
        <v>14</v>
      </c>
      <c r="F69" s="36" t="s">
        <v>253</v>
      </c>
      <c r="G69" s="36" t="s">
        <v>137</v>
      </c>
      <c r="H69" s="36" t="s">
        <v>83</v>
      </c>
      <c r="I69" s="36" t="s">
        <v>254</v>
      </c>
      <c r="J69" s="36" t="s">
        <v>75</v>
      </c>
      <c r="L69" s="36" t="str" cm="1">
        <f t="array" ref="L6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69" s="45" t="s">
        <v>255</v>
      </c>
    </row>
    <row r="70" spans="1:13" s="36" customFormat="1" x14ac:dyDescent="0.35">
      <c r="A70" s="41">
        <v>45033</v>
      </c>
      <c r="B70" s="96">
        <f>Table1[[#This Row],[Escalation Date]]-WEEKDAY(Table1[[#This Row],[Escalation Date]],2)+1</f>
        <v>45033</v>
      </c>
      <c r="C70" s="46" t="str">
        <f t="shared" si="1"/>
        <v>Apr</v>
      </c>
      <c r="D70" s="36" t="s">
        <v>29</v>
      </c>
      <c r="E70" s="36" t="s">
        <v>22</v>
      </c>
      <c r="F70" s="36" t="s">
        <v>256</v>
      </c>
      <c r="G70" s="36" t="s">
        <v>31</v>
      </c>
      <c r="H70" s="36" t="s">
        <v>25</v>
      </c>
      <c r="I70" s="36" t="s">
        <v>257</v>
      </c>
      <c r="J70" s="36" t="s">
        <v>75</v>
      </c>
      <c r="L70" s="36" t="str" cm="1">
        <f t="array" ref="L7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70" s="36" t="s">
        <v>258</v>
      </c>
    </row>
    <row r="71" spans="1:13" s="36" customFormat="1" x14ac:dyDescent="0.35">
      <c r="A71" s="41">
        <v>45033</v>
      </c>
      <c r="B71" s="96">
        <f>Table1[[#This Row],[Escalation Date]]-WEEKDAY(Table1[[#This Row],[Escalation Date]],2)+1</f>
        <v>45033</v>
      </c>
      <c r="C71" s="46" t="str">
        <f t="shared" si="1"/>
        <v>Apr</v>
      </c>
      <c r="D71" s="36" t="s">
        <v>196</v>
      </c>
      <c r="E71" s="36" t="s">
        <v>14</v>
      </c>
      <c r="F71" s="36" t="s">
        <v>259</v>
      </c>
      <c r="G71" s="36" t="s">
        <v>185</v>
      </c>
      <c r="H71" s="36" t="s">
        <v>25</v>
      </c>
      <c r="I71" s="36" t="s">
        <v>260</v>
      </c>
      <c r="J71" s="36" t="s">
        <v>62</v>
      </c>
      <c r="L71" s="36" t="str" cm="1">
        <f t="array" ref="L7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71" s="36" t="s">
        <v>261</v>
      </c>
    </row>
    <row r="72" spans="1:13" s="36" customFormat="1" x14ac:dyDescent="0.35">
      <c r="A72" s="41">
        <v>45034</v>
      </c>
      <c r="B72" s="96">
        <f>Table1[[#This Row],[Escalation Date]]-WEEKDAY(Table1[[#This Row],[Escalation Date]],2)+1</f>
        <v>45033</v>
      </c>
      <c r="C72" s="46" t="str">
        <f t="shared" si="1"/>
        <v>Apr</v>
      </c>
      <c r="D72" s="36" t="s">
        <v>262</v>
      </c>
      <c r="E72" s="36" t="s">
        <v>14</v>
      </c>
      <c r="F72" s="36" t="s">
        <v>263</v>
      </c>
      <c r="G72" s="36" t="s">
        <v>114</v>
      </c>
      <c r="H72" s="36" t="s">
        <v>114</v>
      </c>
      <c r="I72" s="36" t="s">
        <v>263</v>
      </c>
      <c r="J72" s="36" t="s">
        <v>155</v>
      </c>
      <c r="L72" s="36" t="str" cm="1">
        <f t="array" ref="L7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policy stamped correctly per state guidelines?</v>
      </c>
      <c r="M72" s="36" t="s">
        <v>264</v>
      </c>
    </row>
    <row r="73" spans="1:13" s="36" customFormat="1" x14ac:dyDescent="0.35">
      <c r="A73" s="41">
        <v>45035</v>
      </c>
      <c r="B73" s="96">
        <f>Table1[[#This Row],[Escalation Date]]-WEEKDAY(Table1[[#This Row],[Escalation Date]],2)+1</f>
        <v>45033</v>
      </c>
      <c r="C73" s="46" t="str">
        <f t="shared" si="1"/>
        <v>Apr</v>
      </c>
      <c r="D73" s="36" t="s">
        <v>39</v>
      </c>
      <c r="E73" s="36" t="s">
        <v>22</v>
      </c>
      <c r="F73" s="36" t="s">
        <v>265</v>
      </c>
      <c r="G73" s="36" t="s">
        <v>31</v>
      </c>
      <c r="H73" s="36" t="s">
        <v>17</v>
      </c>
      <c r="I73" s="36" t="s">
        <v>266</v>
      </c>
      <c r="J73" s="36" t="s">
        <v>57</v>
      </c>
      <c r="K73" s="36" t="s">
        <v>164</v>
      </c>
      <c r="L73" s="36" t="str" cm="1">
        <f t="array" ref="L7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73" s="36" t="s">
        <v>267</v>
      </c>
    </row>
    <row r="74" spans="1:13" s="36" customFormat="1" x14ac:dyDescent="0.35">
      <c r="A74" s="62">
        <v>45035</v>
      </c>
      <c r="B74" s="96">
        <f>Table1[[#This Row],[Escalation Date]]-WEEKDAY(Table1[[#This Row],[Escalation Date]],2)+1</f>
        <v>45033</v>
      </c>
      <c r="C74" s="63" t="str">
        <f t="shared" si="1"/>
        <v>Apr</v>
      </c>
      <c r="D74" s="64" t="s">
        <v>21</v>
      </c>
      <c r="E74" s="64" t="s">
        <v>22</v>
      </c>
      <c r="F74" s="64" t="s">
        <v>268</v>
      </c>
      <c r="G74" s="36" t="s">
        <v>95</v>
      </c>
      <c r="H74" s="36" t="s">
        <v>25</v>
      </c>
      <c r="I74" s="64" t="s">
        <v>269</v>
      </c>
      <c r="J74" s="64" t="s">
        <v>44</v>
      </c>
      <c r="K74" s="64"/>
      <c r="L74" s="64" t="str" cm="1">
        <f t="array" ref="L7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74" s="64" t="s">
        <v>270</v>
      </c>
    </row>
    <row r="75" spans="1:13" s="36" customFormat="1" x14ac:dyDescent="0.35">
      <c r="A75" s="41">
        <v>45037</v>
      </c>
      <c r="B75" s="96">
        <f>Table1[[#This Row],[Escalation Date]]-WEEKDAY(Table1[[#This Row],[Escalation Date]],2)+1</f>
        <v>45033</v>
      </c>
      <c r="C75" s="46" t="str">
        <f t="shared" si="1"/>
        <v>Apr</v>
      </c>
      <c r="D75" s="36" t="s">
        <v>262</v>
      </c>
      <c r="E75" s="36" t="s">
        <v>14</v>
      </c>
      <c r="F75" s="36" t="s">
        <v>271</v>
      </c>
      <c r="G75" s="36" t="s">
        <v>95</v>
      </c>
      <c r="H75" s="36" t="s">
        <v>25</v>
      </c>
      <c r="I75" s="36" t="s">
        <v>272</v>
      </c>
      <c r="J75" s="36" t="s">
        <v>85</v>
      </c>
      <c r="L75" s="36" t="str" cm="1">
        <f t="array" ref="L7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75" s="36" t="s">
        <v>273</v>
      </c>
    </row>
    <row r="76" spans="1:13" s="36" customFormat="1" x14ac:dyDescent="0.35">
      <c r="A76" s="41">
        <v>45037</v>
      </c>
      <c r="B76" s="96">
        <f>Table1[[#This Row],[Escalation Date]]-WEEKDAY(Table1[[#This Row],[Escalation Date]],2)+1</f>
        <v>45033</v>
      </c>
      <c r="C76" s="46" t="str">
        <f t="shared" si="1"/>
        <v>Apr</v>
      </c>
      <c r="D76" s="36" t="s">
        <v>274</v>
      </c>
      <c r="E76" s="36" t="s">
        <v>22</v>
      </c>
      <c r="F76" s="36" t="s">
        <v>275</v>
      </c>
      <c r="G76" s="36" t="s">
        <v>276</v>
      </c>
      <c r="H76" s="36" t="s">
        <v>25</v>
      </c>
      <c r="I76" s="36" t="s">
        <v>277</v>
      </c>
      <c r="J76" s="36" t="s">
        <v>19</v>
      </c>
      <c r="L76" s="36" t="str" cm="1">
        <f t="array" ref="L7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76" s="36" t="s">
        <v>278</v>
      </c>
    </row>
    <row r="77" spans="1:13" s="36" customFormat="1" x14ac:dyDescent="0.35">
      <c r="A77" s="41">
        <v>45041</v>
      </c>
      <c r="B77" s="96">
        <f>Table1[[#This Row],[Escalation Date]]-WEEKDAY(Table1[[#This Row],[Escalation Date]],2)+1</f>
        <v>45040</v>
      </c>
      <c r="C77" s="46" t="str">
        <f t="shared" si="1"/>
        <v>Apr</v>
      </c>
      <c r="D77" s="36" t="s">
        <v>29</v>
      </c>
      <c r="E77" s="36" t="s">
        <v>22</v>
      </c>
      <c r="F77" s="36" t="s">
        <v>279</v>
      </c>
      <c r="G77" s="36" t="s">
        <v>31</v>
      </c>
      <c r="H77" s="36" t="s">
        <v>17</v>
      </c>
      <c r="I77" s="36" t="s">
        <v>280</v>
      </c>
      <c r="J77" s="36" t="s">
        <v>19</v>
      </c>
      <c r="K77" s="36" t="s">
        <v>126</v>
      </c>
      <c r="L77" s="36" t="str" cm="1">
        <f t="array" ref="L7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77" s="36" t="s">
        <v>281</v>
      </c>
    </row>
    <row r="78" spans="1:13" s="36" customFormat="1" x14ac:dyDescent="0.35">
      <c r="A78" s="41">
        <v>45042</v>
      </c>
      <c r="B78" s="96">
        <f>Table1[[#This Row],[Escalation Date]]-WEEKDAY(Table1[[#This Row],[Escalation Date]],2)+1</f>
        <v>45040</v>
      </c>
      <c r="C78" s="46" t="str">
        <f t="shared" si="1"/>
        <v>Apr</v>
      </c>
      <c r="D78" s="36" t="s">
        <v>282</v>
      </c>
      <c r="E78" s="36" t="s">
        <v>14</v>
      </c>
      <c r="F78" s="36" t="s">
        <v>283</v>
      </c>
      <c r="G78" s="36" t="s">
        <v>185</v>
      </c>
      <c r="H78" s="36" t="s">
        <v>83</v>
      </c>
      <c r="I78" s="36" t="s">
        <v>284</v>
      </c>
      <c r="J78" s="36" t="s">
        <v>19</v>
      </c>
      <c r="L78" s="36" t="str" cm="1">
        <f t="array" ref="L7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78" s="36" t="s">
        <v>285</v>
      </c>
    </row>
    <row r="79" spans="1:13" s="36" customFormat="1" x14ac:dyDescent="0.35">
      <c r="A79" s="41">
        <v>45042</v>
      </c>
      <c r="B79" s="96">
        <f>Table1[[#This Row],[Escalation Date]]-WEEKDAY(Table1[[#This Row],[Escalation Date]],2)+1</f>
        <v>45040</v>
      </c>
      <c r="C79" s="46" t="str">
        <f t="shared" si="1"/>
        <v>Apr</v>
      </c>
      <c r="D79" s="36" t="s">
        <v>147</v>
      </c>
      <c r="E79" s="36" t="s">
        <v>14</v>
      </c>
      <c r="F79" s="36" t="s">
        <v>286</v>
      </c>
      <c r="G79" s="36" t="s">
        <v>31</v>
      </c>
      <c r="H79" s="36" t="s">
        <v>25</v>
      </c>
      <c r="I79" s="36" t="s">
        <v>287</v>
      </c>
      <c r="J79" s="36" t="s">
        <v>19</v>
      </c>
      <c r="L79" s="36" t="str" cm="1">
        <f t="array" ref="L7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79" s="42" t="s">
        <v>288</v>
      </c>
    </row>
    <row r="80" spans="1:13" s="36" customFormat="1" x14ac:dyDescent="0.35">
      <c r="A80" s="41">
        <v>45044</v>
      </c>
      <c r="B80" s="96">
        <f>Table1[[#This Row],[Escalation Date]]-WEEKDAY(Table1[[#This Row],[Escalation Date]],2)+1</f>
        <v>45040</v>
      </c>
      <c r="C80" s="46" t="str">
        <f t="shared" si="1"/>
        <v>Apr</v>
      </c>
      <c r="D80" s="36" t="s">
        <v>105</v>
      </c>
      <c r="E80" s="36" t="s">
        <v>14</v>
      </c>
      <c r="F80" s="36" t="s">
        <v>289</v>
      </c>
      <c r="G80" s="36" t="s">
        <v>185</v>
      </c>
      <c r="H80" s="36" t="s">
        <v>17</v>
      </c>
      <c r="I80" s="36" t="s">
        <v>290</v>
      </c>
      <c r="J80" s="36" t="s">
        <v>27</v>
      </c>
      <c r="L80" s="36" t="str" cm="1">
        <f t="array" ref="L8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80" s="36" t="s">
        <v>291</v>
      </c>
    </row>
    <row r="81" spans="1:13" s="36" customFormat="1" x14ac:dyDescent="0.35">
      <c r="A81" s="41">
        <v>45044</v>
      </c>
      <c r="B81" s="96">
        <f>Table1[[#This Row],[Escalation Date]]-WEEKDAY(Table1[[#This Row],[Escalation Date]],2)+1</f>
        <v>45040</v>
      </c>
      <c r="C81" s="46" t="str">
        <f t="shared" si="1"/>
        <v>Apr</v>
      </c>
      <c r="D81" s="36" t="s">
        <v>67</v>
      </c>
      <c r="E81" s="36" t="s">
        <v>22</v>
      </c>
      <c r="F81" s="36" t="s">
        <v>292</v>
      </c>
      <c r="G81" s="36" t="s">
        <v>293</v>
      </c>
      <c r="H81" s="36" t="s">
        <v>17</v>
      </c>
      <c r="I81" s="36" t="s">
        <v>294</v>
      </c>
      <c r="J81" s="36" t="s">
        <v>75</v>
      </c>
      <c r="L81" s="36" t="str" cm="1">
        <f t="array" ref="L8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81" s="36" t="s">
        <v>295</v>
      </c>
    </row>
    <row r="82" spans="1:13" s="36" customFormat="1" x14ac:dyDescent="0.35">
      <c r="A82" s="41">
        <v>45047</v>
      </c>
      <c r="B82" s="96">
        <f>Table1[[#This Row],[Escalation Date]]-WEEKDAY(Table1[[#This Row],[Escalation Date]],2)+1</f>
        <v>45047</v>
      </c>
      <c r="C82" s="46" t="str">
        <f t="shared" si="1"/>
        <v>May</v>
      </c>
      <c r="D82" s="36" t="s">
        <v>166</v>
      </c>
      <c r="E82" s="36" t="s">
        <v>14</v>
      </c>
      <c r="F82" s="36" t="s">
        <v>296</v>
      </c>
      <c r="G82" s="36" t="s">
        <v>137</v>
      </c>
      <c r="H82" s="36" t="s">
        <v>83</v>
      </c>
      <c r="I82" s="36" t="s">
        <v>297</v>
      </c>
      <c r="J82" s="36" t="s">
        <v>62</v>
      </c>
      <c r="L82" s="36" t="str" cm="1">
        <f t="array" ref="L8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82" s="36" t="s">
        <v>298</v>
      </c>
    </row>
    <row r="83" spans="1:13" s="36" customFormat="1" x14ac:dyDescent="0.35">
      <c r="A83" s="41">
        <v>45048</v>
      </c>
      <c r="B83" s="96">
        <f>Table1[[#This Row],[Escalation Date]]-WEEKDAY(Table1[[#This Row],[Escalation Date]],2)+1</f>
        <v>45047</v>
      </c>
      <c r="C83" s="46" t="str">
        <f t="shared" si="1"/>
        <v>May</v>
      </c>
      <c r="D83" s="36" t="s">
        <v>35</v>
      </c>
      <c r="E83" s="36" t="s">
        <v>14</v>
      </c>
      <c r="F83" s="36" t="s">
        <v>299</v>
      </c>
      <c r="G83" s="36" t="s">
        <v>293</v>
      </c>
      <c r="H83" s="36" t="s">
        <v>17</v>
      </c>
      <c r="I83" s="36" t="s">
        <v>300</v>
      </c>
      <c r="J83" s="36" t="s">
        <v>62</v>
      </c>
      <c r="L83" s="36" t="str" cm="1">
        <f t="array" ref="L8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83" s="36" t="s">
        <v>301</v>
      </c>
    </row>
    <row r="84" spans="1:13" s="36" customFormat="1" x14ac:dyDescent="0.35">
      <c r="A84" s="41">
        <v>45048</v>
      </c>
      <c r="B84" s="96">
        <f>Table1[[#This Row],[Escalation Date]]-WEEKDAY(Table1[[#This Row],[Escalation Date]],2)+1</f>
        <v>45047</v>
      </c>
      <c r="C84" s="46" t="str">
        <f t="shared" si="1"/>
        <v>May</v>
      </c>
      <c r="D84" s="36" t="s">
        <v>13</v>
      </c>
      <c r="E84" s="36" t="s">
        <v>14</v>
      </c>
      <c r="F84" s="36" t="s">
        <v>302</v>
      </c>
      <c r="G84" s="36" t="s">
        <v>16</v>
      </c>
      <c r="H84" s="36" t="s">
        <v>17</v>
      </c>
      <c r="I84" s="36" t="s">
        <v>303</v>
      </c>
      <c r="J84" s="36" t="s">
        <v>27</v>
      </c>
      <c r="L84" s="36" t="str" cm="1">
        <f t="array" ref="L8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84" s="36" t="s">
        <v>304</v>
      </c>
    </row>
    <row r="85" spans="1:13" s="36" customFormat="1" x14ac:dyDescent="0.35">
      <c r="A85" s="41">
        <v>45048</v>
      </c>
      <c r="B85" s="96">
        <f>Table1[[#This Row],[Escalation Date]]-WEEKDAY(Table1[[#This Row],[Escalation Date]],2)+1</f>
        <v>45047</v>
      </c>
      <c r="C85" s="46" t="str">
        <f t="shared" si="1"/>
        <v>May</v>
      </c>
      <c r="D85" s="36" t="s">
        <v>147</v>
      </c>
      <c r="E85" s="36" t="s">
        <v>14</v>
      </c>
      <c r="F85" s="36" t="s">
        <v>305</v>
      </c>
      <c r="G85" s="36" t="s">
        <v>31</v>
      </c>
      <c r="H85" s="36" t="s">
        <v>17</v>
      </c>
      <c r="I85" s="36" t="s">
        <v>306</v>
      </c>
      <c r="J85" s="36" t="s">
        <v>19</v>
      </c>
      <c r="L85" s="36" t="str" cm="1">
        <f t="array" ref="L8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85" s="36" t="s">
        <v>307</v>
      </c>
    </row>
    <row r="86" spans="1:13" s="36" customFormat="1" x14ac:dyDescent="0.35">
      <c r="A86" s="41">
        <v>45048</v>
      </c>
      <c r="B86" s="96">
        <f>Table1[[#This Row],[Escalation Date]]-WEEKDAY(Table1[[#This Row],[Escalation Date]],2)+1</f>
        <v>45047</v>
      </c>
      <c r="C86" s="46" t="str">
        <f t="shared" si="1"/>
        <v>May</v>
      </c>
      <c r="D86" s="36" t="s">
        <v>282</v>
      </c>
      <c r="E86" s="36" t="s">
        <v>14</v>
      </c>
      <c r="F86" s="36" t="s">
        <v>308</v>
      </c>
      <c r="G86" s="36" t="s">
        <v>185</v>
      </c>
      <c r="H86" s="36" t="s">
        <v>83</v>
      </c>
      <c r="I86" s="36" t="s">
        <v>309</v>
      </c>
      <c r="J86" s="36" t="s">
        <v>19</v>
      </c>
      <c r="L86" s="36" t="str" cm="1">
        <f t="array" ref="L8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86" s="36" t="s">
        <v>310</v>
      </c>
    </row>
    <row r="87" spans="1:13" s="36" customFormat="1" x14ac:dyDescent="0.35">
      <c r="A87" s="41">
        <v>45048</v>
      </c>
      <c r="B87" s="96">
        <f>Table1[[#This Row],[Escalation Date]]-WEEKDAY(Table1[[#This Row],[Escalation Date]],2)+1</f>
        <v>45047</v>
      </c>
      <c r="C87" s="46" t="str">
        <f t="shared" si="1"/>
        <v>May</v>
      </c>
      <c r="D87" s="36" t="s">
        <v>49</v>
      </c>
      <c r="E87" s="36" t="s">
        <v>22</v>
      </c>
      <c r="F87" s="36" t="s">
        <v>311</v>
      </c>
      <c r="G87" s="36" t="s">
        <v>208</v>
      </c>
      <c r="H87" s="36" t="s">
        <v>25</v>
      </c>
      <c r="I87" s="36" t="s">
        <v>312</v>
      </c>
      <c r="J87" s="36" t="s">
        <v>27</v>
      </c>
      <c r="L87" s="36" t="str" cm="1">
        <f t="array" ref="L8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87" s="36" t="s">
        <v>313</v>
      </c>
    </row>
    <row r="88" spans="1:13" s="36" customFormat="1" x14ac:dyDescent="0.35">
      <c r="A88" s="41">
        <v>45048</v>
      </c>
      <c r="B88" s="96">
        <f>Table1[[#This Row],[Escalation Date]]-WEEKDAY(Table1[[#This Row],[Escalation Date]],2)+1</f>
        <v>45047</v>
      </c>
      <c r="C88" s="46" t="str">
        <f t="shared" si="1"/>
        <v>May</v>
      </c>
      <c r="D88" s="36" t="s">
        <v>21</v>
      </c>
      <c r="E88" s="36" t="s">
        <v>22</v>
      </c>
      <c r="F88" s="36" t="s">
        <v>314</v>
      </c>
      <c r="G88" s="36" t="s">
        <v>24</v>
      </c>
      <c r="H88" s="36" t="s">
        <v>83</v>
      </c>
      <c r="I88" s="36" t="s">
        <v>315</v>
      </c>
      <c r="J88" s="36" t="s">
        <v>27</v>
      </c>
      <c r="L88" s="36" t="str" cm="1">
        <f t="array" ref="L8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88" s="36" t="s">
        <v>304</v>
      </c>
    </row>
    <row r="89" spans="1:13" s="36" customFormat="1" x14ac:dyDescent="0.35">
      <c r="A89" s="41">
        <v>45049</v>
      </c>
      <c r="B89" s="96">
        <f>Table1[[#This Row],[Escalation Date]]-WEEKDAY(Table1[[#This Row],[Escalation Date]],2)+1</f>
        <v>45047</v>
      </c>
      <c r="C89" s="46" t="str">
        <f t="shared" si="1"/>
        <v>May</v>
      </c>
      <c r="D89" s="36" t="s">
        <v>21</v>
      </c>
      <c r="E89" s="36" t="s">
        <v>22</v>
      </c>
      <c r="F89" s="36" t="s">
        <v>316</v>
      </c>
      <c r="G89" s="36" t="s">
        <v>24</v>
      </c>
      <c r="H89" s="36" t="s">
        <v>17</v>
      </c>
      <c r="I89" s="36" t="s">
        <v>317</v>
      </c>
      <c r="J89" s="36" t="s">
        <v>62</v>
      </c>
      <c r="L89" s="36" t="str" cm="1">
        <f t="array" ref="L8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89" s="36" t="s">
        <v>318</v>
      </c>
    </row>
    <row r="90" spans="1:13" s="36" customFormat="1" x14ac:dyDescent="0.35">
      <c r="A90" s="41">
        <v>45049</v>
      </c>
      <c r="B90" s="96">
        <f>Table1[[#This Row],[Escalation Date]]-WEEKDAY(Table1[[#This Row],[Escalation Date]],2)+1</f>
        <v>45047</v>
      </c>
      <c r="C90" s="46" t="str">
        <f t="shared" si="1"/>
        <v>May</v>
      </c>
      <c r="D90" s="36" t="s">
        <v>40</v>
      </c>
      <c r="E90" s="36" t="s">
        <v>22</v>
      </c>
      <c r="F90" s="36" t="s">
        <v>319</v>
      </c>
      <c r="G90" s="36" t="s">
        <v>320</v>
      </c>
      <c r="H90" s="36" t="s">
        <v>25</v>
      </c>
      <c r="I90" s="36" t="s">
        <v>321</v>
      </c>
      <c r="J90" s="36" t="s">
        <v>62</v>
      </c>
      <c r="L90" s="36" t="str" cm="1">
        <f t="array" ref="L9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90" s="36" t="s">
        <v>322</v>
      </c>
    </row>
    <row r="91" spans="1:13" s="36" customFormat="1" x14ac:dyDescent="0.35">
      <c r="A91" s="62">
        <v>45049</v>
      </c>
      <c r="B91" s="96">
        <f>Table1[[#This Row],[Escalation Date]]-WEEKDAY(Table1[[#This Row],[Escalation Date]],2)+1</f>
        <v>45047</v>
      </c>
      <c r="C91" s="63" t="str">
        <f t="shared" si="1"/>
        <v>May</v>
      </c>
      <c r="D91" s="64" t="s">
        <v>105</v>
      </c>
      <c r="E91" s="64" t="s">
        <v>14</v>
      </c>
      <c r="F91" s="64" t="s">
        <v>323</v>
      </c>
      <c r="G91" s="36" t="s">
        <v>95</v>
      </c>
      <c r="H91" s="36" t="s">
        <v>177</v>
      </c>
      <c r="I91" s="64" t="s">
        <v>324</v>
      </c>
      <c r="J91" s="64" t="s">
        <v>325</v>
      </c>
      <c r="K91" s="64"/>
      <c r="L91" s="64" t="str" cm="1">
        <f t="array" ref="L9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91" s="64" t="s">
        <v>326</v>
      </c>
    </row>
    <row r="92" spans="1:13" s="36" customFormat="1" x14ac:dyDescent="0.35">
      <c r="A92" s="41">
        <v>45049</v>
      </c>
      <c r="B92" s="96">
        <f>Table1[[#This Row],[Escalation Date]]-WEEKDAY(Table1[[#This Row],[Escalation Date]],2)+1</f>
        <v>45047</v>
      </c>
      <c r="C92" s="46" t="str">
        <f t="shared" si="1"/>
        <v>May</v>
      </c>
      <c r="D92" s="36" t="s">
        <v>21</v>
      </c>
      <c r="E92" s="36" t="s">
        <v>22</v>
      </c>
      <c r="F92" s="36" t="s">
        <v>327</v>
      </c>
      <c r="G92" s="36" t="s">
        <v>24</v>
      </c>
      <c r="H92" s="36" t="s">
        <v>114</v>
      </c>
      <c r="I92" s="36" t="s">
        <v>114</v>
      </c>
      <c r="J92" s="36" t="s">
        <v>62</v>
      </c>
      <c r="L92" s="36" t="str" cm="1">
        <f t="array" ref="L9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92" s="36" t="s">
        <v>318</v>
      </c>
    </row>
    <row r="93" spans="1:13" x14ac:dyDescent="0.35">
      <c r="A93" s="41">
        <v>45050</v>
      </c>
      <c r="B93" s="96">
        <f>Table1[[#This Row],[Escalation Date]]-WEEKDAY(Table1[[#This Row],[Escalation Date]],2)+1</f>
        <v>45047</v>
      </c>
      <c r="C93" s="46" t="str">
        <f t="shared" si="1"/>
        <v>May</v>
      </c>
      <c r="D93" s="36" t="s">
        <v>135</v>
      </c>
      <c r="E93" s="36" t="s">
        <v>14</v>
      </c>
      <c r="F93" s="36" t="s">
        <v>328</v>
      </c>
      <c r="G93" s="36" t="s">
        <v>293</v>
      </c>
      <c r="H93" s="36" t="s">
        <v>25</v>
      </c>
      <c r="I93" s="36" t="s">
        <v>329</v>
      </c>
      <c r="J93" s="36" t="s">
        <v>62</v>
      </c>
      <c r="K93" s="36"/>
      <c r="L93" s="36" t="str" cm="1">
        <f t="array" ref="L9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93" s="36" t="s">
        <v>330</v>
      </c>
    </row>
    <row r="94" spans="1:13" x14ac:dyDescent="0.35">
      <c r="A94" s="41">
        <v>45050</v>
      </c>
      <c r="B94" s="96">
        <f>Table1[[#This Row],[Escalation Date]]-WEEKDAY(Table1[[#This Row],[Escalation Date]],2)+1</f>
        <v>45047</v>
      </c>
      <c r="C94" s="46" t="str">
        <f t="shared" si="1"/>
        <v>May</v>
      </c>
      <c r="D94" s="36" t="s">
        <v>147</v>
      </c>
      <c r="E94" s="36" t="s">
        <v>14</v>
      </c>
      <c r="F94" s="36" t="s">
        <v>331</v>
      </c>
      <c r="G94" s="36" t="s">
        <v>293</v>
      </c>
      <c r="H94" s="36" t="s">
        <v>17</v>
      </c>
      <c r="I94" s="36" t="s">
        <v>332</v>
      </c>
      <c r="J94" s="36" t="s">
        <v>62</v>
      </c>
      <c r="K94" s="36"/>
      <c r="L94" s="36" t="str" cm="1">
        <f t="array" ref="L9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94" s="36" t="s">
        <v>330</v>
      </c>
    </row>
    <row r="95" spans="1:13" x14ac:dyDescent="0.35">
      <c r="A95" s="41">
        <v>45051</v>
      </c>
      <c r="B95" s="96">
        <f>Table1[[#This Row],[Escalation Date]]-WEEKDAY(Table1[[#This Row],[Escalation Date]],2)+1</f>
        <v>45047</v>
      </c>
      <c r="C95" s="46" t="str">
        <f t="shared" si="1"/>
        <v>May</v>
      </c>
      <c r="D95" s="36" t="s">
        <v>80</v>
      </c>
      <c r="E95" s="36" t="s">
        <v>14</v>
      </c>
      <c r="F95" s="36" t="s">
        <v>333</v>
      </c>
      <c r="G95" s="36" t="s">
        <v>82</v>
      </c>
      <c r="H95" s="36" t="s">
        <v>334</v>
      </c>
      <c r="I95" s="36" t="s">
        <v>335</v>
      </c>
      <c r="J95" s="36" t="s">
        <v>85</v>
      </c>
      <c r="K95" s="36"/>
      <c r="L95" s="36" t="str" cm="1">
        <f t="array" ref="L9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95" s="36" t="s">
        <v>336</v>
      </c>
    </row>
    <row r="96" spans="1:13" x14ac:dyDescent="0.35">
      <c r="A96" s="41">
        <v>45051</v>
      </c>
      <c r="B96" s="96">
        <f>Table1[[#This Row],[Escalation Date]]-WEEKDAY(Table1[[#This Row],[Escalation Date]],2)+1</f>
        <v>45047</v>
      </c>
      <c r="C96" s="46" t="str">
        <f t="shared" si="1"/>
        <v>May</v>
      </c>
      <c r="D96" s="36" t="s">
        <v>188</v>
      </c>
      <c r="E96" s="36" t="s">
        <v>22</v>
      </c>
      <c r="F96" s="36" t="s">
        <v>337</v>
      </c>
      <c r="G96" s="36" t="s">
        <v>185</v>
      </c>
      <c r="H96" s="36" t="s">
        <v>25</v>
      </c>
      <c r="I96" s="36" t="s">
        <v>338</v>
      </c>
      <c r="J96" s="36" t="s">
        <v>27</v>
      </c>
      <c r="K96" s="36"/>
      <c r="L96" s="36" t="str" cm="1">
        <f t="array" ref="L9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96" s="36" t="s">
        <v>339</v>
      </c>
    </row>
    <row r="97" spans="1:13" x14ac:dyDescent="0.35">
      <c r="A97" s="41">
        <v>45051</v>
      </c>
      <c r="B97" s="96">
        <f>Table1[[#This Row],[Escalation Date]]-WEEKDAY(Table1[[#This Row],[Escalation Date]],2)+1</f>
        <v>45047</v>
      </c>
      <c r="C97" s="46" t="str">
        <f t="shared" si="1"/>
        <v>May</v>
      </c>
      <c r="D97" s="36" t="s">
        <v>35</v>
      </c>
      <c r="E97" s="36" t="s">
        <v>14</v>
      </c>
      <c r="F97" s="36" t="s">
        <v>340</v>
      </c>
      <c r="G97" s="36" t="s">
        <v>65</v>
      </c>
      <c r="H97" s="36" t="s">
        <v>17</v>
      </c>
      <c r="I97" s="36" t="s">
        <v>341</v>
      </c>
      <c r="J97" s="36" t="s">
        <v>19</v>
      </c>
      <c r="K97" s="36"/>
      <c r="L97" s="36" t="str" cm="1">
        <f t="array" ref="L9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97" s="36" t="s">
        <v>342</v>
      </c>
    </row>
    <row r="98" spans="1:13" x14ac:dyDescent="0.35">
      <c r="A98" s="41">
        <v>45051</v>
      </c>
      <c r="B98" s="96">
        <f>Table1[[#This Row],[Escalation Date]]-WEEKDAY(Table1[[#This Row],[Escalation Date]],2)+1</f>
        <v>45047</v>
      </c>
      <c r="C98" s="46" t="str">
        <f t="shared" si="1"/>
        <v>May</v>
      </c>
      <c r="D98" s="36" t="s">
        <v>21</v>
      </c>
      <c r="E98" s="36" t="s">
        <v>22</v>
      </c>
      <c r="F98" s="36" t="s">
        <v>343</v>
      </c>
      <c r="G98" s="36" t="s">
        <v>95</v>
      </c>
      <c r="H98" s="36" t="s">
        <v>17</v>
      </c>
      <c r="I98" s="36" t="s">
        <v>344</v>
      </c>
      <c r="J98" s="36" t="s">
        <v>19</v>
      </c>
      <c r="K98" s="36"/>
      <c r="L98" s="36" t="str" cm="1">
        <f t="array" ref="L9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98" s="45" t="s">
        <v>345</v>
      </c>
    </row>
    <row r="99" spans="1:13" x14ac:dyDescent="0.35">
      <c r="A99" s="41">
        <v>45054</v>
      </c>
      <c r="B99" s="96">
        <f>Table1[[#This Row],[Escalation Date]]-WEEKDAY(Table1[[#This Row],[Escalation Date]],2)+1</f>
        <v>45054</v>
      </c>
      <c r="C99" s="46" t="str">
        <f t="shared" si="1"/>
        <v>May</v>
      </c>
      <c r="D99" s="36" t="s">
        <v>183</v>
      </c>
      <c r="E99" s="36" t="s">
        <v>22</v>
      </c>
      <c r="F99" s="36" t="s">
        <v>346</v>
      </c>
      <c r="G99" s="36" t="s">
        <v>185</v>
      </c>
      <c r="H99" s="36" t="s">
        <v>25</v>
      </c>
      <c r="I99" s="36" t="s">
        <v>347</v>
      </c>
      <c r="J99" s="36" t="s">
        <v>54</v>
      </c>
      <c r="K99" s="36"/>
      <c r="L99" s="36" t="str" cm="1">
        <f t="array" ref="L9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99" s="36" t="s">
        <v>348</v>
      </c>
    </row>
    <row r="100" spans="1:13" x14ac:dyDescent="0.35">
      <c r="A100" s="41">
        <v>45055</v>
      </c>
      <c r="B100" s="96">
        <f>Table1[[#This Row],[Escalation Date]]-WEEKDAY(Table1[[#This Row],[Escalation Date]],2)+1</f>
        <v>45054</v>
      </c>
      <c r="C100" s="46" t="str">
        <f t="shared" si="1"/>
        <v>May</v>
      </c>
      <c r="D100" s="36" t="s">
        <v>171</v>
      </c>
      <c r="E100" s="36" t="s">
        <v>22</v>
      </c>
      <c r="F100" s="36" t="s">
        <v>349</v>
      </c>
      <c r="G100" s="36" t="s">
        <v>350</v>
      </c>
      <c r="H100" s="36" t="s">
        <v>83</v>
      </c>
      <c r="I100" s="36" t="s">
        <v>351</v>
      </c>
      <c r="J100" s="36" t="s">
        <v>54</v>
      </c>
      <c r="K100" s="36"/>
      <c r="L100" s="36" t="str" cm="1">
        <f t="array" ref="L10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00" s="36" t="s">
        <v>352</v>
      </c>
    </row>
    <row r="101" spans="1:13" x14ac:dyDescent="0.35">
      <c r="A101" s="41">
        <v>45055</v>
      </c>
      <c r="B101" s="96">
        <f>Table1[[#This Row],[Escalation Date]]-WEEKDAY(Table1[[#This Row],[Escalation Date]],2)+1</f>
        <v>45054</v>
      </c>
      <c r="C101" s="46" t="str">
        <f t="shared" si="1"/>
        <v>May</v>
      </c>
      <c r="D101" s="45" t="s">
        <v>226</v>
      </c>
      <c r="E101" s="36" t="s">
        <v>22</v>
      </c>
      <c r="F101" s="36" t="s">
        <v>353</v>
      </c>
      <c r="G101" s="36" t="s">
        <v>354</v>
      </c>
      <c r="H101" s="36" t="s">
        <v>355</v>
      </c>
      <c r="I101" s="36" t="s">
        <v>356</v>
      </c>
      <c r="J101" s="36" t="s">
        <v>62</v>
      </c>
      <c r="K101" s="36"/>
      <c r="L101" s="36" t="str" cm="1">
        <f t="array" ref="L10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01" s="36" t="s">
        <v>357</v>
      </c>
    </row>
    <row r="102" spans="1:13" x14ac:dyDescent="0.35">
      <c r="A102" s="41">
        <v>45057</v>
      </c>
      <c r="B102" s="96">
        <f>Table1[[#This Row],[Escalation Date]]-WEEKDAY(Table1[[#This Row],[Escalation Date]],2)+1</f>
        <v>45054</v>
      </c>
      <c r="C102" s="46" t="str">
        <f t="shared" si="1"/>
        <v>May</v>
      </c>
      <c r="D102" s="36" t="s">
        <v>35</v>
      </c>
      <c r="E102" s="36" t="s">
        <v>14</v>
      </c>
      <c r="F102" s="36" t="s">
        <v>358</v>
      </c>
      <c r="G102" s="36" t="s">
        <v>293</v>
      </c>
      <c r="H102" s="36" t="s">
        <v>17</v>
      </c>
      <c r="I102" s="36" t="s">
        <v>359</v>
      </c>
      <c r="J102" s="36" t="s">
        <v>75</v>
      </c>
      <c r="K102" s="36"/>
      <c r="L102" s="36" t="str" cm="1">
        <f t="array" ref="L10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02" s="36" t="s">
        <v>360</v>
      </c>
    </row>
    <row r="103" spans="1:13" x14ac:dyDescent="0.35">
      <c r="A103" s="41">
        <v>45057</v>
      </c>
      <c r="B103" s="96">
        <f>Table1[[#This Row],[Escalation Date]]-WEEKDAY(Table1[[#This Row],[Escalation Date]],2)+1</f>
        <v>45054</v>
      </c>
      <c r="C103" s="46" t="str">
        <f t="shared" si="1"/>
        <v>May</v>
      </c>
      <c r="D103" s="36" t="s">
        <v>72</v>
      </c>
      <c r="E103" s="36" t="s">
        <v>14</v>
      </c>
      <c r="F103" s="36" t="s">
        <v>361</v>
      </c>
      <c r="G103" s="36" t="s">
        <v>65</v>
      </c>
      <c r="H103" s="36" t="s">
        <v>17</v>
      </c>
      <c r="I103" s="36" t="s">
        <v>362</v>
      </c>
      <c r="J103" s="36" t="s">
        <v>27</v>
      </c>
      <c r="K103" s="36"/>
      <c r="L103" s="36" t="str" cm="1">
        <f t="array" ref="L10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03" s="36" t="s">
        <v>363</v>
      </c>
    </row>
    <row r="104" spans="1:13" x14ac:dyDescent="0.35">
      <c r="A104" s="41">
        <v>45058</v>
      </c>
      <c r="B104" s="96">
        <f>Table1[[#This Row],[Escalation Date]]-WEEKDAY(Table1[[#This Row],[Escalation Date]],2)+1</f>
        <v>45054</v>
      </c>
      <c r="C104" s="46" t="str">
        <f t="shared" si="1"/>
        <v>May</v>
      </c>
      <c r="D104" s="36" t="s">
        <v>171</v>
      </c>
      <c r="E104" s="36" t="s">
        <v>22</v>
      </c>
      <c r="F104" s="36" t="s">
        <v>364</v>
      </c>
      <c r="G104" s="36" t="s">
        <v>173</v>
      </c>
      <c r="H104" s="36" t="s">
        <v>25</v>
      </c>
      <c r="I104" s="36" t="s">
        <v>365</v>
      </c>
      <c r="J104" s="36" t="s">
        <v>75</v>
      </c>
      <c r="K104" s="36"/>
      <c r="L104" s="36" t="str" cm="1">
        <f t="array" ref="L10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04" s="36" t="s">
        <v>366</v>
      </c>
    </row>
    <row r="105" spans="1:13" x14ac:dyDescent="0.35">
      <c r="A105" s="41">
        <v>45061</v>
      </c>
      <c r="B105" s="96">
        <f>Table1[[#This Row],[Escalation Date]]-WEEKDAY(Table1[[#This Row],[Escalation Date]],2)+1</f>
        <v>45061</v>
      </c>
      <c r="C105" s="46" t="str">
        <f t="shared" si="1"/>
        <v>May</v>
      </c>
      <c r="D105" s="36" t="s">
        <v>105</v>
      </c>
      <c r="E105" s="36" t="s">
        <v>14</v>
      </c>
      <c r="F105" s="36" t="s">
        <v>367</v>
      </c>
      <c r="G105" s="36" t="s">
        <v>276</v>
      </c>
      <c r="H105" s="36" t="s">
        <v>17</v>
      </c>
      <c r="I105" s="36" t="s">
        <v>368</v>
      </c>
      <c r="J105" s="36" t="s">
        <v>85</v>
      </c>
      <c r="K105" s="36"/>
      <c r="L105" s="36" t="str" cm="1">
        <f t="array" ref="L10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05" s="36" t="s">
        <v>369</v>
      </c>
    </row>
    <row r="106" spans="1:13" x14ac:dyDescent="0.35">
      <c r="A106" s="41">
        <v>45061</v>
      </c>
      <c r="B106" s="96">
        <f>Table1[[#This Row],[Escalation Date]]-WEEKDAY(Table1[[#This Row],[Escalation Date]],2)+1</f>
        <v>45061</v>
      </c>
      <c r="C106" s="46" t="str">
        <f t="shared" si="1"/>
        <v>May</v>
      </c>
      <c r="D106" s="36" t="s">
        <v>67</v>
      </c>
      <c r="E106" s="36" t="s">
        <v>22</v>
      </c>
      <c r="F106" s="36" t="s">
        <v>370</v>
      </c>
      <c r="G106" s="36" t="s">
        <v>293</v>
      </c>
      <c r="H106" s="36" t="s">
        <v>17</v>
      </c>
      <c r="I106" s="36" t="s">
        <v>371</v>
      </c>
      <c r="J106" s="36" t="s">
        <v>19</v>
      </c>
      <c r="K106" s="36"/>
      <c r="L106" s="36" t="str" cm="1">
        <f t="array" ref="L10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06" s="36" t="s">
        <v>372</v>
      </c>
    </row>
    <row r="107" spans="1:13" x14ac:dyDescent="0.35">
      <c r="A107" s="41">
        <v>45062</v>
      </c>
      <c r="B107" s="96">
        <f>Table1[[#This Row],[Escalation Date]]-WEEKDAY(Table1[[#This Row],[Escalation Date]],2)+1</f>
        <v>45061</v>
      </c>
      <c r="C107" s="46" t="str">
        <f t="shared" si="1"/>
        <v>May</v>
      </c>
      <c r="D107" s="36" t="s">
        <v>373</v>
      </c>
      <c r="E107" s="36" t="s">
        <v>14</v>
      </c>
      <c r="F107" s="36" t="s">
        <v>374</v>
      </c>
      <c r="G107" s="36" t="s">
        <v>82</v>
      </c>
      <c r="H107" s="36" t="s">
        <v>375</v>
      </c>
      <c r="I107" s="36" t="s">
        <v>376</v>
      </c>
      <c r="J107" s="36" t="s">
        <v>54</v>
      </c>
      <c r="K107" s="36"/>
      <c r="L107" s="36" t="str" cm="1">
        <f t="array" ref="L10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07" s="36" t="s">
        <v>377</v>
      </c>
    </row>
    <row r="108" spans="1:13" x14ac:dyDescent="0.35">
      <c r="A108" s="41">
        <v>45062</v>
      </c>
      <c r="B108" s="96">
        <f>Table1[[#This Row],[Escalation Date]]-WEEKDAY(Table1[[#This Row],[Escalation Date]],2)+1</f>
        <v>45061</v>
      </c>
      <c r="C108" s="46" t="str">
        <f t="shared" si="1"/>
        <v>May</v>
      </c>
      <c r="D108" s="36" t="s">
        <v>373</v>
      </c>
      <c r="E108" s="36" t="s">
        <v>14</v>
      </c>
      <c r="F108" s="36" t="s">
        <v>374</v>
      </c>
      <c r="G108" s="36" t="s">
        <v>82</v>
      </c>
      <c r="H108" s="36" t="s">
        <v>375</v>
      </c>
      <c r="I108" s="36" t="s">
        <v>376</v>
      </c>
      <c r="J108" s="36" t="s">
        <v>75</v>
      </c>
      <c r="K108" s="36"/>
      <c r="L108" s="36" t="str" cm="1">
        <f t="array" ref="L10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08" s="50" t="s">
        <v>378</v>
      </c>
    </row>
    <row r="109" spans="1:13" x14ac:dyDescent="0.35">
      <c r="A109" s="41">
        <v>45063</v>
      </c>
      <c r="B109" s="96">
        <f>Table1[[#This Row],[Escalation Date]]-WEEKDAY(Table1[[#This Row],[Escalation Date]],2)+1</f>
        <v>45061</v>
      </c>
      <c r="C109" s="46" t="str">
        <f t="shared" si="1"/>
        <v>May</v>
      </c>
      <c r="D109" s="36" t="s">
        <v>101</v>
      </c>
      <c r="E109" s="36" t="s">
        <v>22</v>
      </c>
      <c r="F109" s="36" t="s">
        <v>379</v>
      </c>
      <c r="G109" s="36" t="s">
        <v>31</v>
      </c>
      <c r="H109" s="36" t="s">
        <v>25</v>
      </c>
      <c r="I109" s="36" t="s">
        <v>380</v>
      </c>
      <c r="J109" s="36" t="s">
        <v>75</v>
      </c>
      <c r="K109" s="36"/>
      <c r="L109" s="36" t="str" cm="1">
        <f t="array" ref="L10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09" s="36" t="s">
        <v>381</v>
      </c>
    </row>
    <row r="110" spans="1:13" x14ac:dyDescent="0.35">
      <c r="A110" s="41">
        <v>45063</v>
      </c>
      <c r="B110" s="96">
        <f>Table1[[#This Row],[Escalation Date]]-WEEKDAY(Table1[[#This Row],[Escalation Date]],2)+1</f>
        <v>45061</v>
      </c>
      <c r="C110" s="46" t="str">
        <f t="shared" si="1"/>
        <v>May</v>
      </c>
      <c r="D110" s="36" t="s">
        <v>373</v>
      </c>
      <c r="E110" s="36" t="s">
        <v>14</v>
      </c>
      <c r="F110" s="36" t="s">
        <v>382</v>
      </c>
      <c r="G110" s="36" t="s">
        <v>82</v>
      </c>
      <c r="H110" s="36" t="s">
        <v>375</v>
      </c>
      <c r="I110" s="36" t="s">
        <v>383</v>
      </c>
      <c r="J110" s="36" t="s">
        <v>54</v>
      </c>
      <c r="K110" s="36"/>
      <c r="L110" s="36" t="str" cm="1">
        <f t="array" ref="L11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10" s="36" t="s">
        <v>384</v>
      </c>
    </row>
    <row r="111" spans="1:13" x14ac:dyDescent="0.35">
      <c r="A111" s="41">
        <v>45063</v>
      </c>
      <c r="B111" s="96">
        <f>Table1[[#This Row],[Escalation Date]]-WEEKDAY(Table1[[#This Row],[Escalation Date]],2)+1</f>
        <v>45061</v>
      </c>
      <c r="C111" s="46" t="str">
        <f t="shared" si="1"/>
        <v>May</v>
      </c>
      <c r="D111" s="36" t="s">
        <v>385</v>
      </c>
      <c r="E111" s="36" t="s">
        <v>22</v>
      </c>
      <c r="F111" s="36" t="s">
        <v>386</v>
      </c>
      <c r="G111" s="36" t="s">
        <v>95</v>
      </c>
      <c r="H111" s="36" t="s">
        <v>375</v>
      </c>
      <c r="I111" s="36" t="s">
        <v>387</v>
      </c>
      <c r="J111" s="36" t="s">
        <v>27</v>
      </c>
      <c r="K111" s="36"/>
      <c r="L111" s="36" t="str" cm="1">
        <f t="array" ref="L11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11" s="36" t="s">
        <v>388</v>
      </c>
    </row>
    <row r="112" spans="1:13" x14ac:dyDescent="0.35">
      <c r="A112" s="41">
        <v>45063</v>
      </c>
      <c r="B112" s="96">
        <f>Table1[[#This Row],[Escalation Date]]-WEEKDAY(Table1[[#This Row],[Escalation Date]],2)+1</f>
        <v>45061</v>
      </c>
      <c r="C112" s="46" t="str">
        <f t="shared" si="1"/>
        <v>May</v>
      </c>
      <c r="D112" s="36" t="s">
        <v>67</v>
      </c>
      <c r="E112" s="36" t="s">
        <v>22</v>
      </c>
      <c r="F112" s="36" t="s">
        <v>389</v>
      </c>
      <c r="G112" s="36" t="s">
        <v>293</v>
      </c>
      <c r="H112" s="36" t="s">
        <v>17</v>
      </c>
      <c r="I112" s="36" t="s">
        <v>390</v>
      </c>
      <c r="J112" s="36" t="s">
        <v>75</v>
      </c>
      <c r="K112" s="36"/>
      <c r="L112" s="36" t="str" cm="1">
        <f t="array" ref="L11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12" s="36" t="s">
        <v>391</v>
      </c>
    </row>
    <row r="113" spans="1:13" x14ac:dyDescent="0.35">
      <c r="A113" s="41">
        <v>45063</v>
      </c>
      <c r="B113" s="96">
        <f>Table1[[#This Row],[Escalation Date]]-WEEKDAY(Table1[[#This Row],[Escalation Date]],2)+1</f>
        <v>45061</v>
      </c>
      <c r="C113" s="46" t="str">
        <f t="shared" si="1"/>
        <v>May</v>
      </c>
      <c r="D113" s="36" t="s">
        <v>101</v>
      </c>
      <c r="E113" s="36" t="s">
        <v>22</v>
      </c>
      <c r="F113" s="36" t="s">
        <v>392</v>
      </c>
      <c r="G113" s="36" t="s">
        <v>31</v>
      </c>
      <c r="H113" s="36" t="s">
        <v>25</v>
      </c>
      <c r="I113" s="36" t="s">
        <v>393</v>
      </c>
      <c r="J113" s="36" t="s">
        <v>19</v>
      </c>
      <c r="K113" s="36"/>
      <c r="L113" s="36" t="str" cm="1">
        <f t="array" ref="L11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13" s="36" t="s">
        <v>394</v>
      </c>
    </row>
    <row r="114" spans="1:13" x14ac:dyDescent="0.35">
      <c r="A114" s="41">
        <v>45065</v>
      </c>
      <c r="B114" s="96">
        <f>Table1[[#This Row],[Escalation Date]]-WEEKDAY(Table1[[#This Row],[Escalation Date]],2)+1</f>
        <v>45061</v>
      </c>
      <c r="C114" s="46" t="str">
        <f t="shared" si="1"/>
        <v>May</v>
      </c>
      <c r="D114" s="36" t="s">
        <v>67</v>
      </c>
      <c r="E114" s="36" t="s">
        <v>22</v>
      </c>
      <c r="F114" s="36" t="s">
        <v>395</v>
      </c>
      <c r="G114" s="36" t="s">
        <v>31</v>
      </c>
      <c r="H114" s="36" t="s">
        <v>25</v>
      </c>
      <c r="I114" s="36" t="s">
        <v>396</v>
      </c>
      <c r="J114" s="36" t="s">
        <v>75</v>
      </c>
      <c r="K114" s="36"/>
      <c r="L114" s="36" t="str" cm="1">
        <f t="array" ref="L11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14" s="36" t="s">
        <v>397</v>
      </c>
    </row>
    <row r="115" spans="1:13" x14ac:dyDescent="0.35">
      <c r="A115" s="41">
        <v>45065</v>
      </c>
      <c r="B115" s="96">
        <f>Table1[[#This Row],[Escalation Date]]-WEEKDAY(Table1[[#This Row],[Escalation Date]],2)+1</f>
        <v>45061</v>
      </c>
      <c r="C115" s="46" t="str">
        <f t="shared" si="1"/>
        <v>May</v>
      </c>
      <c r="D115" s="36" t="s">
        <v>373</v>
      </c>
      <c r="E115" s="36" t="s">
        <v>14</v>
      </c>
      <c r="F115" s="36" t="s">
        <v>398</v>
      </c>
      <c r="G115" s="36" t="s">
        <v>82</v>
      </c>
      <c r="H115" s="36" t="s">
        <v>375</v>
      </c>
      <c r="I115" s="36" t="s">
        <v>399</v>
      </c>
      <c r="J115" s="36" t="s">
        <v>19</v>
      </c>
      <c r="K115" s="36"/>
      <c r="L115" s="36" t="str" cm="1">
        <f t="array" ref="L11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15" s="36" t="s">
        <v>400</v>
      </c>
    </row>
    <row r="116" spans="1:13" x14ac:dyDescent="0.35">
      <c r="A116" s="41">
        <v>45069</v>
      </c>
      <c r="B116" s="96">
        <f>Table1[[#This Row],[Escalation Date]]-WEEKDAY(Table1[[#This Row],[Escalation Date]],2)+1</f>
        <v>45068</v>
      </c>
      <c r="C116" s="46" t="str">
        <f t="shared" si="1"/>
        <v>May</v>
      </c>
      <c r="D116" s="36" t="s">
        <v>385</v>
      </c>
      <c r="E116" s="36" t="s">
        <v>22</v>
      </c>
      <c r="F116" s="36" t="s">
        <v>401</v>
      </c>
      <c r="G116" s="36" t="s">
        <v>208</v>
      </c>
      <c r="H116" s="36" t="s">
        <v>25</v>
      </c>
      <c r="I116" s="36" t="s">
        <v>402</v>
      </c>
      <c r="J116" s="36" t="s">
        <v>62</v>
      </c>
      <c r="K116" s="36"/>
      <c r="L116" s="36" t="str" cm="1">
        <f t="array" ref="L11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16" s="36" t="s">
        <v>403</v>
      </c>
    </row>
    <row r="117" spans="1:13" x14ac:dyDescent="0.35">
      <c r="A117" s="41">
        <v>45069</v>
      </c>
      <c r="B117" s="96">
        <f>Table1[[#This Row],[Escalation Date]]-WEEKDAY(Table1[[#This Row],[Escalation Date]],2)+1</f>
        <v>45068</v>
      </c>
      <c r="C117" s="46" t="str">
        <f t="shared" si="1"/>
        <v>May</v>
      </c>
      <c r="D117" s="36" t="s">
        <v>404</v>
      </c>
      <c r="E117" s="36" t="s">
        <v>14</v>
      </c>
      <c r="F117" s="36" t="s">
        <v>405</v>
      </c>
      <c r="G117" s="36" t="s">
        <v>95</v>
      </c>
      <c r="H117" s="36" t="s">
        <v>25</v>
      </c>
      <c r="I117" s="36" t="s">
        <v>406</v>
      </c>
      <c r="J117" s="36" t="s">
        <v>62</v>
      </c>
      <c r="K117" s="36"/>
      <c r="L117" s="36" t="str" cm="1">
        <f t="array" ref="L11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17" s="36" t="s">
        <v>407</v>
      </c>
    </row>
    <row r="118" spans="1:13" x14ac:dyDescent="0.35">
      <c r="A118" s="41">
        <v>45069</v>
      </c>
      <c r="B118" s="96">
        <f>Table1[[#This Row],[Escalation Date]]-WEEKDAY(Table1[[#This Row],[Escalation Date]],2)+1</f>
        <v>45068</v>
      </c>
      <c r="C118" s="46" t="str">
        <f t="shared" si="1"/>
        <v>May</v>
      </c>
      <c r="D118" s="36" t="s">
        <v>21</v>
      </c>
      <c r="E118" s="36" t="s">
        <v>22</v>
      </c>
      <c r="F118" s="36" t="s">
        <v>268</v>
      </c>
      <c r="G118" s="36" t="s">
        <v>95</v>
      </c>
      <c r="H118" s="36" t="s">
        <v>25</v>
      </c>
      <c r="I118" s="36" t="s">
        <v>269</v>
      </c>
      <c r="J118" s="36" t="s">
        <v>62</v>
      </c>
      <c r="K118" s="36"/>
      <c r="L118" s="36" t="str" cm="1">
        <f t="array" ref="L11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18" s="45" t="s">
        <v>408</v>
      </c>
    </row>
    <row r="119" spans="1:13" x14ac:dyDescent="0.35">
      <c r="A119" s="41">
        <v>45070</v>
      </c>
      <c r="B119" s="96">
        <f>Table1[[#This Row],[Escalation Date]]-WEEKDAY(Table1[[#This Row],[Escalation Date]],2)+1</f>
        <v>45068</v>
      </c>
      <c r="C119" s="46" t="str">
        <f t="shared" si="1"/>
        <v>May</v>
      </c>
      <c r="D119" s="36" t="s">
        <v>67</v>
      </c>
      <c r="E119" s="36" t="s">
        <v>22</v>
      </c>
      <c r="F119" s="36" t="s">
        <v>409</v>
      </c>
      <c r="G119" s="36" t="s">
        <v>293</v>
      </c>
      <c r="H119" s="36" t="s">
        <v>17</v>
      </c>
      <c r="I119" s="36" t="s">
        <v>410</v>
      </c>
      <c r="J119" s="36" t="s">
        <v>75</v>
      </c>
      <c r="K119" s="36"/>
      <c r="L119" s="36" t="str" cm="1">
        <f t="array" ref="L11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19" s="36" t="s">
        <v>411</v>
      </c>
    </row>
    <row r="120" spans="1:13" x14ac:dyDescent="0.35">
      <c r="A120" s="41">
        <v>45070</v>
      </c>
      <c r="B120" s="96">
        <f>Table1[[#This Row],[Escalation Date]]-WEEKDAY(Table1[[#This Row],[Escalation Date]],2)+1</f>
        <v>45068</v>
      </c>
      <c r="C120" s="46" t="str">
        <f t="shared" si="1"/>
        <v>May</v>
      </c>
      <c r="D120" s="36" t="s">
        <v>117</v>
      </c>
      <c r="E120" s="36" t="s">
        <v>14</v>
      </c>
      <c r="F120" s="36" t="s">
        <v>412</v>
      </c>
      <c r="G120" s="36" t="s">
        <v>16</v>
      </c>
      <c r="H120" s="36" t="s">
        <v>83</v>
      </c>
      <c r="I120" s="36" t="s">
        <v>413</v>
      </c>
      <c r="J120" s="36" t="s">
        <v>75</v>
      </c>
      <c r="K120" s="36"/>
      <c r="L120" s="36" t="str" cm="1">
        <f t="array" ref="L12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20" s="36" t="s">
        <v>414</v>
      </c>
    </row>
    <row r="121" spans="1:13" x14ac:dyDescent="0.35">
      <c r="A121" s="41">
        <v>45070</v>
      </c>
      <c r="B121" s="96">
        <f>Table1[[#This Row],[Escalation Date]]-WEEKDAY(Table1[[#This Row],[Escalation Date]],2)+1</f>
        <v>45068</v>
      </c>
      <c r="C121" s="46" t="str">
        <f t="shared" si="1"/>
        <v>May</v>
      </c>
      <c r="D121" s="36" t="s">
        <v>80</v>
      </c>
      <c r="E121" s="36" t="s">
        <v>14</v>
      </c>
      <c r="F121" s="36" t="s">
        <v>415</v>
      </c>
      <c r="G121" s="36" t="s">
        <v>82</v>
      </c>
      <c r="H121" s="36" t="s">
        <v>17</v>
      </c>
      <c r="I121" s="36" t="s">
        <v>416</v>
      </c>
      <c r="J121" s="36" t="s">
        <v>54</v>
      </c>
      <c r="K121" s="36"/>
      <c r="L121" s="36" t="str" cm="1">
        <f t="array" ref="L12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21" s="45" t="s">
        <v>417</v>
      </c>
    </row>
    <row r="122" spans="1:13" x14ac:dyDescent="0.35">
      <c r="A122" s="41">
        <v>45071</v>
      </c>
      <c r="B122" s="96">
        <f>Table1[[#This Row],[Escalation Date]]-WEEKDAY(Table1[[#This Row],[Escalation Date]],2)+1</f>
        <v>45068</v>
      </c>
      <c r="C122" s="46" t="str">
        <f t="shared" si="1"/>
        <v>May</v>
      </c>
      <c r="D122" s="48" t="s">
        <v>166</v>
      </c>
      <c r="E122" s="36" t="s">
        <v>14</v>
      </c>
      <c r="F122" s="36" t="s">
        <v>418</v>
      </c>
      <c r="G122" s="36" t="s">
        <v>137</v>
      </c>
      <c r="H122" s="36" t="s">
        <v>83</v>
      </c>
      <c r="I122" s="36" t="s">
        <v>419</v>
      </c>
      <c r="J122" s="36" t="s">
        <v>44</v>
      </c>
      <c r="K122" s="36"/>
      <c r="L122" s="36" t="str" cm="1">
        <f t="array" ref="L12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22" s="36" t="s">
        <v>420</v>
      </c>
    </row>
    <row r="123" spans="1:13" x14ac:dyDescent="0.35">
      <c r="A123" s="41">
        <v>45071</v>
      </c>
      <c r="B123" s="96">
        <f>Table1[[#This Row],[Escalation Date]]-WEEKDAY(Table1[[#This Row],[Escalation Date]],2)+1</f>
        <v>45068</v>
      </c>
      <c r="C123" s="46" t="str">
        <f t="shared" si="1"/>
        <v>May</v>
      </c>
      <c r="D123" s="36" t="s">
        <v>421</v>
      </c>
      <c r="E123" s="36" t="s">
        <v>14</v>
      </c>
      <c r="F123" s="36" t="s">
        <v>422</v>
      </c>
      <c r="G123" s="36" t="s">
        <v>31</v>
      </c>
      <c r="H123" s="36" t="s">
        <v>17</v>
      </c>
      <c r="I123" s="36" t="s">
        <v>423</v>
      </c>
      <c r="J123" s="36" t="s">
        <v>19</v>
      </c>
      <c r="K123" s="36"/>
      <c r="L123" s="36" t="str" cm="1">
        <f t="array" ref="L12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23" s="36" t="s">
        <v>424</v>
      </c>
    </row>
    <row r="124" spans="1:13" x14ac:dyDescent="0.35">
      <c r="A124" s="41">
        <v>45071</v>
      </c>
      <c r="B124" s="96">
        <f>Table1[[#This Row],[Escalation Date]]-WEEKDAY(Table1[[#This Row],[Escalation Date]],2)+1</f>
        <v>45068</v>
      </c>
      <c r="C124" s="46" t="str">
        <f t="shared" si="1"/>
        <v>May</v>
      </c>
      <c r="D124" s="36" t="s">
        <v>421</v>
      </c>
      <c r="E124" s="36" t="s">
        <v>14</v>
      </c>
      <c r="F124" s="36" t="s">
        <v>422</v>
      </c>
      <c r="G124" s="36" t="s">
        <v>31</v>
      </c>
      <c r="H124" s="36" t="s">
        <v>17</v>
      </c>
      <c r="I124" s="36" t="s">
        <v>423</v>
      </c>
      <c r="J124" s="36" t="s">
        <v>75</v>
      </c>
      <c r="K124" s="36"/>
      <c r="L124" s="36" t="str" cm="1">
        <f t="array" ref="L12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24" s="36" t="s">
        <v>425</v>
      </c>
    </row>
    <row r="125" spans="1:13" x14ac:dyDescent="0.35">
      <c r="A125" s="41">
        <v>45071</v>
      </c>
      <c r="B125" s="96">
        <f>Table1[[#This Row],[Escalation Date]]-WEEKDAY(Table1[[#This Row],[Escalation Date]],2)+1</f>
        <v>45068</v>
      </c>
      <c r="C125" s="46" t="str">
        <f t="shared" si="1"/>
        <v>May</v>
      </c>
      <c r="D125" s="48" t="s">
        <v>426</v>
      </c>
      <c r="E125" s="36" t="s">
        <v>14</v>
      </c>
      <c r="F125" s="36" t="s">
        <v>427</v>
      </c>
      <c r="G125" s="36" t="s">
        <v>428</v>
      </c>
      <c r="H125" s="36" t="s">
        <v>25</v>
      </c>
      <c r="I125" s="36" t="s">
        <v>429</v>
      </c>
      <c r="J125" s="36" t="s">
        <v>57</v>
      </c>
      <c r="K125" s="36" t="s">
        <v>58</v>
      </c>
      <c r="L125" s="36" t="str" cm="1">
        <f t="array" ref="L12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125" s="36" t="s">
        <v>430</v>
      </c>
    </row>
    <row r="126" spans="1:13" x14ac:dyDescent="0.35">
      <c r="A126" s="41">
        <v>45072</v>
      </c>
      <c r="B126" s="96">
        <f>Table1[[#This Row],[Escalation Date]]-WEEKDAY(Table1[[#This Row],[Escalation Date]],2)+1</f>
        <v>45068</v>
      </c>
      <c r="C126" s="46" t="str">
        <f t="shared" si="1"/>
        <v>May</v>
      </c>
      <c r="D126" s="36" t="s">
        <v>80</v>
      </c>
      <c r="E126" s="36" t="s">
        <v>14</v>
      </c>
      <c r="F126" s="36" t="s">
        <v>431</v>
      </c>
      <c r="G126" s="36" t="s">
        <v>82</v>
      </c>
      <c r="H126" s="36" t="s">
        <v>17</v>
      </c>
      <c r="I126" s="36" t="s">
        <v>416</v>
      </c>
      <c r="J126" s="36" t="s">
        <v>54</v>
      </c>
      <c r="K126" s="36"/>
      <c r="L126" s="36" t="str" cm="1">
        <f t="array" ref="L12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26" s="36" t="s">
        <v>432</v>
      </c>
    </row>
    <row r="127" spans="1:13" x14ac:dyDescent="0.35">
      <c r="A127" s="41">
        <v>45076</v>
      </c>
      <c r="B127" s="96">
        <f>Table1[[#This Row],[Escalation Date]]-WEEKDAY(Table1[[#This Row],[Escalation Date]],2)+1</f>
        <v>45075</v>
      </c>
      <c r="C127" s="46" t="str">
        <f t="shared" si="1"/>
        <v>May</v>
      </c>
      <c r="D127" s="36" t="s">
        <v>13</v>
      </c>
      <c r="E127" s="36" t="s">
        <v>14</v>
      </c>
      <c r="F127" s="36" t="s">
        <v>433</v>
      </c>
      <c r="G127" s="36" t="s">
        <v>208</v>
      </c>
      <c r="H127" s="36" t="s">
        <v>17</v>
      </c>
      <c r="I127" s="36" t="s">
        <v>434</v>
      </c>
      <c r="J127" s="36" t="s">
        <v>54</v>
      </c>
      <c r="K127" s="36"/>
      <c r="L127" s="36" t="str" cm="1">
        <f t="array" ref="L12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27" s="36" t="s">
        <v>435</v>
      </c>
    </row>
    <row r="128" spans="1:13" x14ac:dyDescent="0.35">
      <c r="A128" s="41">
        <v>45076</v>
      </c>
      <c r="B128" s="96">
        <f>Table1[[#This Row],[Escalation Date]]-WEEKDAY(Table1[[#This Row],[Escalation Date]],2)+1</f>
        <v>45075</v>
      </c>
      <c r="C128" s="46" t="str">
        <f t="shared" si="1"/>
        <v>May</v>
      </c>
      <c r="D128" s="36" t="s">
        <v>404</v>
      </c>
      <c r="E128" s="36" t="s">
        <v>14</v>
      </c>
      <c r="F128" s="36" t="s">
        <v>436</v>
      </c>
      <c r="G128" s="36" t="s">
        <v>95</v>
      </c>
      <c r="H128" s="36" t="s">
        <v>17</v>
      </c>
      <c r="I128" s="36" t="s">
        <v>437</v>
      </c>
      <c r="J128" s="36" t="s">
        <v>85</v>
      </c>
      <c r="K128" s="36"/>
      <c r="L128" s="36" t="str" cm="1">
        <f t="array" ref="L12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28" s="36" t="s">
        <v>438</v>
      </c>
    </row>
    <row r="129" spans="1:13" x14ac:dyDescent="0.35">
      <c r="A129" s="41">
        <v>45076</v>
      </c>
      <c r="B129" s="96">
        <f>Table1[[#This Row],[Escalation Date]]-WEEKDAY(Table1[[#This Row],[Escalation Date]],2)+1</f>
        <v>45075</v>
      </c>
      <c r="C129" s="46" t="str">
        <f t="shared" si="1"/>
        <v>May</v>
      </c>
      <c r="D129" s="36" t="s">
        <v>404</v>
      </c>
      <c r="E129" s="36" t="s">
        <v>14</v>
      </c>
      <c r="F129" s="36" t="s">
        <v>439</v>
      </c>
      <c r="G129" s="36" t="s">
        <v>95</v>
      </c>
      <c r="H129" s="36" t="s">
        <v>17</v>
      </c>
      <c r="I129" s="36" t="s">
        <v>440</v>
      </c>
      <c r="J129" s="36" t="s">
        <v>155</v>
      </c>
      <c r="K129" s="36"/>
      <c r="L129" s="36" t="str" cm="1">
        <f t="array" ref="L12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policy stamped correctly per state guidelines?</v>
      </c>
      <c r="M129" s="45" t="s">
        <v>441</v>
      </c>
    </row>
    <row r="130" spans="1:13" x14ac:dyDescent="0.35">
      <c r="A130" s="41">
        <v>45076</v>
      </c>
      <c r="B130" s="96">
        <f>Table1[[#This Row],[Escalation Date]]-WEEKDAY(Table1[[#This Row],[Escalation Date]],2)+1</f>
        <v>45075</v>
      </c>
      <c r="C130" s="46" t="str">
        <f t="shared" ref="C130:C193" si="2">TEXT(A130,"mmm")</f>
        <v>May</v>
      </c>
      <c r="D130" s="36" t="s">
        <v>442</v>
      </c>
      <c r="E130" s="36" t="s">
        <v>14</v>
      </c>
      <c r="F130" s="36" t="s">
        <v>443</v>
      </c>
      <c r="G130" s="36" t="s">
        <v>185</v>
      </c>
      <c r="H130" s="36" t="s">
        <v>83</v>
      </c>
      <c r="I130" s="36" t="s">
        <v>444</v>
      </c>
      <c r="J130" s="36" t="s">
        <v>54</v>
      </c>
      <c r="K130" s="36"/>
      <c r="L130" s="36" t="str" cm="1">
        <f t="array" ref="L13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30" s="36" t="s">
        <v>445</v>
      </c>
    </row>
    <row r="131" spans="1:13" x14ac:dyDescent="0.35">
      <c r="A131" s="41">
        <v>45076</v>
      </c>
      <c r="B131" s="96">
        <f>Table1[[#This Row],[Escalation Date]]-WEEKDAY(Table1[[#This Row],[Escalation Date]],2)+1</f>
        <v>45075</v>
      </c>
      <c r="C131" s="46" t="str">
        <f t="shared" si="2"/>
        <v>May</v>
      </c>
      <c r="D131" s="36" t="s">
        <v>446</v>
      </c>
      <c r="E131" s="36" t="s">
        <v>22</v>
      </c>
      <c r="F131" s="36" t="s">
        <v>447</v>
      </c>
      <c r="G131" s="36" t="s">
        <v>173</v>
      </c>
      <c r="H131" s="36" t="s">
        <v>83</v>
      </c>
      <c r="I131" s="36" t="s">
        <v>448</v>
      </c>
      <c r="J131" s="36" t="s">
        <v>62</v>
      </c>
      <c r="K131" s="36"/>
      <c r="L131" s="36" t="str" cm="1">
        <f t="array" ref="L13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31" s="45" t="s">
        <v>449</v>
      </c>
    </row>
    <row r="132" spans="1:13" x14ac:dyDescent="0.35">
      <c r="A132" s="41">
        <v>45077</v>
      </c>
      <c r="B132" s="96">
        <f>Table1[[#This Row],[Escalation Date]]-WEEKDAY(Table1[[#This Row],[Escalation Date]],2)+1</f>
        <v>45075</v>
      </c>
      <c r="C132" s="46" t="str">
        <f t="shared" si="2"/>
        <v>May</v>
      </c>
      <c r="D132" s="36" t="s">
        <v>67</v>
      </c>
      <c r="E132" s="36" t="s">
        <v>22</v>
      </c>
      <c r="F132" s="36" t="s">
        <v>450</v>
      </c>
      <c r="G132" s="36" t="s">
        <v>293</v>
      </c>
      <c r="H132" s="36" t="s">
        <v>17</v>
      </c>
      <c r="I132" s="36" t="s">
        <v>451</v>
      </c>
      <c r="J132" s="36" t="s">
        <v>19</v>
      </c>
      <c r="K132" s="36"/>
      <c r="L132" s="36" t="str" cm="1">
        <f t="array" ref="L13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32" s="36" t="s">
        <v>452</v>
      </c>
    </row>
    <row r="133" spans="1:13" x14ac:dyDescent="0.35">
      <c r="A133" s="41">
        <v>45078</v>
      </c>
      <c r="B133" s="96">
        <f>Table1[[#This Row],[Escalation Date]]-WEEKDAY(Table1[[#This Row],[Escalation Date]],2)+1</f>
        <v>45075</v>
      </c>
      <c r="C133" s="46" t="str">
        <f t="shared" si="2"/>
        <v>Jun</v>
      </c>
      <c r="D133" s="36" t="s">
        <v>40</v>
      </c>
      <c r="E133" s="36" t="s">
        <v>22</v>
      </c>
      <c r="F133" s="36" t="s">
        <v>453</v>
      </c>
      <c r="G133" s="36" t="s">
        <v>185</v>
      </c>
      <c r="H133" s="36" t="s">
        <v>17</v>
      </c>
      <c r="I133" s="36" t="s">
        <v>454</v>
      </c>
      <c r="J133" s="36" t="s">
        <v>19</v>
      </c>
      <c r="K133" s="36"/>
      <c r="L133" s="36" t="str" cm="1">
        <f t="array" ref="L13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33" s="36" t="s">
        <v>455</v>
      </c>
    </row>
    <row r="134" spans="1:13" x14ac:dyDescent="0.35">
      <c r="A134" s="41">
        <v>45078</v>
      </c>
      <c r="B134" s="96">
        <f>Table1[[#This Row],[Escalation Date]]-WEEKDAY(Table1[[#This Row],[Escalation Date]],2)+1</f>
        <v>45075</v>
      </c>
      <c r="C134" s="46" t="str">
        <f t="shared" si="2"/>
        <v>Jun</v>
      </c>
      <c r="D134" s="36" t="s">
        <v>442</v>
      </c>
      <c r="E134" s="36" t="s">
        <v>14</v>
      </c>
      <c r="F134" s="36" t="s">
        <v>456</v>
      </c>
      <c r="G134" s="36" t="s">
        <v>185</v>
      </c>
      <c r="H134" s="36" t="s">
        <v>17</v>
      </c>
      <c r="I134" s="36" t="s">
        <v>457</v>
      </c>
      <c r="J134" s="36" t="s">
        <v>62</v>
      </c>
      <c r="K134" s="36"/>
      <c r="L134" s="36" t="str" cm="1">
        <f t="array" ref="L13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34" s="36" t="s">
        <v>458</v>
      </c>
    </row>
    <row r="135" spans="1:13" x14ac:dyDescent="0.35">
      <c r="A135" s="41">
        <v>45078</v>
      </c>
      <c r="B135" s="96">
        <f>Table1[[#This Row],[Escalation Date]]-WEEKDAY(Table1[[#This Row],[Escalation Date]],2)+1</f>
        <v>45075</v>
      </c>
      <c r="C135" s="46" t="str">
        <f t="shared" si="2"/>
        <v>Jun</v>
      </c>
      <c r="D135" s="36" t="s">
        <v>282</v>
      </c>
      <c r="E135" s="36" t="s">
        <v>14</v>
      </c>
      <c r="F135" s="36" t="s">
        <v>453</v>
      </c>
      <c r="G135" s="36" t="s">
        <v>185</v>
      </c>
      <c r="H135" s="36" t="s">
        <v>17</v>
      </c>
      <c r="I135" s="36" t="s">
        <v>454</v>
      </c>
      <c r="J135" s="36" t="s">
        <v>19</v>
      </c>
      <c r="K135" s="36"/>
      <c r="L135" s="36" t="str" cm="1">
        <f t="array" ref="L13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35" s="36" t="s">
        <v>455</v>
      </c>
    </row>
    <row r="136" spans="1:13" x14ac:dyDescent="0.35">
      <c r="A136" s="41">
        <v>45078</v>
      </c>
      <c r="B136" s="96">
        <f>Table1[[#This Row],[Escalation Date]]-WEEKDAY(Table1[[#This Row],[Escalation Date]],2)+1</f>
        <v>45075</v>
      </c>
      <c r="C136" s="46" t="str">
        <f t="shared" si="2"/>
        <v>Jun</v>
      </c>
      <c r="D136" s="36" t="s">
        <v>166</v>
      </c>
      <c r="E136" s="36" t="s">
        <v>14</v>
      </c>
      <c r="F136" s="36" t="s">
        <v>459</v>
      </c>
      <c r="G136" s="36" t="s">
        <v>95</v>
      </c>
      <c r="H136" s="36" t="s">
        <v>460</v>
      </c>
      <c r="I136" s="36" t="s">
        <v>461</v>
      </c>
      <c r="J136" s="36" t="s">
        <v>62</v>
      </c>
      <c r="K136" s="36"/>
      <c r="L136" s="36" t="str" cm="1">
        <f t="array" ref="L13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36" s="36" t="s">
        <v>462</v>
      </c>
    </row>
    <row r="137" spans="1:13" x14ac:dyDescent="0.35">
      <c r="A137" s="41">
        <v>45078</v>
      </c>
      <c r="B137" s="96">
        <f>Table1[[#This Row],[Escalation Date]]-WEEKDAY(Table1[[#This Row],[Escalation Date]],2)+1</f>
        <v>45075</v>
      </c>
      <c r="C137" s="46" t="str">
        <f t="shared" si="2"/>
        <v>Jun</v>
      </c>
      <c r="D137" s="36" t="s">
        <v>101</v>
      </c>
      <c r="E137" s="36" t="s">
        <v>22</v>
      </c>
      <c r="F137" s="36" t="s">
        <v>463</v>
      </c>
      <c r="G137" s="36" t="s">
        <v>114</v>
      </c>
      <c r="H137" s="36" t="s">
        <v>114</v>
      </c>
      <c r="I137" s="36" t="s">
        <v>114</v>
      </c>
      <c r="J137" s="36" t="s">
        <v>57</v>
      </c>
      <c r="K137" s="36" t="s">
        <v>164</v>
      </c>
      <c r="L137" s="36" t="str" cm="1">
        <f t="array" ref="L13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137" s="36" t="s">
        <v>464</v>
      </c>
    </row>
    <row r="138" spans="1:13" x14ac:dyDescent="0.35">
      <c r="A138" s="41">
        <v>45083</v>
      </c>
      <c r="B138" s="96">
        <f>Table1[[#This Row],[Escalation Date]]-WEEKDAY(Table1[[#This Row],[Escalation Date]],2)+1</f>
        <v>45082</v>
      </c>
      <c r="C138" s="46" t="str">
        <f t="shared" si="2"/>
        <v>Jun</v>
      </c>
      <c r="D138" s="36" t="s">
        <v>166</v>
      </c>
      <c r="E138" s="36" t="s">
        <v>14</v>
      </c>
      <c r="F138" s="36" t="s">
        <v>465</v>
      </c>
      <c r="G138" s="36" t="s">
        <v>168</v>
      </c>
      <c r="H138" s="36" t="s">
        <v>83</v>
      </c>
      <c r="I138" s="36" t="s">
        <v>466</v>
      </c>
      <c r="J138" s="36" t="s">
        <v>19</v>
      </c>
      <c r="K138" s="65" t="s">
        <v>126</v>
      </c>
      <c r="L138" s="36" t="str" cm="1">
        <f t="array" ref="L13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138" s="36" t="s">
        <v>467</v>
      </c>
    </row>
    <row r="139" spans="1:13" x14ac:dyDescent="0.35">
      <c r="A139" s="41">
        <v>45083</v>
      </c>
      <c r="B139" s="96">
        <f>Table1[[#This Row],[Escalation Date]]-WEEKDAY(Table1[[#This Row],[Escalation Date]],2)+1</f>
        <v>45082</v>
      </c>
      <c r="C139" s="46" t="str">
        <f t="shared" si="2"/>
        <v>Jun</v>
      </c>
      <c r="D139" s="36" t="s">
        <v>117</v>
      </c>
      <c r="E139" s="36" t="s">
        <v>14</v>
      </c>
      <c r="F139" s="36" t="s">
        <v>468</v>
      </c>
      <c r="G139" s="36" t="s">
        <v>82</v>
      </c>
      <c r="H139" s="36" t="s">
        <v>17</v>
      </c>
      <c r="I139" s="36" t="s">
        <v>469</v>
      </c>
      <c r="J139" s="36" t="s">
        <v>62</v>
      </c>
      <c r="K139" s="36"/>
      <c r="L139" s="36" t="str" cm="1">
        <f t="array" ref="L13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39" s="36" t="s">
        <v>470</v>
      </c>
    </row>
    <row r="140" spans="1:13" x14ac:dyDescent="0.35">
      <c r="A140" s="41">
        <v>45085</v>
      </c>
      <c r="B140" s="96">
        <f>Table1[[#This Row],[Escalation Date]]-WEEKDAY(Table1[[#This Row],[Escalation Date]],2)+1</f>
        <v>45082</v>
      </c>
      <c r="C140" s="46" t="str">
        <f t="shared" si="2"/>
        <v>Jun</v>
      </c>
      <c r="D140" s="45" t="s">
        <v>171</v>
      </c>
      <c r="E140" s="36" t="s">
        <v>22</v>
      </c>
      <c r="F140" s="36" t="s">
        <v>471</v>
      </c>
      <c r="G140" s="36" t="s">
        <v>173</v>
      </c>
      <c r="H140" s="36" t="s">
        <v>83</v>
      </c>
      <c r="I140" s="36" t="s">
        <v>472</v>
      </c>
      <c r="J140" s="36" t="s">
        <v>54</v>
      </c>
      <c r="K140" s="36" t="s">
        <v>164</v>
      </c>
      <c r="L140" s="36" t="str" cm="1">
        <f t="array" ref="L14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140" s="36" t="s">
        <v>473</v>
      </c>
    </row>
    <row r="141" spans="1:13" x14ac:dyDescent="0.35">
      <c r="A141" s="41">
        <v>45085</v>
      </c>
      <c r="B141" s="96">
        <f>Table1[[#This Row],[Escalation Date]]-WEEKDAY(Table1[[#This Row],[Escalation Date]],2)+1</f>
        <v>45082</v>
      </c>
      <c r="C141" s="46" t="str">
        <f t="shared" si="2"/>
        <v>Jun</v>
      </c>
      <c r="D141" s="45" t="s">
        <v>171</v>
      </c>
      <c r="E141" s="36" t="s">
        <v>22</v>
      </c>
      <c r="F141" s="36" t="s">
        <v>471</v>
      </c>
      <c r="G141" s="36" t="s">
        <v>173</v>
      </c>
      <c r="H141" s="36" t="s">
        <v>83</v>
      </c>
      <c r="I141" s="36" t="s">
        <v>472</v>
      </c>
      <c r="J141" s="36" t="s">
        <v>19</v>
      </c>
      <c r="K141" s="36"/>
      <c r="L141" s="36" t="str" cm="1">
        <f t="array" ref="L14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41" s="36" t="s">
        <v>474</v>
      </c>
    </row>
    <row r="142" spans="1:13" x14ac:dyDescent="0.35">
      <c r="A142" s="41">
        <v>45085</v>
      </c>
      <c r="B142" s="96">
        <f>Table1[[#This Row],[Escalation Date]]-WEEKDAY(Table1[[#This Row],[Escalation Date]],2)+1</f>
        <v>45082</v>
      </c>
      <c r="C142" s="46" t="str">
        <f t="shared" si="2"/>
        <v>Jun</v>
      </c>
      <c r="D142" s="45" t="s">
        <v>171</v>
      </c>
      <c r="E142" s="36" t="s">
        <v>22</v>
      </c>
      <c r="F142" s="36" t="s">
        <v>471</v>
      </c>
      <c r="G142" s="36" t="s">
        <v>173</v>
      </c>
      <c r="H142" s="36" t="s">
        <v>83</v>
      </c>
      <c r="I142" s="36" t="s">
        <v>472</v>
      </c>
      <c r="J142" s="36" t="s">
        <v>57</v>
      </c>
      <c r="K142" s="36" t="s">
        <v>58</v>
      </c>
      <c r="L142" s="36" t="str" cm="1">
        <f t="array" ref="L14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142" s="36" t="s">
        <v>475</v>
      </c>
    </row>
    <row r="143" spans="1:13" x14ac:dyDescent="0.35">
      <c r="A143" s="41">
        <v>45085</v>
      </c>
      <c r="B143" s="96">
        <f>Table1[[#This Row],[Escalation Date]]-WEEKDAY(Table1[[#This Row],[Escalation Date]],2)+1</f>
        <v>45082</v>
      </c>
      <c r="C143" s="46" t="str">
        <f t="shared" si="2"/>
        <v>Jun</v>
      </c>
      <c r="D143" s="36" t="s">
        <v>274</v>
      </c>
      <c r="E143" s="36" t="s">
        <v>22</v>
      </c>
      <c r="F143" s="36" t="s">
        <v>476</v>
      </c>
      <c r="G143" s="36" t="s">
        <v>185</v>
      </c>
      <c r="H143" s="36" t="s">
        <v>17</v>
      </c>
      <c r="I143" s="36" t="s">
        <v>477</v>
      </c>
      <c r="J143" s="36" t="s">
        <v>19</v>
      </c>
      <c r="K143" s="36"/>
      <c r="L143" s="36" t="str" cm="1">
        <f t="array" ref="L14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43" s="36" t="s">
        <v>478</v>
      </c>
    </row>
    <row r="144" spans="1:13" x14ac:dyDescent="0.35">
      <c r="A144" s="41">
        <v>45086</v>
      </c>
      <c r="B144" s="96">
        <f>Table1[[#This Row],[Escalation Date]]-WEEKDAY(Table1[[#This Row],[Escalation Date]],2)+1</f>
        <v>45082</v>
      </c>
      <c r="C144" s="46" t="str">
        <f t="shared" si="2"/>
        <v>Jun</v>
      </c>
      <c r="D144" s="36" t="s">
        <v>35</v>
      </c>
      <c r="E144" s="36" t="s">
        <v>14</v>
      </c>
      <c r="F144" s="36" t="s">
        <v>479</v>
      </c>
      <c r="G144" s="36" t="s">
        <v>31</v>
      </c>
      <c r="H144" s="36" t="s">
        <v>17</v>
      </c>
      <c r="I144" s="36" t="s">
        <v>480</v>
      </c>
      <c r="J144" s="36" t="s">
        <v>57</v>
      </c>
      <c r="K144" s="36" t="s">
        <v>164</v>
      </c>
      <c r="L144" s="36" t="str" cm="1">
        <f t="array" ref="L14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144" s="36" t="s">
        <v>481</v>
      </c>
    </row>
    <row r="145" spans="1:13" x14ac:dyDescent="0.35">
      <c r="A145" s="41">
        <v>45086</v>
      </c>
      <c r="B145" s="96">
        <f>Table1[[#This Row],[Escalation Date]]-WEEKDAY(Table1[[#This Row],[Escalation Date]],2)+1</f>
        <v>45082</v>
      </c>
      <c r="C145" s="46" t="str">
        <f t="shared" si="2"/>
        <v>Jun</v>
      </c>
      <c r="D145" s="36" t="s">
        <v>385</v>
      </c>
      <c r="E145" s="36" t="s">
        <v>22</v>
      </c>
      <c r="F145" s="36" t="s">
        <v>482</v>
      </c>
      <c r="G145" s="36" t="s">
        <v>483</v>
      </c>
      <c r="H145" s="36" t="s">
        <v>375</v>
      </c>
      <c r="I145" s="36" t="s">
        <v>484</v>
      </c>
      <c r="J145" s="36" t="s">
        <v>155</v>
      </c>
      <c r="K145" s="36"/>
      <c r="L145" s="36" t="str" cm="1">
        <f t="array" ref="L14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policy stamped correctly per state guidelines?</v>
      </c>
      <c r="M145" s="36" t="s">
        <v>485</v>
      </c>
    </row>
    <row r="146" spans="1:13" x14ac:dyDescent="0.35">
      <c r="A146" s="41">
        <v>45089</v>
      </c>
      <c r="B146" s="96">
        <f>Table1[[#This Row],[Escalation Date]]-WEEKDAY(Table1[[#This Row],[Escalation Date]],2)+1</f>
        <v>45089</v>
      </c>
      <c r="C146" s="46" t="str">
        <f t="shared" si="2"/>
        <v>Jun</v>
      </c>
      <c r="D146" s="36" t="s">
        <v>21</v>
      </c>
      <c r="E146" s="36" t="s">
        <v>22</v>
      </c>
      <c r="F146" s="36" t="s">
        <v>486</v>
      </c>
      <c r="G146" s="36" t="s">
        <v>95</v>
      </c>
      <c r="H146" s="36" t="s">
        <v>25</v>
      </c>
      <c r="I146" s="36" t="s">
        <v>487</v>
      </c>
      <c r="J146" s="36" t="s">
        <v>27</v>
      </c>
      <c r="K146" s="36"/>
      <c r="L146" s="36" t="str" cm="1">
        <f t="array" ref="L14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46" s="36" t="s">
        <v>488</v>
      </c>
    </row>
    <row r="147" spans="1:13" x14ac:dyDescent="0.35">
      <c r="A147" s="41">
        <v>45090</v>
      </c>
      <c r="B147" s="96">
        <f>Table1[[#This Row],[Escalation Date]]-WEEKDAY(Table1[[#This Row],[Escalation Date]],2)+1</f>
        <v>45089</v>
      </c>
      <c r="C147" s="46" t="str">
        <f t="shared" si="2"/>
        <v>Jun</v>
      </c>
      <c r="D147" s="36" t="s">
        <v>21</v>
      </c>
      <c r="E147" s="36" t="s">
        <v>22</v>
      </c>
      <c r="F147" s="36" t="s">
        <v>489</v>
      </c>
      <c r="G147" s="36" t="s">
        <v>24</v>
      </c>
      <c r="H147" s="36" t="s">
        <v>25</v>
      </c>
      <c r="I147" s="36" t="s">
        <v>490</v>
      </c>
      <c r="J147" s="36" t="s">
        <v>57</v>
      </c>
      <c r="K147" s="36" t="s">
        <v>164</v>
      </c>
      <c r="L147" s="36" t="str" cm="1">
        <f t="array" ref="L14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147" s="36" t="s">
        <v>491</v>
      </c>
    </row>
    <row r="148" spans="1:13" x14ac:dyDescent="0.35">
      <c r="A148" s="62">
        <v>45093</v>
      </c>
      <c r="B148" s="96">
        <f>Table1[[#This Row],[Escalation Date]]-WEEKDAY(Table1[[#This Row],[Escalation Date]],2)+1</f>
        <v>45089</v>
      </c>
      <c r="C148" s="63" t="str">
        <f t="shared" si="2"/>
        <v>Jun</v>
      </c>
      <c r="D148" s="63" t="s">
        <v>226</v>
      </c>
      <c r="E148" s="63" t="s">
        <v>22</v>
      </c>
      <c r="F148" s="63" t="s">
        <v>492</v>
      </c>
      <c r="G148" s="63" t="s">
        <v>493</v>
      </c>
      <c r="H148" s="63" t="s">
        <v>25</v>
      </c>
      <c r="I148" s="63" t="s">
        <v>494</v>
      </c>
      <c r="J148" s="63" t="s">
        <v>44</v>
      </c>
      <c r="K148" s="63"/>
      <c r="L148" s="64" t="str" cm="1">
        <f t="array" ref="L14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48" s="63" t="s">
        <v>495</v>
      </c>
    </row>
    <row r="149" spans="1:13" x14ac:dyDescent="0.35">
      <c r="A149" s="41">
        <v>45093</v>
      </c>
      <c r="B149" s="96">
        <f>Table1[[#This Row],[Escalation Date]]-WEEKDAY(Table1[[#This Row],[Escalation Date]],2)+1</f>
        <v>45089</v>
      </c>
      <c r="C149" s="46" t="str">
        <f t="shared" si="2"/>
        <v>Jun</v>
      </c>
      <c r="D149" s="36" t="s">
        <v>426</v>
      </c>
      <c r="E149" s="36" t="s">
        <v>14</v>
      </c>
      <c r="F149" s="36" t="s">
        <v>496</v>
      </c>
      <c r="G149" s="36" t="s">
        <v>497</v>
      </c>
      <c r="H149" s="36" t="s">
        <v>375</v>
      </c>
      <c r="I149" s="36" t="s">
        <v>498</v>
      </c>
      <c r="J149" s="36" t="s">
        <v>54</v>
      </c>
      <c r="K149" s="36"/>
      <c r="L149" s="36" t="str" cm="1">
        <f t="array" ref="L14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49" s="36" t="s">
        <v>499</v>
      </c>
    </row>
    <row r="150" spans="1:13" x14ac:dyDescent="0.35">
      <c r="A150" s="41">
        <v>45097</v>
      </c>
      <c r="B150" s="96">
        <f>Table1[[#This Row],[Escalation Date]]-WEEKDAY(Table1[[#This Row],[Escalation Date]],2)+1</f>
        <v>45096</v>
      </c>
      <c r="C150" s="46" t="str">
        <f t="shared" si="2"/>
        <v>Jun</v>
      </c>
      <c r="D150" s="36" t="s">
        <v>80</v>
      </c>
      <c r="E150" s="36" t="s">
        <v>14</v>
      </c>
      <c r="F150" s="36" t="s">
        <v>500</v>
      </c>
      <c r="G150" s="36" t="s">
        <v>82</v>
      </c>
      <c r="H150" s="36" t="s">
        <v>17</v>
      </c>
      <c r="I150" s="36" t="s">
        <v>501</v>
      </c>
      <c r="J150" s="36" t="s">
        <v>19</v>
      </c>
      <c r="K150" s="36"/>
      <c r="L150" s="36" t="str" cm="1">
        <f t="array" ref="L15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50" s="36" t="s">
        <v>455</v>
      </c>
    </row>
    <row r="151" spans="1:13" x14ac:dyDescent="0.35">
      <c r="A151" s="41">
        <v>45100</v>
      </c>
      <c r="B151" s="96">
        <f>Table1[[#This Row],[Escalation Date]]-WEEKDAY(Table1[[#This Row],[Escalation Date]],2)+1</f>
        <v>45096</v>
      </c>
      <c r="C151" s="46" t="str">
        <f t="shared" si="2"/>
        <v>Jun</v>
      </c>
      <c r="D151" s="45" t="s">
        <v>29</v>
      </c>
      <c r="E151" s="36" t="s">
        <v>22</v>
      </c>
      <c r="F151" s="36" t="s">
        <v>502</v>
      </c>
      <c r="G151" s="36" t="s">
        <v>31</v>
      </c>
      <c r="H151" s="36" t="s">
        <v>17</v>
      </c>
      <c r="I151" s="36" t="s">
        <v>503</v>
      </c>
      <c r="J151" s="36" t="s">
        <v>19</v>
      </c>
      <c r="K151" s="36" t="s">
        <v>126</v>
      </c>
      <c r="L151" s="36" t="str" cm="1">
        <f t="array" ref="L15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151" s="36" t="s">
        <v>504</v>
      </c>
    </row>
    <row r="152" spans="1:13" x14ac:dyDescent="0.35">
      <c r="A152" s="41">
        <v>45100</v>
      </c>
      <c r="B152" s="96">
        <f>Table1[[#This Row],[Escalation Date]]-WEEKDAY(Table1[[#This Row],[Escalation Date]],2)+1</f>
        <v>45096</v>
      </c>
      <c r="C152" s="46" t="str">
        <f t="shared" si="2"/>
        <v>Jun</v>
      </c>
      <c r="D152" s="46" t="s">
        <v>21</v>
      </c>
      <c r="E152" s="46" t="s">
        <v>22</v>
      </c>
      <c r="F152" s="46" t="s">
        <v>505</v>
      </c>
      <c r="G152" s="36" t="s">
        <v>24</v>
      </c>
      <c r="H152" s="36" t="s">
        <v>83</v>
      </c>
      <c r="I152" s="46" t="s">
        <v>506</v>
      </c>
      <c r="J152" s="36" t="s">
        <v>19</v>
      </c>
      <c r="K152" s="46"/>
      <c r="L152" s="36" t="str" cm="1">
        <f t="array" ref="L15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52" s="46" t="s">
        <v>507</v>
      </c>
    </row>
    <row r="153" spans="1:13" x14ac:dyDescent="0.35">
      <c r="A153" s="41">
        <v>45100</v>
      </c>
      <c r="B153" s="96">
        <f>Table1[[#This Row],[Escalation Date]]-WEEKDAY(Table1[[#This Row],[Escalation Date]],2)+1</f>
        <v>45096</v>
      </c>
      <c r="C153" s="46" t="str">
        <f t="shared" si="2"/>
        <v>Jun</v>
      </c>
      <c r="D153" s="45" t="s">
        <v>29</v>
      </c>
      <c r="E153" s="36" t="s">
        <v>22</v>
      </c>
      <c r="F153" s="36" t="s">
        <v>502</v>
      </c>
      <c r="G153" s="36" t="s">
        <v>31</v>
      </c>
      <c r="H153" s="36" t="s">
        <v>17</v>
      </c>
      <c r="I153" s="36" t="s">
        <v>503</v>
      </c>
      <c r="J153" s="36" t="s">
        <v>19</v>
      </c>
      <c r="K153" s="36"/>
      <c r="L153" s="36" t="str" cm="1">
        <f t="array" ref="L15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53" s="36" t="s">
        <v>508</v>
      </c>
    </row>
    <row r="154" spans="1:13" x14ac:dyDescent="0.35">
      <c r="A154" s="41">
        <v>45103</v>
      </c>
      <c r="B154" s="96">
        <f>Table1[[#This Row],[Escalation Date]]-WEEKDAY(Table1[[#This Row],[Escalation Date]],2)+1</f>
        <v>45103</v>
      </c>
      <c r="C154" s="46" t="str">
        <f t="shared" si="2"/>
        <v>Jun</v>
      </c>
      <c r="D154" s="36" t="s">
        <v>109</v>
      </c>
      <c r="E154" s="36" t="s">
        <v>14</v>
      </c>
      <c r="F154" s="36" t="s">
        <v>509</v>
      </c>
      <c r="G154" s="36" t="s">
        <v>65</v>
      </c>
      <c r="H154" s="36" t="s">
        <v>83</v>
      </c>
      <c r="I154" s="36" t="s">
        <v>510</v>
      </c>
      <c r="J154" s="36" t="s">
        <v>75</v>
      </c>
      <c r="K154" s="36"/>
      <c r="L154" s="36" t="str" cm="1">
        <f t="array" ref="L15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54" s="36" t="s">
        <v>511</v>
      </c>
    </row>
    <row r="155" spans="1:13" x14ac:dyDescent="0.35">
      <c r="A155" s="41">
        <v>45105</v>
      </c>
      <c r="B155" s="96">
        <f>Table1[[#This Row],[Escalation Date]]-WEEKDAY(Table1[[#This Row],[Escalation Date]],2)+1</f>
        <v>45103</v>
      </c>
      <c r="C155" s="46" t="str">
        <f t="shared" si="2"/>
        <v>Jun</v>
      </c>
      <c r="D155" s="36" t="s">
        <v>166</v>
      </c>
      <c r="E155" s="36" t="s">
        <v>14</v>
      </c>
      <c r="F155" s="36" t="s">
        <v>512</v>
      </c>
      <c r="G155" s="36" t="s">
        <v>95</v>
      </c>
      <c r="H155" s="36" t="s">
        <v>17</v>
      </c>
      <c r="I155" s="36" t="s">
        <v>513</v>
      </c>
      <c r="J155" s="36" t="s">
        <v>75</v>
      </c>
      <c r="K155" s="36"/>
      <c r="L155" s="36" t="str" cm="1">
        <f t="array" ref="L15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55" s="36" t="s">
        <v>514</v>
      </c>
    </row>
    <row r="156" spans="1:13" x14ac:dyDescent="0.35">
      <c r="A156" s="41">
        <v>45105</v>
      </c>
      <c r="B156" s="96">
        <f>Table1[[#This Row],[Escalation Date]]-WEEKDAY(Table1[[#This Row],[Escalation Date]],2)+1</f>
        <v>45103</v>
      </c>
      <c r="C156" s="46" t="str">
        <f t="shared" si="2"/>
        <v>Jun</v>
      </c>
      <c r="D156" s="36" t="s">
        <v>93</v>
      </c>
      <c r="E156" s="36" t="s">
        <v>22</v>
      </c>
      <c r="F156" s="36" t="s">
        <v>515</v>
      </c>
      <c r="G156" s="36" t="s">
        <v>24</v>
      </c>
      <c r="H156" s="36" t="s">
        <v>83</v>
      </c>
      <c r="I156" s="36" t="s">
        <v>516</v>
      </c>
      <c r="J156" s="36" t="s">
        <v>62</v>
      </c>
      <c r="K156" s="36"/>
      <c r="L156" s="36" t="str" cm="1">
        <f t="array" ref="L15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56" s="36" t="s">
        <v>517</v>
      </c>
    </row>
    <row r="157" spans="1:13" x14ac:dyDescent="0.35">
      <c r="A157" s="41">
        <v>45105</v>
      </c>
      <c r="B157" s="96">
        <f>Table1[[#This Row],[Escalation Date]]-WEEKDAY(Table1[[#This Row],[Escalation Date]],2)+1</f>
        <v>45103</v>
      </c>
      <c r="C157" s="46" t="str">
        <f t="shared" si="2"/>
        <v>Jun</v>
      </c>
      <c r="D157" s="36" t="s">
        <v>117</v>
      </c>
      <c r="E157" s="36" t="s">
        <v>14</v>
      </c>
      <c r="F157" s="36" t="s">
        <v>518</v>
      </c>
      <c r="G157" s="36" t="s">
        <v>16</v>
      </c>
      <c r="H157" s="36" t="s">
        <v>17</v>
      </c>
      <c r="I157" s="36" t="s">
        <v>519</v>
      </c>
      <c r="J157" s="36" t="s">
        <v>54</v>
      </c>
      <c r="K157" s="36"/>
      <c r="L157" s="36" t="str" cm="1">
        <f t="array" ref="L15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57" s="36" t="s">
        <v>520</v>
      </c>
    </row>
    <row r="158" spans="1:13" x14ac:dyDescent="0.35">
      <c r="A158" s="41">
        <v>45113</v>
      </c>
      <c r="B158" s="96">
        <f>Table1[[#This Row],[Escalation Date]]-WEEKDAY(Table1[[#This Row],[Escalation Date]],2)+1</f>
        <v>45110</v>
      </c>
      <c r="C158" s="46" t="str">
        <f t="shared" si="2"/>
        <v>Jul</v>
      </c>
      <c r="D158" s="48" t="s">
        <v>35</v>
      </c>
      <c r="E158" s="36" t="s">
        <v>14</v>
      </c>
      <c r="F158" s="36" t="s">
        <v>521</v>
      </c>
      <c r="G158" s="36" t="s">
        <v>31</v>
      </c>
      <c r="H158" s="36" t="s">
        <v>17</v>
      </c>
      <c r="I158" s="36" t="s">
        <v>522</v>
      </c>
      <c r="J158" s="36" t="s">
        <v>19</v>
      </c>
      <c r="K158" s="36"/>
      <c r="L158" s="36" t="str" cm="1">
        <f t="array" ref="L15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58" s="36" t="s">
        <v>523</v>
      </c>
    </row>
    <row r="159" spans="1:13" ht="14.25" customHeight="1" x14ac:dyDescent="0.35">
      <c r="A159" s="41">
        <v>45113</v>
      </c>
      <c r="B159" s="96">
        <f>Table1[[#This Row],[Escalation Date]]-WEEKDAY(Table1[[#This Row],[Escalation Date]],2)+1</f>
        <v>45110</v>
      </c>
      <c r="C159" s="46" t="str">
        <f t="shared" si="2"/>
        <v>Jul</v>
      </c>
      <c r="D159" s="36" t="s">
        <v>21</v>
      </c>
      <c r="E159" s="36" t="s">
        <v>22</v>
      </c>
      <c r="F159" s="36" t="s">
        <v>524</v>
      </c>
      <c r="G159" s="36" t="s">
        <v>24</v>
      </c>
      <c r="H159" s="36" t="s">
        <v>17</v>
      </c>
      <c r="I159" s="36" t="s">
        <v>525</v>
      </c>
      <c r="J159" s="36" t="s">
        <v>27</v>
      </c>
      <c r="K159" s="36"/>
      <c r="L159" s="36" t="str" cm="1">
        <f t="array" ref="L15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59" s="36" t="s">
        <v>526</v>
      </c>
    </row>
    <row r="160" spans="1:13" x14ac:dyDescent="0.35">
      <c r="A160" s="41">
        <v>45113</v>
      </c>
      <c r="B160" s="96">
        <f>Table1[[#This Row],[Escalation Date]]-WEEKDAY(Table1[[#This Row],[Escalation Date]],2)+1</f>
        <v>45110</v>
      </c>
      <c r="C160" s="46" t="str">
        <f t="shared" si="2"/>
        <v>Jul</v>
      </c>
      <c r="D160" s="48" t="s">
        <v>35</v>
      </c>
      <c r="E160" s="36" t="s">
        <v>14</v>
      </c>
      <c r="F160" s="36" t="s">
        <v>527</v>
      </c>
      <c r="G160" s="36" t="s">
        <v>293</v>
      </c>
      <c r="H160" s="36" t="s">
        <v>334</v>
      </c>
      <c r="I160" s="36" t="s">
        <v>528</v>
      </c>
      <c r="J160" s="36" t="s">
        <v>27</v>
      </c>
      <c r="K160" s="36"/>
      <c r="L160" s="36" t="str" cm="1">
        <f t="array" ref="L16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60" s="36" t="s">
        <v>529</v>
      </c>
    </row>
    <row r="161" spans="1:13" x14ac:dyDescent="0.35">
      <c r="A161" s="41">
        <v>45114</v>
      </c>
      <c r="B161" s="96">
        <f>Table1[[#This Row],[Escalation Date]]-WEEKDAY(Table1[[#This Row],[Escalation Date]],2)+1</f>
        <v>45110</v>
      </c>
      <c r="C161" s="46" t="str">
        <f t="shared" si="2"/>
        <v>Jul</v>
      </c>
      <c r="D161" s="36" t="s">
        <v>21</v>
      </c>
      <c r="E161" s="36" t="s">
        <v>22</v>
      </c>
      <c r="F161" s="36" t="s">
        <v>530</v>
      </c>
      <c r="G161" s="36" t="s">
        <v>24</v>
      </c>
      <c r="H161" s="36" t="s">
        <v>83</v>
      </c>
      <c r="I161" s="36" t="s">
        <v>531</v>
      </c>
      <c r="J161" s="36" t="s">
        <v>27</v>
      </c>
      <c r="K161" s="36"/>
      <c r="L161" s="36" t="str" cm="1">
        <f t="array" ref="L16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61" s="36" t="s">
        <v>532</v>
      </c>
    </row>
    <row r="162" spans="1:13" x14ac:dyDescent="0.35">
      <c r="A162" s="41">
        <v>45118</v>
      </c>
      <c r="B162" s="96">
        <f>Table1[[#This Row],[Escalation Date]]-WEEKDAY(Table1[[#This Row],[Escalation Date]],2)+1</f>
        <v>45117</v>
      </c>
      <c r="C162" s="46" t="str">
        <f t="shared" si="2"/>
        <v>Jul</v>
      </c>
      <c r="D162" s="48" t="s">
        <v>117</v>
      </c>
      <c r="E162" s="36" t="s">
        <v>14</v>
      </c>
      <c r="F162" s="36" t="s">
        <v>533</v>
      </c>
      <c r="G162" s="36" t="s">
        <v>82</v>
      </c>
      <c r="H162" s="36" t="s">
        <v>334</v>
      </c>
      <c r="I162" s="36" t="s">
        <v>534</v>
      </c>
      <c r="J162" s="36" t="s">
        <v>57</v>
      </c>
      <c r="K162" s="36" t="s">
        <v>58</v>
      </c>
      <c r="L162" s="36" t="str" cm="1">
        <f t="array" ref="L16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162" s="36" t="s">
        <v>535</v>
      </c>
    </row>
    <row r="163" spans="1:13" x14ac:dyDescent="0.35">
      <c r="A163" s="41">
        <v>45118</v>
      </c>
      <c r="B163" s="96">
        <f>Table1[[#This Row],[Escalation Date]]-WEEKDAY(Table1[[#This Row],[Escalation Date]],2)+1</f>
        <v>45117</v>
      </c>
      <c r="C163" s="46" t="str">
        <f t="shared" si="2"/>
        <v>Jul</v>
      </c>
      <c r="D163" s="36" t="s">
        <v>21</v>
      </c>
      <c r="E163" s="36" t="s">
        <v>22</v>
      </c>
      <c r="F163" s="36" t="s">
        <v>530</v>
      </c>
      <c r="G163" s="36" t="s">
        <v>24</v>
      </c>
      <c r="H163" s="36" t="s">
        <v>83</v>
      </c>
      <c r="I163" s="36" t="s">
        <v>531</v>
      </c>
      <c r="J163" s="36" t="s">
        <v>27</v>
      </c>
      <c r="K163" s="36"/>
      <c r="L163" s="36" t="str" cm="1">
        <f t="array" ref="L16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63" s="36" t="s">
        <v>536</v>
      </c>
    </row>
    <row r="164" spans="1:13" x14ac:dyDescent="0.35">
      <c r="A164" s="41">
        <v>45119</v>
      </c>
      <c r="B164" s="96">
        <f>Table1[[#This Row],[Escalation Date]]-WEEKDAY(Table1[[#This Row],[Escalation Date]],2)+1</f>
        <v>45117</v>
      </c>
      <c r="C164" s="46" t="str">
        <f t="shared" si="2"/>
        <v>Jul</v>
      </c>
      <c r="D164" s="36" t="s">
        <v>67</v>
      </c>
      <c r="E164" s="36" t="s">
        <v>22</v>
      </c>
      <c r="F164" s="36" t="s">
        <v>537</v>
      </c>
      <c r="G164" s="36" t="s">
        <v>95</v>
      </c>
      <c r="H164" s="36" t="s">
        <v>17</v>
      </c>
      <c r="I164" s="36" t="s">
        <v>538</v>
      </c>
      <c r="J164" s="36" t="s">
        <v>54</v>
      </c>
      <c r="K164" s="36"/>
      <c r="L164" s="36" t="str" cm="1">
        <f t="array" ref="L16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64" s="36" t="s">
        <v>539</v>
      </c>
    </row>
    <row r="165" spans="1:13" x14ac:dyDescent="0.35">
      <c r="A165" s="41">
        <v>45119</v>
      </c>
      <c r="B165" s="96">
        <f>Table1[[#This Row],[Escalation Date]]-WEEKDAY(Table1[[#This Row],[Escalation Date]],2)+1</f>
        <v>45117</v>
      </c>
      <c r="C165" s="46" t="str">
        <f t="shared" si="2"/>
        <v>Jul</v>
      </c>
      <c r="D165" s="36" t="s">
        <v>21</v>
      </c>
      <c r="E165" s="36" t="s">
        <v>22</v>
      </c>
      <c r="F165" s="36" t="s">
        <v>540</v>
      </c>
      <c r="G165" s="36" t="s">
        <v>24</v>
      </c>
      <c r="H165" s="36" t="s">
        <v>83</v>
      </c>
      <c r="I165" s="36" t="s">
        <v>541</v>
      </c>
      <c r="J165" s="36" t="s">
        <v>62</v>
      </c>
      <c r="K165" s="36"/>
      <c r="L165" s="36" t="str" cm="1">
        <f t="array" ref="L16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65" s="45" t="s">
        <v>542</v>
      </c>
    </row>
    <row r="166" spans="1:13" x14ac:dyDescent="0.35">
      <c r="A166" s="41">
        <v>45121</v>
      </c>
      <c r="B166" s="96">
        <f>Table1[[#This Row],[Escalation Date]]-WEEKDAY(Table1[[#This Row],[Escalation Date]],2)+1</f>
        <v>45117</v>
      </c>
      <c r="C166" s="46" t="str">
        <f t="shared" si="2"/>
        <v>Jul</v>
      </c>
      <c r="D166" s="48" t="s">
        <v>117</v>
      </c>
      <c r="E166" s="36" t="s">
        <v>14</v>
      </c>
      <c r="F166" s="36" t="s">
        <v>543</v>
      </c>
      <c r="G166" s="36" t="s">
        <v>114</v>
      </c>
      <c r="H166" s="36" t="s">
        <v>114</v>
      </c>
      <c r="I166" s="36" t="s">
        <v>114</v>
      </c>
      <c r="J166" s="36" t="s">
        <v>19</v>
      </c>
      <c r="K166" s="36"/>
      <c r="L166" s="36" t="str" cm="1">
        <f t="array" ref="L16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66" s="36" t="s">
        <v>544</v>
      </c>
    </row>
    <row r="167" spans="1:13" x14ac:dyDescent="0.35">
      <c r="A167" s="41">
        <v>45121</v>
      </c>
      <c r="B167" s="96">
        <f>Table1[[#This Row],[Escalation Date]]-WEEKDAY(Table1[[#This Row],[Escalation Date]],2)+1</f>
        <v>45117</v>
      </c>
      <c r="C167" s="46" t="str">
        <f t="shared" si="2"/>
        <v>Jul</v>
      </c>
      <c r="D167" s="36" t="s">
        <v>21</v>
      </c>
      <c r="E167" s="36" t="s">
        <v>22</v>
      </c>
      <c r="F167" s="45" t="s">
        <v>545</v>
      </c>
      <c r="G167" s="36" t="s">
        <v>24</v>
      </c>
      <c r="H167" s="36" t="s">
        <v>83</v>
      </c>
      <c r="I167" s="45" t="s">
        <v>546</v>
      </c>
      <c r="J167" s="36" t="s">
        <v>27</v>
      </c>
      <c r="K167" s="36"/>
      <c r="L167" s="36" t="str" cm="1">
        <f t="array" ref="L16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67" s="45" t="s">
        <v>547</v>
      </c>
    </row>
    <row r="168" spans="1:13" x14ac:dyDescent="0.35">
      <c r="A168" s="41">
        <v>45124</v>
      </c>
      <c r="B168" s="96">
        <f>Table1[[#This Row],[Escalation Date]]-WEEKDAY(Table1[[#This Row],[Escalation Date]],2)+1</f>
        <v>45124</v>
      </c>
      <c r="C168" s="46" t="str">
        <f t="shared" si="2"/>
        <v>Jul</v>
      </c>
      <c r="D168" s="36" t="s">
        <v>188</v>
      </c>
      <c r="E168" s="36" t="s">
        <v>22</v>
      </c>
      <c r="F168" s="36" t="s">
        <v>548</v>
      </c>
      <c r="G168" s="36" t="s">
        <v>65</v>
      </c>
      <c r="H168" s="36" t="s">
        <v>25</v>
      </c>
      <c r="I168" s="36" t="s">
        <v>549</v>
      </c>
      <c r="J168" s="36" t="s">
        <v>550</v>
      </c>
      <c r="K168" s="36"/>
      <c r="L168" s="36" t="str" cm="1">
        <f t="array" ref="L16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the policy and supporting documents filed correctly in OnBase? Placed document in wrong folder, did not upload into folder, uploaded into wrong account folder</v>
      </c>
      <c r="M168" s="36" t="s">
        <v>551</v>
      </c>
    </row>
    <row r="169" spans="1:13" x14ac:dyDescent="0.35">
      <c r="A169" s="41">
        <v>45126</v>
      </c>
      <c r="B169" s="96">
        <f>Table1[[#This Row],[Escalation Date]]-WEEKDAY(Table1[[#This Row],[Escalation Date]],2)+1</f>
        <v>45124</v>
      </c>
      <c r="C169" s="46" t="str">
        <f t="shared" si="2"/>
        <v>Jul</v>
      </c>
      <c r="D169" s="45" t="s">
        <v>226</v>
      </c>
      <c r="E169" s="36" t="s">
        <v>22</v>
      </c>
      <c r="F169" s="45" t="s">
        <v>552</v>
      </c>
      <c r="G169" s="45" t="s">
        <v>553</v>
      </c>
      <c r="H169" s="45" t="s">
        <v>83</v>
      </c>
      <c r="I169" s="45" t="s">
        <v>554</v>
      </c>
      <c r="J169" s="36" t="s">
        <v>19</v>
      </c>
      <c r="K169" s="36"/>
      <c r="L169" s="36" t="str" cm="1">
        <f t="array" ref="L16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69" s="36" t="s">
        <v>555</v>
      </c>
    </row>
    <row r="170" spans="1:13" x14ac:dyDescent="0.35">
      <c r="A170" s="41">
        <v>45126</v>
      </c>
      <c r="B170" s="96">
        <f>Table1[[#This Row],[Escalation Date]]-WEEKDAY(Table1[[#This Row],[Escalation Date]],2)+1</f>
        <v>45124</v>
      </c>
      <c r="C170" s="46" t="str">
        <f t="shared" si="2"/>
        <v>Jul</v>
      </c>
      <c r="D170" s="45" t="s">
        <v>117</v>
      </c>
      <c r="E170" s="36" t="s">
        <v>14</v>
      </c>
      <c r="F170" s="36" t="s">
        <v>556</v>
      </c>
      <c r="G170" s="36" t="s">
        <v>16</v>
      </c>
      <c r="H170" s="36" t="s">
        <v>83</v>
      </c>
      <c r="I170" s="84" t="s">
        <v>557</v>
      </c>
      <c r="J170" s="36" t="s">
        <v>62</v>
      </c>
      <c r="K170" s="36"/>
      <c r="L170" s="36" t="str" cm="1">
        <f t="array" ref="L17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0" s="36" t="s">
        <v>558</v>
      </c>
    </row>
    <row r="171" spans="1:13" x14ac:dyDescent="0.35">
      <c r="A171" s="41">
        <v>45126</v>
      </c>
      <c r="B171" s="96">
        <f>Table1[[#This Row],[Escalation Date]]-WEEKDAY(Table1[[#This Row],[Escalation Date]],2)+1</f>
        <v>45124</v>
      </c>
      <c r="C171" s="46" t="str">
        <f t="shared" si="2"/>
        <v>Jul</v>
      </c>
      <c r="D171" s="45" t="s">
        <v>117</v>
      </c>
      <c r="E171" s="36" t="s">
        <v>14</v>
      </c>
      <c r="F171" s="36" t="s">
        <v>559</v>
      </c>
      <c r="G171" s="36" t="s">
        <v>16</v>
      </c>
      <c r="H171" s="36" t="s">
        <v>17</v>
      </c>
      <c r="I171" s="84" t="s">
        <v>560</v>
      </c>
      <c r="J171" s="36" t="s">
        <v>62</v>
      </c>
      <c r="K171" s="36"/>
      <c r="L171" s="36" t="str" cm="1">
        <f t="array" ref="L17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1" s="36" t="s">
        <v>558</v>
      </c>
    </row>
    <row r="172" spans="1:13" x14ac:dyDescent="0.35">
      <c r="A172" s="41">
        <v>45126</v>
      </c>
      <c r="B172" s="96">
        <f>Table1[[#This Row],[Escalation Date]]-WEEKDAY(Table1[[#This Row],[Escalation Date]],2)+1</f>
        <v>45124</v>
      </c>
      <c r="C172" s="46" t="str">
        <f t="shared" si="2"/>
        <v>Jul</v>
      </c>
      <c r="D172" s="45" t="s">
        <v>117</v>
      </c>
      <c r="E172" s="36" t="s">
        <v>14</v>
      </c>
      <c r="F172" s="36" t="s">
        <v>561</v>
      </c>
      <c r="G172" s="36" t="s">
        <v>16</v>
      </c>
      <c r="H172" s="36" t="s">
        <v>17</v>
      </c>
      <c r="I172" s="84" t="s">
        <v>562</v>
      </c>
      <c r="J172" s="36" t="s">
        <v>62</v>
      </c>
      <c r="K172" s="36"/>
      <c r="L172" s="36" t="str" cm="1">
        <f t="array" ref="L17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2" s="36" t="s">
        <v>558</v>
      </c>
    </row>
    <row r="173" spans="1:13" x14ac:dyDescent="0.35">
      <c r="A173" s="41">
        <v>45126</v>
      </c>
      <c r="B173" s="96">
        <f>Table1[[#This Row],[Escalation Date]]-WEEKDAY(Table1[[#This Row],[Escalation Date]],2)+1</f>
        <v>45124</v>
      </c>
      <c r="C173" s="46" t="str">
        <f t="shared" si="2"/>
        <v>Jul</v>
      </c>
      <c r="D173" s="45" t="s">
        <v>117</v>
      </c>
      <c r="E173" s="36" t="s">
        <v>14</v>
      </c>
      <c r="F173" s="36" t="s">
        <v>563</v>
      </c>
      <c r="G173" s="36" t="s">
        <v>16</v>
      </c>
      <c r="H173" s="36" t="s">
        <v>83</v>
      </c>
      <c r="I173" s="84" t="s">
        <v>564</v>
      </c>
      <c r="J173" s="36" t="s">
        <v>62</v>
      </c>
      <c r="K173" s="36"/>
      <c r="L173" s="36" t="str" cm="1">
        <f t="array" ref="L17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3" s="36" t="s">
        <v>558</v>
      </c>
    </row>
    <row r="174" spans="1:13" x14ac:dyDescent="0.35">
      <c r="A174" s="41">
        <v>45126</v>
      </c>
      <c r="B174" s="96">
        <f>Table1[[#This Row],[Escalation Date]]-WEEKDAY(Table1[[#This Row],[Escalation Date]],2)+1</f>
        <v>45124</v>
      </c>
      <c r="C174" s="46" t="str">
        <f t="shared" si="2"/>
        <v>Jul</v>
      </c>
      <c r="D174" s="45" t="s">
        <v>117</v>
      </c>
      <c r="E174" s="36" t="s">
        <v>14</v>
      </c>
      <c r="F174" s="36" t="s">
        <v>565</v>
      </c>
      <c r="G174" s="36" t="s">
        <v>16</v>
      </c>
      <c r="H174" s="36" t="s">
        <v>83</v>
      </c>
      <c r="I174" s="84" t="s">
        <v>566</v>
      </c>
      <c r="J174" s="36" t="s">
        <v>62</v>
      </c>
      <c r="K174" s="36"/>
      <c r="L174" s="36" t="str" cm="1">
        <f t="array" ref="L17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4" s="36" t="s">
        <v>558</v>
      </c>
    </row>
    <row r="175" spans="1:13" s="70" customFormat="1" x14ac:dyDescent="0.35">
      <c r="A175" s="41">
        <v>45126</v>
      </c>
      <c r="B175" s="96">
        <f>Table1[[#This Row],[Escalation Date]]-WEEKDAY(Table1[[#This Row],[Escalation Date]],2)+1</f>
        <v>45124</v>
      </c>
      <c r="C175" s="46" t="str">
        <f t="shared" si="2"/>
        <v>Jul</v>
      </c>
      <c r="D175" s="45" t="s">
        <v>117</v>
      </c>
      <c r="E175" s="36" t="s">
        <v>14</v>
      </c>
      <c r="F175" s="36" t="s">
        <v>567</v>
      </c>
      <c r="G175" s="36" t="s">
        <v>16</v>
      </c>
      <c r="H175" s="36" t="s">
        <v>17</v>
      </c>
      <c r="I175" s="84" t="s">
        <v>568</v>
      </c>
      <c r="J175" s="36" t="s">
        <v>62</v>
      </c>
      <c r="K175" s="36"/>
      <c r="L175" s="36" t="str" cm="1">
        <f t="array" ref="L17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5" s="36" t="s">
        <v>558</v>
      </c>
    </row>
    <row r="176" spans="1:13" s="70" customFormat="1" x14ac:dyDescent="0.35">
      <c r="A176" s="41">
        <v>45126</v>
      </c>
      <c r="B176" s="96">
        <f>Table1[[#This Row],[Escalation Date]]-WEEKDAY(Table1[[#This Row],[Escalation Date]],2)+1</f>
        <v>45124</v>
      </c>
      <c r="C176" s="46" t="str">
        <f t="shared" si="2"/>
        <v>Jul</v>
      </c>
      <c r="D176" s="45" t="s">
        <v>117</v>
      </c>
      <c r="E176" s="36" t="s">
        <v>14</v>
      </c>
      <c r="F176" s="36" t="s">
        <v>569</v>
      </c>
      <c r="G176" s="36" t="s">
        <v>16</v>
      </c>
      <c r="H176" s="36" t="s">
        <v>83</v>
      </c>
      <c r="I176" s="84" t="s">
        <v>570</v>
      </c>
      <c r="J176" s="36" t="s">
        <v>62</v>
      </c>
      <c r="K176" s="36"/>
      <c r="L176" s="36" t="str" cm="1">
        <f t="array" ref="L17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6" s="36" t="s">
        <v>558</v>
      </c>
    </row>
    <row r="177" spans="1:13" x14ac:dyDescent="0.35">
      <c r="A177" s="41">
        <v>45126</v>
      </c>
      <c r="B177" s="96">
        <f>Table1[[#This Row],[Escalation Date]]-WEEKDAY(Table1[[#This Row],[Escalation Date]],2)+1</f>
        <v>45124</v>
      </c>
      <c r="C177" s="46" t="str">
        <f t="shared" si="2"/>
        <v>Jul</v>
      </c>
      <c r="D177" s="45" t="s">
        <v>117</v>
      </c>
      <c r="E177" s="36" t="s">
        <v>14</v>
      </c>
      <c r="F177" s="36" t="s">
        <v>571</v>
      </c>
      <c r="G177" s="36" t="s">
        <v>16</v>
      </c>
      <c r="H177" s="36" t="s">
        <v>17</v>
      </c>
      <c r="I177" s="84" t="s">
        <v>572</v>
      </c>
      <c r="J177" s="36" t="s">
        <v>62</v>
      </c>
      <c r="K177" s="36"/>
      <c r="L177" s="36" t="str" cm="1">
        <f t="array" ref="L17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7" s="36" t="s">
        <v>558</v>
      </c>
    </row>
    <row r="178" spans="1:13" x14ac:dyDescent="0.35">
      <c r="A178" s="41">
        <v>45126</v>
      </c>
      <c r="B178" s="96">
        <f>Table1[[#This Row],[Escalation Date]]-WEEKDAY(Table1[[#This Row],[Escalation Date]],2)+1</f>
        <v>45124</v>
      </c>
      <c r="C178" s="46" t="str">
        <f t="shared" si="2"/>
        <v>Jul</v>
      </c>
      <c r="D178" s="45" t="s">
        <v>117</v>
      </c>
      <c r="E178" s="36" t="s">
        <v>14</v>
      </c>
      <c r="F178" s="36" t="s">
        <v>573</v>
      </c>
      <c r="G178" s="36" t="s">
        <v>16</v>
      </c>
      <c r="H178" s="36" t="s">
        <v>17</v>
      </c>
      <c r="I178" s="84" t="s">
        <v>574</v>
      </c>
      <c r="J178" s="36" t="s">
        <v>62</v>
      </c>
      <c r="K178" s="36"/>
      <c r="L178" s="36" t="str" cm="1">
        <f t="array" ref="L17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8" s="36" t="s">
        <v>558</v>
      </c>
    </row>
    <row r="179" spans="1:13" x14ac:dyDescent="0.35">
      <c r="A179" s="41">
        <v>45126</v>
      </c>
      <c r="B179" s="96">
        <f>Table1[[#This Row],[Escalation Date]]-WEEKDAY(Table1[[#This Row],[Escalation Date]],2)+1</f>
        <v>45124</v>
      </c>
      <c r="C179" s="46" t="str">
        <f t="shared" si="2"/>
        <v>Jul</v>
      </c>
      <c r="D179" s="45" t="s">
        <v>117</v>
      </c>
      <c r="E179" s="36" t="s">
        <v>14</v>
      </c>
      <c r="F179" s="36" t="s">
        <v>575</v>
      </c>
      <c r="G179" s="36" t="s">
        <v>16</v>
      </c>
      <c r="H179" s="36" t="s">
        <v>17</v>
      </c>
      <c r="I179" s="84" t="s">
        <v>576</v>
      </c>
      <c r="J179" s="36" t="s">
        <v>62</v>
      </c>
      <c r="K179" s="36"/>
      <c r="L179" s="36" t="str" cm="1">
        <f t="array" ref="L17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9" s="36" t="s">
        <v>558</v>
      </c>
    </row>
    <row r="180" spans="1:13" x14ac:dyDescent="0.35">
      <c r="A180" s="41">
        <v>45126</v>
      </c>
      <c r="B180" s="96">
        <f>Table1[[#This Row],[Escalation Date]]-WEEKDAY(Table1[[#This Row],[Escalation Date]],2)+1</f>
        <v>45124</v>
      </c>
      <c r="C180" s="46" t="str">
        <f t="shared" si="2"/>
        <v>Jul</v>
      </c>
      <c r="D180" s="45" t="s">
        <v>117</v>
      </c>
      <c r="E180" s="36" t="s">
        <v>14</v>
      </c>
      <c r="F180" s="36" t="s">
        <v>577</v>
      </c>
      <c r="G180" s="36" t="s">
        <v>16</v>
      </c>
      <c r="H180" s="36" t="s">
        <v>17</v>
      </c>
      <c r="I180" s="84" t="s">
        <v>578</v>
      </c>
      <c r="J180" s="36" t="s">
        <v>62</v>
      </c>
      <c r="K180" s="36"/>
      <c r="L180" s="36" t="str" cm="1">
        <f t="array" ref="L18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80" s="36" t="s">
        <v>558</v>
      </c>
    </row>
    <row r="181" spans="1:13" x14ac:dyDescent="0.35">
      <c r="A181" s="41">
        <v>45126</v>
      </c>
      <c r="B181" s="96">
        <f>Table1[[#This Row],[Escalation Date]]-WEEKDAY(Table1[[#This Row],[Escalation Date]],2)+1</f>
        <v>45124</v>
      </c>
      <c r="C181" s="46" t="str">
        <f t="shared" si="2"/>
        <v>Jul</v>
      </c>
      <c r="D181" s="45" t="s">
        <v>117</v>
      </c>
      <c r="E181" s="36" t="s">
        <v>14</v>
      </c>
      <c r="F181" s="36" t="s">
        <v>579</v>
      </c>
      <c r="G181" s="36" t="s">
        <v>16</v>
      </c>
      <c r="H181" s="36" t="s">
        <v>83</v>
      </c>
      <c r="I181" s="49" t="s">
        <v>580</v>
      </c>
      <c r="J181" s="36" t="s">
        <v>19</v>
      </c>
      <c r="K181" s="36"/>
      <c r="L181" s="36" t="str" cm="1">
        <f t="array" ref="L18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81" s="45" t="s">
        <v>581</v>
      </c>
    </row>
    <row r="182" spans="1:13" x14ac:dyDescent="0.35">
      <c r="A182" s="41">
        <v>45126</v>
      </c>
      <c r="B182" s="96">
        <f>Table1[[#This Row],[Escalation Date]]-WEEKDAY(Table1[[#This Row],[Escalation Date]],2)+1</f>
        <v>45124</v>
      </c>
      <c r="C182" s="46" t="str">
        <f t="shared" si="2"/>
        <v>Jul</v>
      </c>
      <c r="D182" s="45" t="s">
        <v>117</v>
      </c>
      <c r="E182" s="36" t="s">
        <v>14</v>
      </c>
      <c r="F182" s="36" t="s">
        <v>582</v>
      </c>
      <c r="G182" s="36" t="s">
        <v>16</v>
      </c>
      <c r="H182" s="36" t="s">
        <v>83</v>
      </c>
      <c r="I182" s="45" t="s">
        <v>583</v>
      </c>
      <c r="J182" s="36" t="s">
        <v>62</v>
      </c>
      <c r="K182" s="36"/>
      <c r="L182" s="36" t="str" cm="1">
        <f t="array" ref="L18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82" s="36" t="s">
        <v>558</v>
      </c>
    </row>
    <row r="183" spans="1:13" x14ac:dyDescent="0.35">
      <c r="A183" s="41">
        <v>45126</v>
      </c>
      <c r="B183" s="96">
        <f>Table1[[#This Row],[Escalation Date]]-WEEKDAY(Table1[[#This Row],[Escalation Date]],2)+1</f>
        <v>45124</v>
      </c>
      <c r="C183" s="46" t="str">
        <f t="shared" si="2"/>
        <v>Jul</v>
      </c>
      <c r="D183" s="45" t="s">
        <v>117</v>
      </c>
      <c r="E183" s="36" t="s">
        <v>14</v>
      </c>
      <c r="F183" s="45" t="s">
        <v>584</v>
      </c>
      <c r="G183" s="36" t="s">
        <v>16</v>
      </c>
      <c r="H183" s="36" t="s">
        <v>17</v>
      </c>
      <c r="I183" s="36" t="s">
        <v>585</v>
      </c>
      <c r="J183" s="36" t="s">
        <v>62</v>
      </c>
      <c r="K183" s="36"/>
      <c r="L183" s="36" t="str" cm="1">
        <f t="array" ref="L18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83" s="36" t="s">
        <v>558</v>
      </c>
    </row>
    <row r="184" spans="1:13" x14ac:dyDescent="0.35">
      <c r="A184" s="41">
        <v>45126</v>
      </c>
      <c r="B184" s="96">
        <f>Table1[[#This Row],[Escalation Date]]-WEEKDAY(Table1[[#This Row],[Escalation Date]],2)+1</f>
        <v>45124</v>
      </c>
      <c r="C184" s="46" t="str">
        <f t="shared" si="2"/>
        <v>Jul</v>
      </c>
      <c r="D184" s="45" t="s">
        <v>80</v>
      </c>
      <c r="E184" s="36" t="s">
        <v>14</v>
      </c>
      <c r="F184" s="36" t="s">
        <v>586</v>
      </c>
      <c r="G184" s="36" t="s">
        <v>82</v>
      </c>
      <c r="H184" s="36" t="s">
        <v>17</v>
      </c>
      <c r="I184" s="45" t="s">
        <v>587</v>
      </c>
      <c r="J184" s="36" t="s">
        <v>62</v>
      </c>
      <c r="K184" s="36"/>
      <c r="L184" s="36" t="str" cm="1">
        <f t="array" ref="L18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84" s="45" t="s">
        <v>588</v>
      </c>
    </row>
    <row r="185" spans="1:13" x14ac:dyDescent="0.35">
      <c r="A185" s="41">
        <v>45128</v>
      </c>
      <c r="B185" s="96">
        <f>Table1[[#This Row],[Escalation Date]]-WEEKDAY(Table1[[#This Row],[Escalation Date]],2)+1</f>
        <v>45124</v>
      </c>
      <c r="C185" s="46" t="str">
        <f t="shared" si="2"/>
        <v>Jul</v>
      </c>
      <c r="D185" s="45" t="s">
        <v>21</v>
      </c>
      <c r="E185" s="36" t="s">
        <v>22</v>
      </c>
      <c r="F185" s="36" t="s">
        <v>589</v>
      </c>
      <c r="G185" s="36" t="s">
        <v>24</v>
      </c>
      <c r="H185" s="36" t="s">
        <v>25</v>
      </c>
      <c r="I185" s="36" t="s">
        <v>590</v>
      </c>
      <c r="J185" s="36" t="s">
        <v>62</v>
      </c>
      <c r="K185" s="36"/>
      <c r="L185" s="36" t="str" cm="1">
        <f t="array" ref="L18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85" s="36" t="s">
        <v>591</v>
      </c>
    </row>
    <row r="186" spans="1:13" x14ac:dyDescent="0.35">
      <c r="A186" s="67">
        <v>45128</v>
      </c>
      <c r="B186" s="96">
        <f>Table1[[#This Row],[Escalation Date]]-WEEKDAY(Table1[[#This Row],[Escalation Date]],2)+1</f>
        <v>45124</v>
      </c>
      <c r="C186" s="68" t="str">
        <f t="shared" si="2"/>
        <v>Jul</v>
      </c>
      <c r="D186" s="69" t="s">
        <v>35</v>
      </c>
      <c r="E186" s="69" t="s">
        <v>14</v>
      </c>
      <c r="F186" s="69" t="s">
        <v>592</v>
      </c>
      <c r="G186" s="36" t="s">
        <v>65</v>
      </c>
      <c r="H186" s="36" t="s">
        <v>17</v>
      </c>
      <c r="I186" s="69" t="s">
        <v>593</v>
      </c>
      <c r="J186" s="69" t="s">
        <v>19</v>
      </c>
      <c r="K186" s="69" t="s">
        <v>126</v>
      </c>
      <c r="L186" s="69" t="str" cm="1">
        <f t="array" ref="L18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186" s="69" t="s">
        <v>594</v>
      </c>
    </row>
    <row r="187" spans="1:13" x14ac:dyDescent="0.35">
      <c r="A187" s="67">
        <v>45128</v>
      </c>
      <c r="B187" s="96">
        <f>Table1[[#This Row],[Escalation Date]]-WEEKDAY(Table1[[#This Row],[Escalation Date]],2)+1</f>
        <v>45124</v>
      </c>
      <c r="C187" s="68" t="str">
        <f t="shared" si="2"/>
        <v>Jul</v>
      </c>
      <c r="D187" s="69" t="s">
        <v>40</v>
      </c>
      <c r="E187" s="69" t="s">
        <v>22</v>
      </c>
      <c r="F187" s="69" t="s">
        <v>595</v>
      </c>
      <c r="G187" s="36" t="s">
        <v>65</v>
      </c>
      <c r="H187" s="36" t="s">
        <v>17</v>
      </c>
      <c r="I187" s="69" t="s">
        <v>596</v>
      </c>
      <c r="J187" s="69" t="s">
        <v>19</v>
      </c>
      <c r="K187" s="69" t="s">
        <v>126</v>
      </c>
      <c r="L187" s="69" t="str" cm="1">
        <f t="array" ref="L18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187" s="69" t="s">
        <v>597</v>
      </c>
    </row>
    <row r="188" spans="1:13" x14ac:dyDescent="0.35">
      <c r="A188" s="41">
        <v>45128</v>
      </c>
      <c r="B188" s="96">
        <f>Table1[[#This Row],[Escalation Date]]-WEEKDAY(Table1[[#This Row],[Escalation Date]],2)+1</f>
        <v>45124</v>
      </c>
      <c r="C188" s="46" t="str">
        <f t="shared" si="2"/>
        <v>Jul</v>
      </c>
      <c r="D188" s="45" t="s">
        <v>40</v>
      </c>
      <c r="E188" s="36" t="s">
        <v>22</v>
      </c>
      <c r="F188" s="36" t="s">
        <v>598</v>
      </c>
      <c r="G188" s="36" t="s">
        <v>65</v>
      </c>
      <c r="H188" s="36" t="s">
        <v>17</v>
      </c>
      <c r="I188" s="36" t="s">
        <v>599</v>
      </c>
      <c r="J188" s="36" t="s">
        <v>75</v>
      </c>
      <c r="K188" s="36"/>
      <c r="L188" s="36" t="str" cm="1">
        <f t="array" ref="L18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88" s="36" t="s">
        <v>600</v>
      </c>
    </row>
    <row r="189" spans="1:13" x14ac:dyDescent="0.35">
      <c r="A189" s="41">
        <v>45131</v>
      </c>
      <c r="B189" s="96">
        <f>Table1[[#This Row],[Escalation Date]]-WEEKDAY(Table1[[#This Row],[Escalation Date]],2)+1</f>
        <v>45131</v>
      </c>
      <c r="C189" s="46" t="str">
        <f t="shared" si="2"/>
        <v>Jul</v>
      </c>
      <c r="D189" s="45" t="s">
        <v>171</v>
      </c>
      <c r="E189" s="36" t="s">
        <v>22</v>
      </c>
      <c r="F189" s="36" t="s">
        <v>601</v>
      </c>
      <c r="G189" s="36" t="s">
        <v>173</v>
      </c>
      <c r="H189" s="36" t="s">
        <v>17</v>
      </c>
      <c r="I189" s="36" t="s">
        <v>602</v>
      </c>
      <c r="J189" s="36" t="s">
        <v>62</v>
      </c>
      <c r="K189" s="36"/>
      <c r="L189" s="36" t="str" cm="1">
        <f t="array" ref="L18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89" s="45" t="s">
        <v>603</v>
      </c>
    </row>
    <row r="190" spans="1:13" x14ac:dyDescent="0.35">
      <c r="A190" s="41">
        <v>45132</v>
      </c>
      <c r="B190" s="96">
        <f>Table1[[#This Row],[Escalation Date]]-WEEKDAY(Table1[[#This Row],[Escalation Date]],2)+1</f>
        <v>45131</v>
      </c>
      <c r="C190" s="46" t="str">
        <f t="shared" si="2"/>
        <v>Jul</v>
      </c>
      <c r="D190" s="69" t="s">
        <v>35</v>
      </c>
      <c r="E190" s="36" t="s">
        <v>14</v>
      </c>
      <c r="F190" s="69" t="s">
        <v>592</v>
      </c>
      <c r="G190" s="36" t="s">
        <v>65</v>
      </c>
      <c r="H190" s="36" t="s">
        <v>17</v>
      </c>
      <c r="I190" s="36" t="s">
        <v>593</v>
      </c>
      <c r="J190" s="69" t="s">
        <v>75</v>
      </c>
      <c r="K190" s="36"/>
      <c r="L190" s="36" t="str" cm="1">
        <f t="array" ref="L19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90" s="45" t="s">
        <v>604</v>
      </c>
    </row>
    <row r="191" spans="1:13" x14ac:dyDescent="0.35">
      <c r="A191" s="41">
        <v>45132</v>
      </c>
      <c r="B191" s="96">
        <f>Table1[[#This Row],[Escalation Date]]-WEEKDAY(Table1[[#This Row],[Escalation Date]],2)+1</f>
        <v>45131</v>
      </c>
      <c r="C191" s="46" t="str">
        <f t="shared" si="2"/>
        <v>Jul</v>
      </c>
      <c r="D191" s="36" t="s">
        <v>114</v>
      </c>
      <c r="E191" s="36" t="s">
        <v>22</v>
      </c>
      <c r="F191" s="36" t="s">
        <v>605</v>
      </c>
      <c r="G191" s="36" t="s">
        <v>606</v>
      </c>
      <c r="H191" s="36" t="s">
        <v>17</v>
      </c>
      <c r="I191" s="45" t="s">
        <v>607</v>
      </c>
      <c r="J191" s="69" t="s">
        <v>62</v>
      </c>
      <c r="K191" s="36"/>
      <c r="L191" s="36" t="str" cm="1">
        <f t="array" ref="L19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91" s="36" t="s">
        <v>608</v>
      </c>
    </row>
    <row r="192" spans="1:13" x14ac:dyDescent="0.35">
      <c r="A192" s="41">
        <v>45132</v>
      </c>
      <c r="B192" s="96">
        <f>Table1[[#This Row],[Escalation Date]]-WEEKDAY(Table1[[#This Row],[Escalation Date]],2)+1</f>
        <v>45131</v>
      </c>
      <c r="C192" s="46" t="str">
        <f t="shared" si="2"/>
        <v>Jul</v>
      </c>
      <c r="D192" s="45" t="s">
        <v>80</v>
      </c>
      <c r="E192" s="36" t="s">
        <v>14</v>
      </c>
      <c r="F192" s="36" t="s">
        <v>609</v>
      </c>
      <c r="G192" s="36" t="s">
        <v>82</v>
      </c>
      <c r="H192" s="36" t="s">
        <v>375</v>
      </c>
      <c r="I192" s="36" t="s">
        <v>610</v>
      </c>
      <c r="J192" s="36" t="s">
        <v>19</v>
      </c>
      <c r="K192" s="69" t="s">
        <v>126</v>
      </c>
      <c r="L192" s="69" t="str" cm="1">
        <f t="array" ref="L19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192" s="45" t="s">
        <v>611</v>
      </c>
    </row>
    <row r="193" spans="1:13" x14ac:dyDescent="0.35">
      <c r="A193" s="41">
        <v>45132</v>
      </c>
      <c r="B193" s="96">
        <f>Table1[[#This Row],[Escalation Date]]-WEEKDAY(Table1[[#This Row],[Escalation Date]],2)+1</f>
        <v>45131</v>
      </c>
      <c r="C193" s="46" t="str">
        <f t="shared" si="2"/>
        <v>Jul</v>
      </c>
      <c r="D193" s="45" t="s">
        <v>442</v>
      </c>
      <c r="E193" s="36" t="s">
        <v>14</v>
      </c>
      <c r="F193" s="45" t="s">
        <v>612</v>
      </c>
      <c r="G193" s="45" t="s">
        <v>51</v>
      </c>
      <c r="H193" s="45" t="s">
        <v>25</v>
      </c>
      <c r="I193" s="36" t="s">
        <v>613</v>
      </c>
      <c r="J193" s="36" t="s">
        <v>62</v>
      </c>
      <c r="K193" s="36"/>
      <c r="L193" s="36" t="str" cm="1">
        <f t="array" ref="L19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93" s="45" t="s">
        <v>603</v>
      </c>
    </row>
    <row r="194" spans="1:13" x14ac:dyDescent="0.35">
      <c r="A194" s="41">
        <v>45133</v>
      </c>
      <c r="B194" s="96">
        <f>Table1[[#This Row],[Escalation Date]]-WEEKDAY(Table1[[#This Row],[Escalation Date]],2)+1</f>
        <v>45131</v>
      </c>
      <c r="C194" s="46" t="str">
        <f t="shared" ref="C194:C257" si="3">TEXT(A194,"mmm")</f>
        <v>Jul</v>
      </c>
      <c r="D194" s="36" t="s">
        <v>93</v>
      </c>
      <c r="E194" s="36" t="s">
        <v>22</v>
      </c>
      <c r="F194" s="36" t="s">
        <v>614</v>
      </c>
      <c r="G194" s="36" t="s">
        <v>24</v>
      </c>
      <c r="H194" s="36" t="s">
        <v>17</v>
      </c>
      <c r="I194" s="36" t="s">
        <v>615</v>
      </c>
      <c r="J194" s="69" t="s">
        <v>19</v>
      </c>
      <c r="K194" s="65"/>
      <c r="L194" s="69" t="str" cm="1">
        <f t="array" ref="L19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94" s="36" t="s">
        <v>616</v>
      </c>
    </row>
    <row r="195" spans="1:13" x14ac:dyDescent="0.35">
      <c r="A195" s="41">
        <v>45133</v>
      </c>
      <c r="B195" s="96">
        <f>Table1[[#This Row],[Escalation Date]]-WEEKDAY(Table1[[#This Row],[Escalation Date]],2)+1</f>
        <v>45131</v>
      </c>
      <c r="C195" s="46" t="str">
        <f t="shared" si="3"/>
        <v>Jul</v>
      </c>
      <c r="D195" s="45" t="s">
        <v>40</v>
      </c>
      <c r="E195" s="36" t="s">
        <v>22</v>
      </c>
      <c r="F195" s="36" t="s">
        <v>595</v>
      </c>
      <c r="G195" s="36" t="s">
        <v>65</v>
      </c>
      <c r="H195" s="36" t="s">
        <v>17</v>
      </c>
      <c r="I195" s="36" t="s">
        <v>596</v>
      </c>
      <c r="J195" s="69" t="s">
        <v>19</v>
      </c>
      <c r="K195" s="69" t="s">
        <v>126</v>
      </c>
      <c r="L195" s="69" t="str" cm="1">
        <f t="array" ref="L19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195" s="45" t="s">
        <v>617</v>
      </c>
    </row>
    <row r="196" spans="1:13" x14ac:dyDescent="0.35">
      <c r="A196" s="41">
        <v>45133</v>
      </c>
      <c r="B196" s="96">
        <f>Table1[[#This Row],[Escalation Date]]-WEEKDAY(Table1[[#This Row],[Escalation Date]],2)+1</f>
        <v>45131</v>
      </c>
      <c r="C196" s="46" t="str">
        <f t="shared" si="3"/>
        <v>Jul</v>
      </c>
      <c r="D196" s="45" t="s">
        <v>40</v>
      </c>
      <c r="E196" s="36" t="s">
        <v>22</v>
      </c>
      <c r="F196" s="36" t="s">
        <v>595</v>
      </c>
      <c r="G196" s="36" t="s">
        <v>65</v>
      </c>
      <c r="H196" s="36" t="s">
        <v>17</v>
      </c>
      <c r="I196" s="36" t="s">
        <v>596</v>
      </c>
      <c r="J196" s="69" t="s">
        <v>19</v>
      </c>
      <c r="K196" s="69" t="s">
        <v>126</v>
      </c>
      <c r="L196" s="69" t="str" cm="1">
        <f t="array" ref="L19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196" s="45" t="s">
        <v>618</v>
      </c>
    </row>
    <row r="197" spans="1:13" x14ac:dyDescent="0.35">
      <c r="A197" s="41">
        <v>45134</v>
      </c>
      <c r="B197" s="96">
        <f>Table1[[#This Row],[Escalation Date]]-WEEKDAY(Table1[[#This Row],[Escalation Date]],2)+1</f>
        <v>45131</v>
      </c>
      <c r="C197" s="46" t="str">
        <f t="shared" si="3"/>
        <v>Jul</v>
      </c>
      <c r="D197" s="45" t="s">
        <v>40</v>
      </c>
      <c r="E197" s="36" t="s">
        <v>22</v>
      </c>
      <c r="F197" s="36" t="s">
        <v>619</v>
      </c>
      <c r="G197" s="36" t="s">
        <v>31</v>
      </c>
      <c r="H197" s="36" t="s">
        <v>17</v>
      </c>
      <c r="I197" s="36" t="s">
        <v>620</v>
      </c>
      <c r="J197" s="36" t="s">
        <v>75</v>
      </c>
      <c r="K197" s="36"/>
      <c r="L197" s="36" t="str" cm="1">
        <f t="array" ref="L19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97" s="45" t="s">
        <v>621</v>
      </c>
    </row>
    <row r="198" spans="1:13" x14ac:dyDescent="0.35">
      <c r="A198" s="41">
        <v>45135</v>
      </c>
      <c r="B198" s="96">
        <f>Table1[[#This Row],[Escalation Date]]-WEEKDAY(Table1[[#This Row],[Escalation Date]],2)+1</f>
        <v>45131</v>
      </c>
      <c r="C198" s="46" t="str">
        <f t="shared" si="3"/>
        <v>Jul</v>
      </c>
      <c r="D198" s="45" t="s">
        <v>101</v>
      </c>
      <c r="E198" s="36" t="s">
        <v>22</v>
      </c>
      <c r="F198" s="36" t="s">
        <v>622</v>
      </c>
      <c r="G198" s="36" t="s">
        <v>65</v>
      </c>
      <c r="H198" s="36" t="s">
        <v>25</v>
      </c>
      <c r="I198" s="45" t="s">
        <v>623</v>
      </c>
      <c r="J198" s="36" t="s">
        <v>75</v>
      </c>
      <c r="K198" s="36"/>
      <c r="L198" s="36" t="str" cm="1">
        <f t="array" ref="L19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98" s="45" t="s">
        <v>360</v>
      </c>
    </row>
    <row r="199" spans="1:13" x14ac:dyDescent="0.35">
      <c r="A199" s="41">
        <v>45138</v>
      </c>
      <c r="B199" s="96">
        <f>Table1[[#This Row],[Escalation Date]]-WEEKDAY(Table1[[#This Row],[Escalation Date]],2)+1</f>
        <v>45138</v>
      </c>
      <c r="C199" s="46" t="str">
        <f t="shared" si="3"/>
        <v>Jul</v>
      </c>
      <c r="D199" s="45" t="s">
        <v>29</v>
      </c>
      <c r="E199" s="36" t="s">
        <v>22</v>
      </c>
      <c r="F199" s="36" t="s">
        <v>624</v>
      </c>
      <c r="G199" s="36" t="s">
        <v>320</v>
      </c>
      <c r="H199" s="36" t="s">
        <v>17</v>
      </c>
      <c r="I199" s="36" t="s">
        <v>625</v>
      </c>
      <c r="J199" s="36" t="s">
        <v>27</v>
      </c>
      <c r="K199" s="36"/>
      <c r="L199" s="36" t="str" cm="1">
        <f t="array" ref="L19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99" s="36" t="s">
        <v>626</v>
      </c>
    </row>
    <row r="200" spans="1:13" x14ac:dyDescent="0.35">
      <c r="A200" s="41">
        <v>45140</v>
      </c>
      <c r="B200" s="96">
        <f>Table1[[#This Row],[Escalation Date]]-WEEKDAY(Table1[[#This Row],[Escalation Date]],2)+1</f>
        <v>45138</v>
      </c>
      <c r="C200" s="46" t="str">
        <f t="shared" si="3"/>
        <v>Aug</v>
      </c>
      <c r="D200" s="36" t="s">
        <v>196</v>
      </c>
      <c r="E200" s="36" t="s">
        <v>14</v>
      </c>
      <c r="F200" s="36" t="s">
        <v>627</v>
      </c>
      <c r="G200" s="45" t="s">
        <v>51</v>
      </c>
      <c r="H200" s="45" t="s">
        <v>375</v>
      </c>
      <c r="I200" s="45" t="s">
        <v>628</v>
      </c>
      <c r="J200" s="36" t="s">
        <v>62</v>
      </c>
      <c r="K200" s="36"/>
      <c r="L200" s="36" t="str" cm="1">
        <f t="array" ref="L20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00" s="36" t="s">
        <v>629</v>
      </c>
    </row>
    <row r="201" spans="1:13" x14ac:dyDescent="0.35">
      <c r="A201" s="41">
        <v>45141</v>
      </c>
      <c r="B201" s="96">
        <f>Table1[[#This Row],[Escalation Date]]-WEEKDAY(Table1[[#This Row],[Escalation Date]],2)+1</f>
        <v>45138</v>
      </c>
      <c r="C201" s="46" t="str">
        <f t="shared" si="3"/>
        <v>Aug</v>
      </c>
      <c r="D201" s="45" t="s">
        <v>630</v>
      </c>
      <c r="E201" s="36" t="s">
        <v>14</v>
      </c>
      <c r="F201" s="45" t="s">
        <v>631</v>
      </c>
      <c r="G201" s="36" t="s">
        <v>82</v>
      </c>
      <c r="H201" s="36" t="s">
        <v>334</v>
      </c>
      <c r="I201" s="45" t="s">
        <v>632</v>
      </c>
      <c r="J201" s="36" t="s">
        <v>57</v>
      </c>
      <c r="K201" s="36" t="s">
        <v>164</v>
      </c>
      <c r="L201" s="36" t="str" cm="1">
        <f t="array" ref="L20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201" s="45" t="s">
        <v>633</v>
      </c>
    </row>
    <row r="202" spans="1:13" x14ac:dyDescent="0.35">
      <c r="A202" s="41">
        <v>45141</v>
      </c>
      <c r="B202" s="96">
        <f>Table1[[#This Row],[Escalation Date]]-WEEKDAY(Table1[[#This Row],[Escalation Date]],2)+1</f>
        <v>45138</v>
      </c>
      <c r="C202" s="46" t="str">
        <f t="shared" si="3"/>
        <v>Aug</v>
      </c>
      <c r="D202" s="45" t="s">
        <v>226</v>
      </c>
      <c r="E202" s="36" t="s">
        <v>22</v>
      </c>
      <c r="F202" s="45" t="s">
        <v>634</v>
      </c>
      <c r="G202" s="45" t="s">
        <v>635</v>
      </c>
      <c r="H202" s="45" t="s">
        <v>375</v>
      </c>
      <c r="I202" s="45" t="s">
        <v>636</v>
      </c>
      <c r="J202" s="36" t="s">
        <v>62</v>
      </c>
      <c r="K202" s="36"/>
      <c r="L202" s="36" t="str" cm="1">
        <f t="array" ref="L20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02" s="45" t="s">
        <v>637</v>
      </c>
    </row>
    <row r="203" spans="1:13" x14ac:dyDescent="0.35">
      <c r="A203" s="41">
        <v>45142</v>
      </c>
      <c r="B203" s="96">
        <f>Table1[[#This Row],[Escalation Date]]-WEEKDAY(Table1[[#This Row],[Escalation Date]],2)+1</f>
        <v>45138</v>
      </c>
      <c r="C203" s="46" t="str">
        <f t="shared" si="3"/>
        <v>Aug</v>
      </c>
      <c r="D203" s="69" t="s">
        <v>35</v>
      </c>
      <c r="E203" s="36" t="s">
        <v>14</v>
      </c>
      <c r="F203" s="36" t="s">
        <v>638</v>
      </c>
      <c r="G203" s="36" t="s">
        <v>639</v>
      </c>
      <c r="H203" s="36" t="s">
        <v>640</v>
      </c>
      <c r="I203" s="36" t="s">
        <v>641</v>
      </c>
      <c r="J203" s="36" t="s">
        <v>27</v>
      </c>
      <c r="K203" s="36"/>
      <c r="L203" s="36" t="str" cm="1">
        <f t="array" ref="L20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03" s="36" t="s">
        <v>642</v>
      </c>
    </row>
    <row r="204" spans="1:13" x14ac:dyDescent="0.35">
      <c r="A204" s="41">
        <v>45146</v>
      </c>
      <c r="B204" s="96">
        <f>Table1[[#This Row],[Escalation Date]]-WEEKDAY(Table1[[#This Row],[Escalation Date]],2)+1</f>
        <v>45145</v>
      </c>
      <c r="C204" s="46" t="str">
        <f t="shared" si="3"/>
        <v>Aug</v>
      </c>
      <c r="D204" s="45" t="s">
        <v>40</v>
      </c>
      <c r="E204" s="36" t="s">
        <v>22</v>
      </c>
      <c r="F204" s="36" t="s">
        <v>598</v>
      </c>
      <c r="G204" s="36" t="s">
        <v>65</v>
      </c>
      <c r="H204" s="36" t="s">
        <v>17</v>
      </c>
      <c r="I204" s="36" t="s">
        <v>599</v>
      </c>
      <c r="J204" s="36" t="s">
        <v>75</v>
      </c>
      <c r="K204" s="36"/>
      <c r="L204" s="36" t="str" cm="1">
        <f t="array" ref="L20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04" s="36" t="s">
        <v>643</v>
      </c>
    </row>
    <row r="205" spans="1:13" x14ac:dyDescent="0.35">
      <c r="A205" s="41">
        <v>45147</v>
      </c>
      <c r="B205" s="96">
        <f>Table1[[#This Row],[Escalation Date]]-WEEKDAY(Table1[[#This Row],[Escalation Date]],2)+1</f>
        <v>45145</v>
      </c>
      <c r="C205" s="46" t="str">
        <f t="shared" si="3"/>
        <v>Aug</v>
      </c>
      <c r="D205" s="36" t="s">
        <v>226</v>
      </c>
      <c r="E205" s="36" t="s">
        <v>22</v>
      </c>
      <c r="F205" s="36" t="s">
        <v>644</v>
      </c>
      <c r="G205" s="36" t="s">
        <v>16</v>
      </c>
      <c r="H205" s="36" t="s">
        <v>83</v>
      </c>
      <c r="I205" s="36" t="s">
        <v>645</v>
      </c>
      <c r="J205" s="36" t="s">
        <v>27</v>
      </c>
      <c r="K205" s="36"/>
      <c r="L205" s="36" t="str" cm="1">
        <f t="array" ref="L20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05" s="36" t="s">
        <v>646</v>
      </c>
    </row>
    <row r="206" spans="1:13" x14ac:dyDescent="0.35">
      <c r="A206" s="41">
        <v>45147</v>
      </c>
      <c r="B206" s="96">
        <f>Table1[[#This Row],[Escalation Date]]-WEEKDAY(Table1[[#This Row],[Escalation Date]],2)+1</f>
        <v>45145</v>
      </c>
      <c r="C206" s="46" t="str">
        <f t="shared" si="3"/>
        <v>Aug</v>
      </c>
      <c r="D206" s="36" t="s">
        <v>421</v>
      </c>
      <c r="E206" s="36" t="s">
        <v>14</v>
      </c>
      <c r="F206" s="36" t="s">
        <v>647</v>
      </c>
      <c r="G206" s="36" t="s">
        <v>31</v>
      </c>
      <c r="H206" s="36" t="s">
        <v>17</v>
      </c>
      <c r="I206" s="36" t="s">
        <v>648</v>
      </c>
      <c r="J206" s="36" t="s">
        <v>75</v>
      </c>
      <c r="K206" s="36"/>
      <c r="L206" s="36" t="str" cm="1">
        <f t="array" ref="L20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06" s="36" t="s">
        <v>649</v>
      </c>
    </row>
    <row r="207" spans="1:13" x14ac:dyDescent="0.35">
      <c r="A207" s="41">
        <v>45147</v>
      </c>
      <c r="B207" s="96">
        <f>Table1[[#This Row],[Escalation Date]]-WEEKDAY(Table1[[#This Row],[Escalation Date]],2)+1</f>
        <v>45145</v>
      </c>
      <c r="C207" s="46" t="str">
        <f t="shared" si="3"/>
        <v>Aug</v>
      </c>
      <c r="D207" s="36" t="s">
        <v>421</v>
      </c>
      <c r="E207" s="36" t="s">
        <v>14</v>
      </c>
      <c r="F207" s="36" t="s">
        <v>650</v>
      </c>
      <c r="G207" s="36" t="s">
        <v>31</v>
      </c>
      <c r="H207" s="36" t="s">
        <v>17</v>
      </c>
      <c r="I207" s="36" t="s">
        <v>651</v>
      </c>
      <c r="J207" s="36" t="s">
        <v>57</v>
      </c>
      <c r="K207" s="36" t="s">
        <v>164</v>
      </c>
      <c r="L207" s="36" t="str" cm="1">
        <f t="array" ref="L20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207" s="36" t="s">
        <v>652</v>
      </c>
    </row>
    <row r="208" spans="1:13" x14ac:dyDescent="0.35">
      <c r="A208" s="41">
        <v>45147</v>
      </c>
      <c r="B208" s="96">
        <f>Table1[[#This Row],[Escalation Date]]-WEEKDAY(Table1[[#This Row],[Escalation Date]],2)+1</f>
        <v>45145</v>
      </c>
      <c r="C208" s="46" t="str">
        <f t="shared" si="3"/>
        <v>Aug</v>
      </c>
      <c r="D208" s="36" t="s">
        <v>385</v>
      </c>
      <c r="E208" s="36" t="s">
        <v>22</v>
      </c>
      <c r="F208" s="36" t="s">
        <v>653</v>
      </c>
      <c r="G208" s="36" t="s">
        <v>654</v>
      </c>
      <c r="H208" s="36" t="s">
        <v>83</v>
      </c>
      <c r="I208" s="36" t="s">
        <v>655</v>
      </c>
      <c r="J208" s="36" t="s">
        <v>62</v>
      </c>
      <c r="K208" s="36"/>
      <c r="L208" s="36" t="str" cm="1">
        <f t="array" ref="L20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08" s="36" t="s">
        <v>656</v>
      </c>
    </row>
    <row r="209" spans="1:13" x14ac:dyDescent="0.35">
      <c r="A209" s="41">
        <v>45148</v>
      </c>
      <c r="B209" s="96">
        <f>Table1[[#This Row],[Escalation Date]]-WEEKDAY(Table1[[#This Row],[Escalation Date]],2)+1</f>
        <v>45145</v>
      </c>
      <c r="C209" s="46" t="str">
        <f t="shared" si="3"/>
        <v>Aug</v>
      </c>
      <c r="D209" s="36" t="s">
        <v>421</v>
      </c>
      <c r="E209" s="36" t="s">
        <v>14</v>
      </c>
      <c r="F209" s="36" t="s">
        <v>657</v>
      </c>
      <c r="G209" s="36" t="s">
        <v>95</v>
      </c>
      <c r="H209" s="36" t="s">
        <v>25</v>
      </c>
      <c r="I209" s="36" t="s">
        <v>658</v>
      </c>
      <c r="J209" s="36" t="s">
        <v>62</v>
      </c>
      <c r="K209" s="36"/>
      <c r="L209" s="36" t="str" cm="1">
        <f t="array" ref="L20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09" s="36" t="s">
        <v>659</v>
      </c>
    </row>
    <row r="210" spans="1:13" x14ac:dyDescent="0.35">
      <c r="A210" s="41">
        <v>45148</v>
      </c>
      <c r="B210" s="96">
        <f>Table1[[#This Row],[Escalation Date]]-WEEKDAY(Table1[[#This Row],[Escalation Date]],2)+1</f>
        <v>45145</v>
      </c>
      <c r="C210" s="46" t="str">
        <f t="shared" si="3"/>
        <v>Aug</v>
      </c>
      <c r="D210" s="36" t="s">
        <v>101</v>
      </c>
      <c r="E210" s="36" t="s">
        <v>22</v>
      </c>
      <c r="F210" s="36" t="s">
        <v>660</v>
      </c>
      <c r="G210" s="36" t="s">
        <v>65</v>
      </c>
      <c r="H210" s="36" t="s">
        <v>25</v>
      </c>
      <c r="I210" s="36" t="s">
        <v>661</v>
      </c>
      <c r="J210" s="36" t="s">
        <v>54</v>
      </c>
      <c r="K210" s="36"/>
      <c r="L210" s="36" t="str" cm="1">
        <f t="array" ref="L21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210" s="36" t="s">
        <v>662</v>
      </c>
    </row>
    <row r="211" spans="1:13" x14ac:dyDescent="0.35">
      <c r="A211" s="41">
        <v>45148</v>
      </c>
      <c r="B211" s="96">
        <f>Table1[[#This Row],[Escalation Date]]-WEEKDAY(Table1[[#This Row],[Escalation Date]],2)+1</f>
        <v>45145</v>
      </c>
      <c r="C211" s="46" t="str">
        <f t="shared" si="3"/>
        <v>Aug</v>
      </c>
      <c r="D211" s="36" t="s">
        <v>67</v>
      </c>
      <c r="E211" s="36" t="s">
        <v>22</v>
      </c>
      <c r="F211" s="36" t="s">
        <v>663</v>
      </c>
      <c r="G211" s="36" t="s">
        <v>293</v>
      </c>
      <c r="H211" s="36" t="s">
        <v>334</v>
      </c>
      <c r="I211" s="36" t="s">
        <v>664</v>
      </c>
      <c r="J211" s="36" t="s">
        <v>19</v>
      </c>
      <c r="K211" s="36" t="s">
        <v>126</v>
      </c>
      <c r="L211" s="36" t="str" cm="1">
        <f t="array" ref="L21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211" s="36" t="s">
        <v>665</v>
      </c>
    </row>
    <row r="212" spans="1:13" x14ac:dyDescent="0.35">
      <c r="A212" s="41">
        <v>45152</v>
      </c>
      <c r="B212" s="96">
        <f>Table1[[#This Row],[Escalation Date]]-WEEKDAY(Table1[[#This Row],[Escalation Date]],2)+1</f>
        <v>45152</v>
      </c>
      <c r="C212" s="46" t="str">
        <f t="shared" si="3"/>
        <v>Aug</v>
      </c>
      <c r="D212" s="36" t="s">
        <v>67</v>
      </c>
      <c r="E212" s="36" t="s">
        <v>22</v>
      </c>
      <c r="F212" s="36" t="s">
        <v>666</v>
      </c>
      <c r="G212" s="36" t="s">
        <v>95</v>
      </c>
      <c r="H212" s="36" t="s">
        <v>25</v>
      </c>
      <c r="I212" s="36" t="s">
        <v>667</v>
      </c>
      <c r="J212" s="36" t="s">
        <v>19</v>
      </c>
      <c r="K212" s="36"/>
      <c r="L212" s="36" t="str" cm="1">
        <f t="array" ref="L21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12" s="36" t="s">
        <v>668</v>
      </c>
    </row>
    <row r="213" spans="1:13" x14ac:dyDescent="0.35">
      <c r="A213" s="41">
        <v>45153</v>
      </c>
      <c r="B213" s="96">
        <f>Table1[[#This Row],[Escalation Date]]-WEEKDAY(Table1[[#This Row],[Escalation Date]],2)+1</f>
        <v>45152</v>
      </c>
      <c r="C213" s="46" t="str">
        <f t="shared" si="3"/>
        <v>Aug</v>
      </c>
      <c r="D213" s="36" t="s">
        <v>21</v>
      </c>
      <c r="E213" s="36" t="s">
        <v>22</v>
      </c>
      <c r="F213" s="36" t="s">
        <v>669</v>
      </c>
      <c r="G213" s="36" t="s">
        <v>95</v>
      </c>
      <c r="H213" s="36" t="s">
        <v>17</v>
      </c>
      <c r="I213" s="36" t="s">
        <v>670</v>
      </c>
      <c r="J213" s="36" t="s">
        <v>75</v>
      </c>
      <c r="K213" s="36"/>
      <c r="L213" s="36" t="str" cm="1">
        <f t="array" ref="L21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13" s="36" t="s">
        <v>671</v>
      </c>
    </row>
    <row r="214" spans="1:13" x14ac:dyDescent="0.35">
      <c r="A214" s="41">
        <v>45154</v>
      </c>
      <c r="B214" s="96">
        <f>Table1[[#This Row],[Escalation Date]]-WEEKDAY(Table1[[#This Row],[Escalation Date]],2)+1</f>
        <v>45152</v>
      </c>
      <c r="C214" s="46" t="str">
        <f t="shared" si="3"/>
        <v>Aug</v>
      </c>
      <c r="D214" s="36" t="s">
        <v>262</v>
      </c>
      <c r="E214" s="36" t="s">
        <v>14</v>
      </c>
      <c r="F214" s="36" t="s">
        <v>672</v>
      </c>
      <c r="G214" s="36" t="s">
        <v>635</v>
      </c>
      <c r="H214" s="36" t="s">
        <v>177</v>
      </c>
      <c r="I214" s="36" t="s">
        <v>673</v>
      </c>
      <c r="J214" s="36" t="s">
        <v>62</v>
      </c>
      <c r="K214" s="36"/>
      <c r="L214" s="36" t="str" cm="1">
        <f t="array" ref="L21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14" s="36" t="s">
        <v>674</v>
      </c>
    </row>
    <row r="215" spans="1:13" x14ac:dyDescent="0.35">
      <c r="A215" s="41">
        <v>45154</v>
      </c>
      <c r="B215" s="96">
        <f>Table1[[#This Row],[Escalation Date]]-WEEKDAY(Table1[[#This Row],[Escalation Date]],2)+1</f>
        <v>45152</v>
      </c>
      <c r="C215" s="46" t="str">
        <f t="shared" si="3"/>
        <v>Aug</v>
      </c>
      <c r="D215" s="36" t="s">
        <v>35</v>
      </c>
      <c r="E215" s="36" t="s">
        <v>14</v>
      </c>
      <c r="F215" s="36" t="s">
        <v>675</v>
      </c>
      <c r="G215" s="36" t="s">
        <v>168</v>
      </c>
      <c r="H215" s="36" t="s">
        <v>83</v>
      </c>
      <c r="I215" s="36" t="s">
        <v>676</v>
      </c>
      <c r="J215" s="36" t="s">
        <v>19</v>
      </c>
      <c r="K215" s="36"/>
      <c r="L215" s="36" t="str" cm="1">
        <f t="array" ref="L21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15" s="36" t="s">
        <v>677</v>
      </c>
    </row>
    <row r="216" spans="1:13" x14ac:dyDescent="0.35">
      <c r="A216" s="41">
        <v>45156</v>
      </c>
      <c r="B216" s="96">
        <f>Table1[[#This Row],[Escalation Date]]-WEEKDAY(Table1[[#This Row],[Escalation Date]],2)+1</f>
        <v>45152</v>
      </c>
      <c r="C216" s="46" t="str">
        <f t="shared" si="3"/>
        <v>Aug</v>
      </c>
      <c r="D216" s="36" t="s">
        <v>80</v>
      </c>
      <c r="E216" s="36" t="s">
        <v>14</v>
      </c>
      <c r="F216" s="36" t="s">
        <v>678</v>
      </c>
      <c r="G216" s="36" t="s">
        <v>82</v>
      </c>
      <c r="H216" s="36" t="s">
        <v>17</v>
      </c>
      <c r="I216" s="36" t="s">
        <v>679</v>
      </c>
      <c r="J216" s="36" t="s">
        <v>19</v>
      </c>
      <c r="K216" s="36"/>
      <c r="L216" s="36" t="str" cm="1">
        <f t="array" ref="L21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16" s="36" t="s">
        <v>680</v>
      </c>
    </row>
    <row r="217" spans="1:13" x14ac:dyDescent="0.35">
      <c r="A217" s="41">
        <v>45159</v>
      </c>
      <c r="B217" s="96">
        <f>Table1[[#This Row],[Escalation Date]]-WEEKDAY(Table1[[#This Row],[Escalation Date]],2)+1</f>
        <v>45159</v>
      </c>
      <c r="C217" s="46" t="str">
        <f t="shared" si="3"/>
        <v>Aug</v>
      </c>
      <c r="D217" s="36" t="s">
        <v>404</v>
      </c>
      <c r="E217" s="36" t="s">
        <v>14</v>
      </c>
      <c r="F217" s="36" t="s">
        <v>681</v>
      </c>
      <c r="G217" s="36" t="s">
        <v>95</v>
      </c>
      <c r="H217" s="36" t="s">
        <v>17</v>
      </c>
      <c r="I217" s="36" t="s">
        <v>682</v>
      </c>
      <c r="J217" s="36" t="s">
        <v>75</v>
      </c>
      <c r="K217" s="36"/>
      <c r="L217" s="36" t="str" cm="1">
        <f t="array" ref="L21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17" s="36" t="s">
        <v>683</v>
      </c>
    </row>
    <row r="218" spans="1:13" x14ac:dyDescent="0.35">
      <c r="A218" s="41">
        <v>45159</v>
      </c>
      <c r="B218" s="96">
        <f>Table1[[#This Row],[Escalation Date]]-WEEKDAY(Table1[[#This Row],[Escalation Date]],2)+1</f>
        <v>45159</v>
      </c>
      <c r="C218" s="46" t="str">
        <f t="shared" si="3"/>
        <v>Aug</v>
      </c>
      <c r="D218" s="36" t="s">
        <v>421</v>
      </c>
      <c r="E218" s="36" t="s">
        <v>14</v>
      </c>
      <c r="F218" s="36" t="s">
        <v>684</v>
      </c>
      <c r="G218" s="36" t="s">
        <v>31</v>
      </c>
      <c r="H218" s="36" t="s">
        <v>17</v>
      </c>
      <c r="I218" s="36" t="s">
        <v>685</v>
      </c>
      <c r="J218" s="36" t="s">
        <v>44</v>
      </c>
      <c r="K218" s="36"/>
      <c r="L218" s="36" t="str" cm="1">
        <f t="array" ref="L21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18" s="36" t="s">
        <v>686</v>
      </c>
    </row>
    <row r="219" spans="1:13" x14ac:dyDescent="0.35">
      <c r="A219" s="41">
        <v>45161</v>
      </c>
      <c r="B219" s="96">
        <f>Table1[[#This Row],[Escalation Date]]-WEEKDAY(Table1[[#This Row],[Escalation Date]],2)+1</f>
        <v>45159</v>
      </c>
      <c r="C219" s="46" t="str">
        <f t="shared" si="3"/>
        <v>Aug</v>
      </c>
      <c r="D219" s="36" t="s">
        <v>404</v>
      </c>
      <c r="E219" s="36" t="s">
        <v>14</v>
      </c>
      <c r="F219" s="36" t="s">
        <v>687</v>
      </c>
      <c r="G219" s="36" t="s">
        <v>95</v>
      </c>
      <c r="H219" s="36" t="s">
        <v>25</v>
      </c>
      <c r="I219" s="36" t="s">
        <v>688</v>
      </c>
      <c r="J219" s="36" t="s">
        <v>19</v>
      </c>
      <c r="K219" s="36"/>
      <c r="L219" s="36" t="str" cm="1">
        <f t="array" ref="L21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19" s="36" t="s">
        <v>689</v>
      </c>
    </row>
    <row r="220" spans="1:13" x14ac:dyDescent="0.35">
      <c r="A220" s="41">
        <v>45163</v>
      </c>
      <c r="B220" s="96">
        <f>Table1[[#This Row],[Escalation Date]]-WEEKDAY(Table1[[#This Row],[Escalation Date]],2)+1</f>
        <v>45159</v>
      </c>
      <c r="C220" s="46" t="str">
        <f t="shared" si="3"/>
        <v>Aug</v>
      </c>
      <c r="D220" s="36" t="s">
        <v>147</v>
      </c>
      <c r="E220" s="36" t="s">
        <v>14</v>
      </c>
      <c r="F220" s="36" t="s">
        <v>690</v>
      </c>
      <c r="G220" s="36" t="s">
        <v>31</v>
      </c>
      <c r="H220" s="36" t="s">
        <v>17</v>
      </c>
      <c r="I220" s="36" t="s">
        <v>691</v>
      </c>
      <c r="J220" s="36" t="s">
        <v>19</v>
      </c>
      <c r="K220" s="36" t="s">
        <v>126</v>
      </c>
      <c r="L220" s="36" t="str" cm="1">
        <f t="array" ref="L22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220" s="36" t="s">
        <v>692</v>
      </c>
    </row>
    <row r="221" spans="1:13" x14ac:dyDescent="0.35">
      <c r="A221" s="41">
        <v>45166</v>
      </c>
      <c r="B221" s="96">
        <f>Table1[[#This Row],[Escalation Date]]-WEEKDAY(Table1[[#This Row],[Escalation Date]],2)+1</f>
        <v>45166</v>
      </c>
      <c r="C221" s="46" t="str">
        <f t="shared" si="3"/>
        <v>Aug</v>
      </c>
      <c r="D221" s="36" t="s">
        <v>693</v>
      </c>
      <c r="E221" s="36" t="s">
        <v>14</v>
      </c>
      <c r="F221" s="36" t="s">
        <v>694</v>
      </c>
      <c r="G221" s="36" t="s">
        <v>31</v>
      </c>
      <c r="H221" s="36" t="s">
        <v>17</v>
      </c>
      <c r="I221" s="36" t="s">
        <v>695</v>
      </c>
      <c r="J221" s="36" t="s">
        <v>75</v>
      </c>
      <c r="K221" s="36"/>
      <c r="L221" s="36" t="str" cm="1">
        <f t="array" ref="L22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21" s="36" t="s">
        <v>696</v>
      </c>
    </row>
    <row r="222" spans="1:13" x14ac:dyDescent="0.35">
      <c r="A222" s="41">
        <v>45166</v>
      </c>
      <c r="B222" s="96">
        <f>Table1[[#This Row],[Escalation Date]]-WEEKDAY(Table1[[#This Row],[Escalation Date]],2)+1</f>
        <v>45166</v>
      </c>
      <c r="C222" s="46" t="str">
        <f t="shared" si="3"/>
        <v>Aug</v>
      </c>
      <c r="D222" s="36" t="s">
        <v>166</v>
      </c>
      <c r="E222" s="36" t="s">
        <v>14</v>
      </c>
      <c r="F222" s="36" t="s">
        <v>697</v>
      </c>
      <c r="G222" s="36" t="s">
        <v>168</v>
      </c>
      <c r="H222" s="36" t="s">
        <v>138</v>
      </c>
      <c r="I222" s="36" t="s">
        <v>698</v>
      </c>
      <c r="J222" s="36" t="s">
        <v>75</v>
      </c>
      <c r="K222" s="36"/>
      <c r="L222" s="36" t="str" cm="1">
        <f t="array" ref="L22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22" s="36" t="s">
        <v>699</v>
      </c>
    </row>
    <row r="223" spans="1:13" x14ac:dyDescent="0.35">
      <c r="A223" s="41">
        <v>45169</v>
      </c>
      <c r="B223" s="96">
        <f>Table1[[#This Row],[Escalation Date]]-WEEKDAY(Table1[[#This Row],[Escalation Date]],2)+1</f>
        <v>45166</v>
      </c>
      <c r="C223" s="46" t="str">
        <f t="shared" si="3"/>
        <v>Aug</v>
      </c>
      <c r="D223" s="36" t="s">
        <v>117</v>
      </c>
      <c r="E223" s="36" t="s">
        <v>14</v>
      </c>
      <c r="F223" s="36" t="s">
        <v>700</v>
      </c>
      <c r="G223" s="36" t="s">
        <v>16</v>
      </c>
      <c r="H223" s="36" t="s">
        <v>17</v>
      </c>
      <c r="I223" s="36" t="s">
        <v>701</v>
      </c>
      <c r="J223" s="36" t="s">
        <v>75</v>
      </c>
      <c r="K223" s="36"/>
      <c r="L223" s="36" t="str" cm="1">
        <f t="array" ref="L22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23" s="36" t="s">
        <v>702</v>
      </c>
    </row>
    <row r="224" spans="1:13" x14ac:dyDescent="0.35">
      <c r="A224" s="41">
        <v>45169</v>
      </c>
      <c r="B224" s="96">
        <f>Table1[[#This Row],[Escalation Date]]-WEEKDAY(Table1[[#This Row],[Escalation Date]],2)+1</f>
        <v>45166</v>
      </c>
      <c r="C224" s="46" t="str">
        <f t="shared" si="3"/>
        <v>Aug</v>
      </c>
      <c r="D224" s="36" t="s">
        <v>21</v>
      </c>
      <c r="E224" s="36" t="s">
        <v>22</v>
      </c>
      <c r="F224" s="36" t="s">
        <v>703</v>
      </c>
      <c r="G224" s="36" t="s">
        <v>24</v>
      </c>
      <c r="H224" s="36" t="s">
        <v>83</v>
      </c>
      <c r="I224" s="36" t="s">
        <v>704</v>
      </c>
      <c r="J224" s="36" t="s">
        <v>62</v>
      </c>
      <c r="K224" s="36"/>
      <c r="L224" s="36" t="str" cm="1">
        <f t="array" ref="L22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24" s="36" t="s">
        <v>705</v>
      </c>
    </row>
    <row r="225" spans="1:13" x14ac:dyDescent="0.35">
      <c r="A225" s="41">
        <v>45174</v>
      </c>
      <c r="B225" s="96">
        <f>Table1[[#This Row],[Escalation Date]]-WEEKDAY(Table1[[#This Row],[Escalation Date]],2)+1</f>
        <v>45173</v>
      </c>
      <c r="C225" s="46" t="str">
        <f t="shared" si="3"/>
        <v>Sep</v>
      </c>
      <c r="D225" s="36" t="s">
        <v>135</v>
      </c>
      <c r="E225" s="36" t="s">
        <v>14</v>
      </c>
      <c r="F225" s="36" t="s">
        <v>706</v>
      </c>
      <c r="G225" s="36" t="s">
        <v>497</v>
      </c>
      <c r="H225" s="36" t="s">
        <v>375</v>
      </c>
      <c r="I225" s="86" t="s">
        <v>707</v>
      </c>
      <c r="J225" s="36" t="s">
        <v>62</v>
      </c>
      <c r="K225" s="36"/>
      <c r="L225" s="36" t="str" cm="1">
        <f t="array" ref="L22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25" s="36" t="s">
        <v>708</v>
      </c>
    </row>
    <row r="226" spans="1:13" x14ac:dyDescent="0.35">
      <c r="A226" s="41">
        <v>45174</v>
      </c>
      <c r="B226" s="96">
        <f>Table1[[#This Row],[Escalation Date]]-WEEKDAY(Table1[[#This Row],[Escalation Date]],2)+1</f>
        <v>45173</v>
      </c>
      <c r="C226" s="46" t="str">
        <f t="shared" si="3"/>
        <v>Sep</v>
      </c>
      <c r="D226" s="36" t="s">
        <v>421</v>
      </c>
      <c r="E226" s="36" t="s">
        <v>14</v>
      </c>
      <c r="F226" s="36" t="s">
        <v>684</v>
      </c>
      <c r="G226" s="36" t="s">
        <v>31</v>
      </c>
      <c r="H226" s="36" t="s">
        <v>17</v>
      </c>
      <c r="I226" s="36" t="s">
        <v>685</v>
      </c>
      <c r="J226" s="36" t="s">
        <v>75</v>
      </c>
      <c r="K226" s="36"/>
      <c r="L226" s="36" t="str" cm="1">
        <f t="array" ref="L22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26" s="36" t="s">
        <v>709</v>
      </c>
    </row>
    <row r="227" spans="1:13" x14ac:dyDescent="0.35">
      <c r="A227" s="41">
        <v>45175</v>
      </c>
      <c r="B227" s="96">
        <f>Table1[[#This Row],[Escalation Date]]-WEEKDAY(Table1[[#This Row],[Escalation Date]],2)+1</f>
        <v>45173</v>
      </c>
      <c r="C227" s="46" t="str">
        <f t="shared" si="3"/>
        <v>Sep</v>
      </c>
      <c r="D227" s="36" t="s">
        <v>171</v>
      </c>
      <c r="E227" s="36" t="s">
        <v>22</v>
      </c>
      <c r="F227" s="36" t="s">
        <v>710</v>
      </c>
      <c r="G227" s="36" t="s">
        <v>350</v>
      </c>
      <c r="H227" s="36" t="s">
        <v>83</v>
      </c>
      <c r="I227" s="36" t="s">
        <v>711</v>
      </c>
      <c r="J227" s="36" t="s">
        <v>62</v>
      </c>
      <c r="K227" s="36"/>
      <c r="L227" s="36" t="str" cm="1">
        <f t="array" ref="L22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27" s="36" t="s">
        <v>708</v>
      </c>
    </row>
    <row r="228" spans="1:13" x14ac:dyDescent="0.35">
      <c r="A228" s="41">
        <v>45177</v>
      </c>
      <c r="B228" s="96">
        <f>Table1[[#This Row],[Escalation Date]]-WEEKDAY(Table1[[#This Row],[Escalation Date]],2)+1</f>
        <v>45173</v>
      </c>
      <c r="C228" s="46" t="str">
        <f t="shared" si="3"/>
        <v>Sep</v>
      </c>
      <c r="D228" s="36" t="s">
        <v>282</v>
      </c>
      <c r="E228" s="36" t="s">
        <v>14</v>
      </c>
      <c r="F228" s="36" t="s">
        <v>712</v>
      </c>
      <c r="G228" s="36" t="s">
        <v>185</v>
      </c>
      <c r="H228" s="36" t="s">
        <v>25</v>
      </c>
      <c r="I228" s="36" t="s">
        <v>713</v>
      </c>
      <c r="J228" s="36" t="s">
        <v>75</v>
      </c>
      <c r="K228" s="36"/>
      <c r="L228" s="36" t="str" cm="1">
        <f t="array" ref="L22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28" s="36" t="s">
        <v>714</v>
      </c>
    </row>
    <row r="229" spans="1:13" x14ac:dyDescent="0.35">
      <c r="A229" s="41">
        <v>45180</v>
      </c>
      <c r="B229" s="96">
        <f>Table1[[#This Row],[Escalation Date]]-WEEKDAY(Table1[[#This Row],[Escalation Date]],2)+1</f>
        <v>45180</v>
      </c>
      <c r="C229" s="46" t="str">
        <f t="shared" si="3"/>
        <v>Sep</v>
      </c>
      <c r="D229" s="36" t="s">
        <v>421</v>
      </c>
      <c r="E229" s="36" t="s">
        <v>14</v>
      </c>
      <c r="F229" s="36" t="s">
        <v>715</v>
      </c>
      <c r="G229" s="36" t="s">
        <v>31</v>
      </c>
      <c r="H229" s="36" t="s">
        <v>17</v>
      </c>
      <c r="I229" s="36" t="s">
        <v>716</v>
      </c>
      <c r="J229" s="36" t="s">
        <v>58</v>
      </c>
      <c r="K229" s="36"/>
      <c r="L229" s="36" t="str" cm="1">
        <f t="array" ref="L22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29" s="36" t="s">
        <v>717</v>
      </c>
    </row>
    <row r="230" spans="1:13" x14ac:dyDescent="0.35">
      <c r="A230" s="41">
        <v>45183</v>
      </c>
      <c r="B230" s="96">
        <f>Table1[[#This Row],[Escalation Date]]-WEEKDAY(Table1[[#This Row],[Escalation Date]],2)+1</f>
        <v>45180</v>
      </c>
      <c r="C230" s="46" t="str">
        <f t="shared" si="3"/>
        <v>Sep</v>
      </c>
      <c r="D230" s="36" t="s">
        <v>72</v>
      </c>
      <c r="E230" s="36" t="s">
        <v>14</v>
      </c>
      <c r="F230" s="36" t="s">
        <v>718</v>
      </c>
      <c r="G230" s="36" t="s">
        <v>24</v>
      </c>
      <c r="H230" s="36" t="s">
        <v>25</v>
      </c>
      <c r="I230" s="36" t="s">
        <v>719</v>
      </c>
      <c r="J230" s="36" t="s">
        <v>57</v>
      </c>
      <c r="K230" s="36" t="s">
        <v>58</v>
      </c>
      <c r="L230" s="36" t="str" cm="1">
        <f t="array" ref="L23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30" s="36" t="s">
        <v>720</v>
      </c>
    </row>
    <row r="231" spans="1:13" x14ac:dyDescent="0.35">
      <c r="A231" s="41">
        <v>45184</v>
      </c>
      <c r="B231" s="96">
        <f>Table1[[#This Row],[Escalation Date]]-WEEKDAY(Table1[[#This Row],[Escalation Date]],2)+1</f>
        <v>45180</v>
      </c>
      <c r="C231" s="46" t="str">
        <f t="shared" si="3"/>
        <v>Sep</v>
      </c>
      <c r="D231" s="36" t="s">
        <v>21</v>
      </c>
      <c r="E231" s="36" t="s">
        <v>22</v>
      </c>
      <c r="F231" s="36" t="s">
        <v>721</v>
      </c>
      <c r="G231" s="36" t="s">
        <v>24</v>
      </c>
      <c r="H231" s="36" t="s">
        <v>83</v>
      </c>
      <c r="I231" s="36" t="s">
        <v>722</v>
      </c>
      <c r="J231" s="36" t="s">
        <v>62</v>
      </c>
      <c r="K231" s="36"/>
      <c r="L231" s="36" t="str" cm="1">
        <f t="array" ref="L23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31" s="36" t="s">
        <v>723</v>
      </c>
    </row>
    <row r="232" spans="1:13" x14ac:dyDescent="0.35">
      <c r="A232" s="41">
        <v>45184</v>
      </c>
      <c r="B232" s="96">
        <f>Table1[[#This Row],[Escalation Date]]-WEEKDAY(Table1[[#This Row],[Escalation Date]],2)+1</f>
        <v>45180</v>
      </c>
      <c r="C232" s="46" t="str">
        <f t="shared" si="3"/>
        <v>Sep</v>
      </c>
      <c r="D232" s="36" t="s">
        <v>117</v>
      </c>
      <c r="E232" s="36" t="s">
        <v>14</v>
      </c>
      <c r="F232" s="70" t="s">
        <v>724</v>
      </c>
      <c r="G232" s="36" t="s">
        <v>82</v>
      </c>
      <c r="H232" s="36" t="s">
        <v>725</v>
      </c>
      <c r="I232" s="70" t="s">
        <v>726</v>
      </c>
      <c r="J232" s="36" t="s">
        <v>44</v>
      </c>
      <c r="K232" s="36"/>
      <c r="L232" s="36" t="str" cm="1">
        <f t="array" ref="L23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32" s="36" t="s">
        <v>727</v>
      </c>
    </row>
    <row r="233" spans="1:13" x14ac:dyDescent="0.35">
      <c r="A233" s="41">
        <v>45188</v>
      </c>
      <c r="B233" s="96">
        <f>Table1[[#This Row],[Escalation Date]]-WEEKDAY(Table1[[#This Row],[Escalation Date]],2)+1</f>
        <v>45187</v>
      </c>
      <c r="C233" s="46" t="str">
        <f t="shared" si="3"/>
        <v>Sep</v>
      </c>
      <c r="D233" s="36" t="s">
        <v>72</v>
      </c>
      <c r="E233" s="36" t="s">
        <v>14</v>
      </c>
      <c r="F233" s="36" t="s">
        <v>728</v>
      </c>
      <c r="G233" s="36" t="s">
        <v>222</v>
      </c>
      <c r="H233" s="36" t="s">
        <v>17</v>
      </c>
      <c r="I233" s="36" t="s">
        <v>729</v>
      </c>
      <c r="J233" s="36" t="s">
        <v>19</v>
      </c>
      <c r="K233" s="36"/>
      <c r="L233" s="36" t="str" cm="1">
        <f t="array" ref="L23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33" s="36" t="s">
        <v>730</v>
      </c>
    </row>
    <row r="234" spans="1:13" x14ac:dyDescent="0.35">
      <c r="A234" s="41">
        <v>45189</v>
      </c>
      <c r="B234" s="96">
        <f>Table1[[#This Row],[Escalation Date]]-WEEKDAY(Table1[[#This Row],[Escalation Date]],2)+1</f>
        <v>45187</v>
      </c>
      <c r="C234" s="46" t="str">
        <f t="shared" si="3"/>
        <v>Sep</v>
      </c>
      <c r="D234" s="36" t="s">
        <v>13</v>
      </c>
      <c r="E234" s="36" t="s">
        <v>14</v>
      </c>
      <c r="F234" s="36" t="s">
        <v>731</v>
      </c>
      <c r="G234" s="36" t="s">
        <v>16</v>
      </c>
      <c r="H234" s="36" t="s">
        <v>17</v>
      </c>
      <c r="I234" s="36" t="s">
        <v>732</v>
      </c>
      <c r="J234" s="36" t="s">
        <v>19</v>
      </c>
      <c r="K234" s="36" t="s">
        <v>126</v>
      </c>
      <c r="L234" s="36" t="str" cm="1">
        <f t="array" ref="L23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234" s="36" t="s">
        <v>733</v>
      </c>
    </row>
    <row r="235" spans="1:13" x14ac:dyDescent="0.35">
      <c r="A235" s="41">
        <v>45189</v>
      </c>
      <c r="B235" s="96">
        <f>Table1[[#This Row],[Escalation Date]]-WEEKDAY(Table1[[#This Row],[Escalation Date]],2)+1</f>
        <v>45187</v>
      </c>
      <c r="C235" s="46" t="str">
        <f t="shared" si="3"/>
        <v>Sep</v>
      </c>
      <c r="D235" s="36" t="s">
        <v>13</v>
      </c>
      <c r="E235" s="36" t="s">
        <v>14</v>
      </c>
      <c r="F235" s="36" t="s">
        <v>734</v>
      </c>
      <c r="G235" s="36" t="s">
        <v>16</v>
      </c>
      <c r="H235" s="36" t="s">
        <v>17</v>
      </c>
      <c r="I235" s="36" t="s">
        <v>735</v>
      </c>
      <c r="J235" s="36" t="s">
        <v>19</v>
      </c>
      <c r="K235" s="36"/>
      <c r="L235" s="36" t="str" cm="1">
        <f t="array" ref="L23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35" s="36" t="s">
        <v>736</v>
      </c>
    </row>
    <row r="236" spans="1:13" x14ac:dyDescent="0.35">
      <c r="A236" s="41">
        <v>45189</v>
      </c>
      <c r="B236" s="96">
        <f>Table1[[#This Row],[Escalation Date]]-WEEKDAY(Table1[[#This Row],[Escalation Date]],2)+1</f>
        <v>45187</v>
      </c>
      <c r="C236" s="46" t="str">
        <f t="shared" si="3"/>
        <v>Sep</v>
      </c>
      <c r="D236" s="36" t="s">
        <v>426</v>
      </c>
      <c r="E236" s="36" t="s">
        <v>14</v>
      </c>
      <c r="F236" s="36" t="s">
        <v>737</v>
      </c>
      <c r="G236" s="36" t="s">
        <v>16</v>
      </c>
      <c r="H236" s="36" t="s">
        <v>17</v>
      </c>
      <c r="I236" s="36" t="s">
        <v>738</v>
      </c>
      <c r="J236" s="36" t="s">
        <v>19</v>
      </c>
      <c r="K236" s="36"/>
      <c r="L236" s="36" t="str" cm="1">
        <f t="array" ref="L23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36" s="36" t="s">
        <v>739</v>
      </c>
    </row>
    <row r="237" spans="1:13" x14ac:dyDescent="0.35">
      <c r="A237" s="41">
        <v>45189</v>
      </c>
      <c r="B237" s="96">
        <f>Table1[[#This Row],[Escalation Date]]-WEEKDAY(Table1[[#This Row],[Escalation Date]],2)+1</f>
        <v>45187</v>
      </c>
      <c r="C237" s="46" t="str">
        <f t="shared" si="3"/>
        <v>Sep</v>
      </c>
      <c r="D237" s="36" t="s">
        <v>117</v>
      </c>
      <c r="E237" s="36" t="s">
        <v>14</v>
      </c>
      <c r="F237" s="36" t="s">
        <v>740</v>
      </c>
      <c r="G237" s="36" t="s">
        <v>16</v>
      </c>
      <c r="H237" s="36" t="s">
        <v>17</v>
      </c>
      <c r="I237" s="36" t="s">
        <v>741</v>
      </c>
      <c r="J237" s="36" t="s">
        <v>19</v>
      </c>
      <c r="K237" s="36"/>
      <c r="L237" s="36" t="str" cm="1">
        <f t="array" ref="L23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37" s="36" t="s">
        <v>742</v>
      </c>
    </row>
    <row r="238" spans="1:13" x14ac:dyDescent="0.35">
      <c r="A238" s="41">
        <v>45189</v>
      </c>
      <c r="B238" s="96">
        <f>Table1[[#This Row],[Escalation Date]]-WEEKDAY(Table1[[#This Row],[Escalation Date]],2)+1</f>
        <v>45187</v>
      </c>
      <c r="C238" s="46" t="str">
        <f t="shared" si="3"/>
        <v>Sep</v>
      </c>
      <c r="D238" s="36" t="s">
        <v>117</v>
      </c>
      <c r="E238" s="36" t="s">
        <v>14</v>
      </c>
      <c r="F238" s="36" t="s">
        <v>743</v>
      </c>
      <c r="G238" s="36" t="s">
        <v>16</v>
      </c>
      <c r="H238" s="36" t="s">
        <v>17</v>
      </c>
      <c r="I238" s="36" t="s">
        <v>744</v>
      </c>
      <c r="J238" s="36" t="s">
        <v>62</v>
      </c>
      <c r="K238" s="36"/>
      <c r="L238" s="36" t="str" cm="1">
        <f t="array" ref="L23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38" t="s">
        <v>745</v>
      </c>
    </row>
    <row r="239" spans="1:13" x14ac:dyDescent="0.35">
      <c r="A239" s="41">
        <v>45189</v>
      </c>
      <c r="B239" s="96">
        <f>Table1[[#This Row],[Escalation Date]]-WEEKDAY(Table1[[#This Row],[Escalation Date]],2)+1</f>
        <v>45187</v>
      </c>
      <c r="C239" s="46" t="str">
        <f t="shared" si="3"/>
        <v>Sep</v>
      </c>
      <c r="D239" s="36" t="s">
        <v>117</v>
      </c>
      <c r="E239" s="36" t="s">
        <v>14</v>
      </c>
      <c r="F239" s="36" t="s">
        <v>746</v>
      </c>
      <c r="G239" s="36" t="s">
        <v>16</v>
      </c>
      <c r="H239" s="36" t="s">
        <v>17</v>
      </c>
      <c r="I239" s="36" t="s">
        <v>747</v>
      </c>
      <c r="J239" s="36" t="s">
        <v>19</v>
      </c>
      <c r="K239" s="36" t="s">
        <v>126</v>
      </c>
      <c r="L239" s="36" t="str" cm="1">
        <f t="array" ref="L23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239" s="36" t="s">
        <v>748</v>
      </c>
    </row>
    <row r="240" spans="1:13" x14ac:dyDescent="0.35">
      <c r="A240" s="41">
        <v>45189</v>
      </c>
      <c r="B240" s="96">
        <f>Table1[[#This Row],[Escalation Date]]-WEEKDAY(Table1[[#This Row],[Escalation Date]],2)+1</f>
        <v>45187</v>
      </c>
      <c r="C240" s="46" t="str">
        <f t="shared" si="3"/>
        <v>Sep</v>
      </c>
      <c r="D240" s="36" t="s">
        <v>117</v>
      </c>
      <c r="E240" s="36" t="s">
        <v>14</v>
      </c>
      <c r="F240" s="36" t="s">
        <v>749</v>
      </c>
      <c r="G240" s="36" t="s">
        <v>16</v>
      </c>
      <c r="H240" s="36" t="s">
        <v>25</v>
      </c>
      <c r="I240" s="36" t="s">
        <v>750</v>
      </c>
      <c r="J240" s="36" t="s">
        <v>62</v>
      </c>
      <c r="K240" s="36"/>
      <c r="L240" s="36" t="str" cm="1">
        <f t="array" ref="L24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0" t="s">
        <v>745</v>
      </c>
    </row>
    <row r="241" spans="1:13" x14ac:dyDescent="0.35">
      <c r="A241" s="41">
        <v>45189</v>
      </c>
      <c r="B241" s="96">
        <f>Table1[[#This Row],[Escalation Date]]-WEEKDAY(Table1[[#This Row],[Escalation Date]],2)+1</f>
        <v>45187</v>
      </c>
      <c r="C241" s="46" t="str">
        <f t="shared" si="3"/>
        <v>Sep</v>
      </c>
      <c r="D241" s="36" t="s">
        <v>117</v>
      </c>
      <c r="E241" s="36" t="s">
        <v>14</v>
      </c>
      <c r="F241" s="36" t="s">
        <v>751</v>
      </c>
      <c r="G241" s="36" t="s">
        <v>16</v>
      </c>
      <c r="H241" s="36" t="s">
        <v>17</v>
      </c>
      <c r="I241" s="36" t="s">
        <v>752</v>
      </c>
      <c r="J241" s="36" t="s">
        <v>62</v>
      </c>
      <c r="K241" s="36"/>
      <c r="L241" s="36" t="str" cm="1">
        <f t="array" ref="L24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1" t="s">
        <v>745</v>
      </c>
    </row>
    <row r="242" spans="1:13" x14ac:dyDescent="0.35">
      <c r="A242" s="41">
        <v>45189</v>
      </c>
      <c r="B242" s="96">
        <f>Table1[[#This Row],[Escalation Date]]-WEEKDAY(Table1[[#This Row],[Escalation Date]],2)+1</f>
        <v>45187</v>
      </c>
      <c r="C242" s="46" t="str">
        <f t="shared" si="3"/>
        <v>Sep</v>
      </c>
      <c r="D242" s="36" t="s">
        <v>117</v>
      </c>
      <c r="E242" s="36" t="s">
        <v>14</v>
      </c>
      <c r="F242" s="36" t="s">
        <v>753</v>
      </c>
      <c r="G242" s="36" t="s">
        <v>16</v>
      </c>
      <c r="H242" s="36" t="s">
        <v>17</v>
      </c>
      <c r="I242" s="36" t="s">
        <v>754</v>
      </c>
      <c r="J242" s="36" t="s">
        <v>62</v>
      </c>
      <c r="K242" s="36"/>
      <c r="L242" s="36" t="str" cm="1">
        <f t="array" ref="L24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2" t="s">
        <v>745</v>
      </c>
    </row>
    <row r="243" spans="1:13" x14ac:dyDescent="0.35">
      <c r="A243" s="41">
        <v>45189</v>
      </c>
      <c r="B243" s="96">
        <f>Table1[[#This Row],[Escalation Date]]-WEEKDAY(Table1[[#This Row],[Escalation Date]],2)+1</f>
        <v>45187</v>
      </c>
      <c r="C243" s="46" t="str">
        <f t="shared" si="3"/>
        <v>Sep</v>
      </c>
      <c r="D243" s="36" t="s">
        <v>117</v>
      </c>
      <c r="E243" s="36" t="s">
        <v>14</v>
      </c>
      <c r="F243" s="36" t="s">
        <v>755</v>
      </c>
      <c r="G243" s="36" t="s">
        <v>16</v>
      </c>
      <c r="H243" s="36" t="s">
        <v>17</v>
      </c>
      <c r="I243" s="36" t="s">
        <v>756</v>
      </c>
      <c r="J243" s="36" t="s">
        <v>62</v>
      </c>
      <c r="K243" s="36"/>
      <c r="L243" s="36" t="str" cm="1">
        <f t="array" ref="L24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3" t="s">
        <v>745</v>
      </c>
    </row>
    <row r="244" spans="1:13" x14ac:dyDescent="0.35">
      <c r="A244" s="41">
        <v>45189</v>
      </c>
      <c r="B244" s="96">
        <f>Table1[[#This Row],[Escalation Date]]-WEEKDAY(Table1[[#This Row],[Escalation Date]],2)+1</f>
        <v>45187</v>
      </c>
      <c r="C244" s="46" t="str">
        <f t="shared" si="3"/>
        <v>Sep</v>
      </c>
      <c r="D244" s="36" t="s">
        <v>117</v>
      </c>
      <c r="E244" s="36" t="s">
        <v>14</v>
      </c>
      <c r="F244" s="36" t="s">
        <v>757</v>
      </c>
      <c r="G244" s="36" t="s">
        <v>16</v>
      </c>
      <c r="H244" s="36" t="s">
        <v>17</v>
      </c>
      <c r="I244" s="36" t="s">
        <v>758</v>
      </c>
      <c r="J244" s="36" t="s">
        <v>62</v>
      </c>
      <c r="K244" s="36"/>
      <c r="L244" s="36" t="str" cm="1">
        <f t="array" ref="L24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4" t="s">
        <v>745</v>
      </c>
    </row>
    <row r="245" spans="1:13" x14ac:dyDescent="0.35">
      <c r="A245" s="41">
        <v>45189</v>
      </c>
      <c r="B245" s="96">
        <f>Table1[[#This Row],[Escalation Date]]-WEEKDAY(Table1[[#This Row],[Escalation Date]],2)+1</f>
        <v>45187</v>
      </c>
      <c r="C245" s="46" t="str">
        <f t="shared" si="3"/>
        <v>Sep</v>
      </c>
      <c r="D245" s="36" t="s">
        <v>117</v>
      </c>
      <c r="E245" s="36" t="s">
        <v>14</v>
      </c>
      <c r="F245" s="36" t="s">
        <v>759</v>
      </c>
      <c r="G245" s="36" t="s">
        <v>16</v>
      </c>
      <c r="H245" s="36" t="s">
        <v>17</v>
      </c>
      <c r="I245" s="36" t="s">
        <v>760</v>
      </c>
      <c r="J245" s="36" t="s">
        <v>62</v>
      </c>
      <c r="K245" s="36"/>
      <c r="L245" s="36" t="str" cm="1">
        <f t="array" ref="L24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5" t="s">
        <v>745</v>
      </c>
    </row>
    <row r="246" spans="1:13" x14ac:dyDescent="0.35">
      <c r="A246" s="41">
        <v>45189</v>
      </c>
      <c r="B246" s="96">
        <f>Table1[[#This Row],[Escalation Date]]-WEEKDAY(Table1[[#This Row],[Escalation Date]],2)+1</f>
        <v>45187</v>
      </c>
      <c r="C246" s="46" t="str">
        <f t="shared" si="3"/>
        <v>Sep</v>
      </c>
      <c r="D246" s="36" t="s">
        <v>117</v>
      </c>
      <c r="E246" s="36" t="s">
        <v>14</v>
      </c>
      <c r="F246" s="36" t="s">
        <v>761</v>
      </c>
      <c r="G246" s="36" t="s">
        <v>16</v>
      </c>
      <c r="H246" s="36" t="s">
        <v>17</v>
      </c>
      <c r="I246" s="36" t="s">
        <v>762</v>
      </c>
      <c r="J246" s="36" t="s">
        <v>62</v>
      </c>
      <c r="K246" s="36"/>
      <c r="L246" s="36" t="str" cm="1">
        <f t="array" ref="L24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6" t="s">
        <v>745</v>
      </c>
    </row>
    <row r="247" spans="1:13" x14ac:dyDescent="0.35">
      <c r="A247" s="41">
        <v>45189</v>
      </c>
      <c r="B247" s="96">
        <f>Table1[[#This Row],[Escalation Date]]-WEEKDAY(Table1[[#This Row],[Escalation Date]],2)+1</f>
        <v>45187</v>
      </c>
      <c r="C247" s="46" t="str">
        <f t="shared" si="3"/>
        <v>Sep</v>
      </c>
      <c r="D247" s="36" t="s">
        <v>117</v>
      </c>
      <c r="E247" s="36" t="s">
        <v>14</v>
      </c>
      <c r="F247" s="36" t="s">
        <v>763</v>
      </c>
      <c r="G247" s="36" t="s">
        <v>16</v>
      </c>
      <c r="H247" s="36" t="s">
        <v>83</v>
      </c>
      <c r="I247" s="36" t="s">
        <v>764</v>
      </c>
      <c r="J247" s="36" t="s">
        <v>62</v>
      </c>
      <c r="K247" s="36"/>
      <c r="L247" s="36" t="str" cm="1">
        <f t="array" ref="L24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7" t="s">
        <v>745</v>
      </c>
    </row>
    <row r="248" spans="1:13" x14ac:dyDescent="0.35">
      <c r="A248" s="41">
        <v>45189</v>
      </c>
      <c r="B248" s="96">
        <f>Table1[[#This Row],[Escalation Date]]-WEEKDAY(Table1[[#This Row],[Escalation Date]],2)+1</f>
        <v>45187</v>
      </c>
      <c r="C248" s="46" t="str">
        <f t="shared" si="3"/>
        <v>Sep</v>
      </c>
      <c r="D248" s="36" t="s">
        <v>117</v>
      </c>
      <c r="E248" s="36" t="s">
        <v>14</v>
      </c>
      <c r="F248" s="36" t="s">
        <v>765</v>
      </c>
      <c r="G248" s="36" t="s">
        <v>16</v>
      </c>
      <c r="H248" s="36" t="s">
        <v>17</v>
      </c>
      <c r="I248" s="36" t="s">
        <v>766</v>
      </c>
      <c r="J248" s="36" t="s">
        <v>62</v>
      </c>
      <c r="K248" s="36"/>
      <c r="L248" s="36" t="str" cm="1">
        <f t="array" ref="L24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8" t="s">
        <v>745</v>
      </c>
    </row>
    <row r="249" spans="1:13" x14ac:dyDescent="0.35">
      <c r="A249" s="41">
        <v>45189</v>
      </c>
      <c r="B249" s="96">
        <f>Table1[[#This Row],[Escalation Date]]-WEEKDAY(Table1[[#This Row],[Escalation Date]],2)+1</f>
        <v>45187</v>
      </c>
      <c r="C249" s="46" t="str">
        <f t="shared" si="3"/>
        <v>Sep</v>
      </c>
      <c r="D249" s="36" t="s">
        <v>117</v>
      </c>
      <c r="E249" s="36" t="s">
        <v>14</v>
      </c>
      <c r="F249" s="36" t="s">
        <v>767</v>
      </c>
      <c r="G249" s="36" t="s">
        <v>16</v>
      </c>
      <c r="H249" s="36" t="s">
        <v>17</v>
      </c>
      <c r="I249" s="36" t="s">
        <v>768</v>
      </c>
      <c r="J249" s="36" t="s">
        <v>62</v>
      </c>
      <c r="K249" s="36"/>
      <c r="L249" s="36" t="str" cm="1">
        <f t="array" ref="L24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9" t="s">
        <v>745</v>
      </c>
    </row>
    <row r="250" spans="1:13" x14ac:dyDescent="0.35">
      <c r="A250" s="41">
        <v>45190</v>
      </c>
      <c r="B250" s="96">
        <f>Table1[[#This Row],[Escalation Date]]-WEEKDAY(Table1[[#This Row],[Escalation Date]],2)+1</f>
        <v>45187</v>
      </c>
      <c r="C250" s="46" t="str">
        <f t="shared" si="3"/>
        <v>Sep</v>
      </c>
      <c r="D250" s="36" t="s">
        <v>49</v>
      </c>
      <c r="E250" s="36" t="s">
        <v>22</v>
      </c>
      <c r="F250" s="36" t="s">
        <v>769</v>
      </c>
      <c r="G250" s="36" t="s">
        <v>16</v>
      </c>
      <c r="H250" s="36" t="s">
        <v>17</v>
      </c>
      <c r="I250" s="36" t="s">
        <v>770</v>
      </c>
      <c r="J250" s="36" t="s">
        <v>75</v>
      </c>
      <c r="K250" s="36"/>
      <c r="L250" s="36" t="str" cm="1">
        <f t="array" ref="L25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50" s="36" t="s">
        <v>771</v>
      </c>
    </row>
    <row r="251" spans="1:13" x14ac:dyDescent="0.35">
      <c r="A251" s="41">
        <v>45191</v>
      </c>
      <c r="B251" s="96">
        <f>Table1[[#This Row],[Escalation Date]]-WEEKDAY(Table1[[#This Row],[Escalation Date]],2)+1</f>
        <v>45187</v>
      </c>
      <c r="C251" s="46" t="str">
        <f t="shared" si="3"/>
        <v>Sep</v>
      </c>
      <c r="D251" s="36" t="s">
        <v>166</v>
      </c>
      <c r="E251" s="36" t="s">
        <v>14</v>
      </c>
      <c r="F251" s="36" t="s">
        <v>772</v>
      </c>
      <c r="G251" s="36" t="s">
        <v>635</v>
      </c>
      <c r="H251" s="36" t="s">
        <v>83</v>
      </c>
      <c r="I251" s="36" t="s">
        <v>773</v>
      </c>
      <c r="J251" s="36" t="s">
        <v>62</v>
      </c>
      <c r="K251" s="36"/>
      <c r="L251" s="36" t="str" cm="1">
        <f t="array" ref="L25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51" s="36" t="s">
        <v>774</v>
      </c>
    </row>
    <row r="252" spans="1:13" x14ac:dyDescent="0.35">
      <c r="A252" s="41">
        <v>45191</v>
      </c>
      <c r="B252" s="96">
        <f>Table1[[#This Row],[Escalation Date]]-WEEKDAY(Table1[[#This Row],[Escalation Date]],2)+1</f>
        <v>45187</v>
      </c>
      <c r="C252" s="46" t="str">
        <f t="shared" si="3"/>
        <v>Sep</v>
      </c>
      <c r="D252" s="36" t="s">
        <v>101</v>
      </c>
      <c r="E252" s="36" t="s">
        <v>22</v>
      </c>
      <c r="F252" s="36" t="s">
        <v>775</v>
      </c>
      <c r="G252" s="36" t="s">
        <v>114</v>
      </c>
      <c r="H252" s="36" t="s">
        <v>114</v>
      </c>
      <c r="I252" s="36" t="s">
        <v>114</v>
      </c>
      <c r="J252" s="36" t="s">
        <v>44</v>
      </c>
      <c r="K252" s="36"/>
      <c r="L252" s="36" t="str" cm="1">
        <f t="array" ref="L25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52" s="36" t="s">
        <v>776</v>
      </c>
    </row>
    <row r="253" spans="1:13" x14ac:dyDescent="0.35">
      <c r="A253" s="41">
        <v>45196</v>
      </c>
      <c r="B253" s="96">
        <f>Table1[[#This Row],[Escalation Date]]-WEEKDAY(Table1[[#This Row],[Escalation Date]],2)+1</f>
        <v>45194</v>
      </c>
      <c r="C253" s="46" t="str">
        <f t="shared" si="3"/>
        <v>Sep</v>
      </c>
      <c r="D253" s="36" t="s">
        <v>21</v>
      </c>
      <c r="E253" s="36" t="s">
        <v>22</v>
      </c>
      <c r="F253" s="36" t="s">
        <v>777</v>
      </c>
      <c r="G253" s="36" t="s">
        <v>24</v>
      </c>
      <c r="H253" s="36" t="s">
        <v>83</v>
      </c>
      <c r="I253" s="36" t="s">
        <v>778</v>
      </c>
      <c r="J253" s="36" t="s">
        <v>75</v>
      </c>
      <c r="K253" s="36"/>
      <c r="L253" s="36" t="str" cm="1">
        <f t="array" ref="L25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53" s="36" t="s">
        <v>779</v>
      </c>
    </row>
    <row r="254" spans="1:13" x14ac:dyDescent="0.35">
      <c r="A254" s="41">
        <v>45196</v>
      </c>
      <c r="B254" s="96">
        <f>Table1[[#This Row],[Escalation Date]]-WEEKDAY(Table1[[#This Row],[Escalation Date]],2)+1</f>
        <v>45194</v>
      </c>
      <c r="C254" s="46" t="str">
        <f t="shared" si="3"/>
        <v>Sep</v>
      </c>
      <c r="D254" s="36" t="s">
        <v>21</v>
      </c>
      <c r="E254" s="36" t="s">
        <v>22</v>
      </c>
      <c r="F254" s="36" t="s">
        <v>780</v>
      </c>
      <c r="G254" s="36" t="s">
        <v>24</v>
      </c>
      <c r="H254" s="36" t="s">
        <v>17</v>
      </c>
      <c r="I254" s="36" t="s">
        <v>781</v>
      </c>
      <c r="J254" s="36" t="s">
        <v>62</v>
      </c>
      <c r="K254" s="36"/>
      <c r="L254" s="36" t="str" cm="1">
        <f t="array" ref="L25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54" s="36" t="s">
        <v>782</v>
      </c>
    </row>
    <row r="255" spans="1:13" x14ac:dyDescent="0.35">
      <c r="A255" s="41">
        <v>45198</v>
      </c>
      <c r="B255" s="96">
        <f>Table1[[#This Row],[Escalation Date]]-WEEKDAY(Table1[[#This Row],[Escalation Date]],2)+1</f>
        <v>45194</v>
      </c>
      <c r="C255" s="46" t="str">
        <f t="shared" si="3"/>
        <v>Sep</v>
      </c>
      <c r="D255" s="36" t="s">
        <v>166</v>
      </c>
      <c r="E255" s="36" t="s">
        <v>14</v>
      </c>
      <c r="F255" s="36" t="s">
        <v>783</v>
      </c>
      <c r="G255" s="36" t="s">
        <v>168</v>
      </c>
      <c r="H255" s="36" t="s">
        <v>83</v>
      </c>
      <c r="I255" s="36" t="s">
        <v>784</v>
      </c>
      <c r="J255" s="36" t="s">
        <v>19</v>
      </c>
      <c r="K255" s="36"/>
      <c r="L255" s="36" t="str" cm="1">
        <f t="array" ref="L25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55" s="36" t="s">
        <v>785</v>
      </c>
    </row>
    <row r="256" spans="1:13" x14ac:dyDescent="0.35">
      <c r="A256" s="41">
        <v>45203</v>
      </c>
      <c r="B256" s="96">
        <f>Table1[[#This Row],[Escalation Date]]-WEEKDAY(Table1[[#This Row],[Escalation Date]],2)+1</f>
        <v>45201</v>
      </c>
      <c r="C256" s="46" t="str">
        <f t="shared" si="3"/>
        <v>Oct</v>
      </c>
      <c r="D256" s="36" t="s">
        <v>404</v>
      </c>
      <c r="E256" s="36" t="s">
        <v>14</v>
      </c>
      <c r="F256" s="36" t="s">
        <v>792</v>
      </c>
      <c r="G256" s="36" t="s">
        <v>95</v>
      </c>
      <c r="H256" s="36" t="s">
        <v>83</v>
      </c>
      <c r="I256" s="36" t="s">
        <v>793</v>
      </c>
      <c r="J256" s="36" t="s">
        <v>19</v>
      </c>
      <c r="K256" s="36"/>
      <c r="L256" s="36" t="str" cm="1">
        <f t="array" ref="L25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56" s="36" t="s">
        <v>794</v>
      </c>
    </row>
    <row r="257" spans="1:13" x14ac:dyDescent="0.35">
      <c r="A257" s="41">
        <v>45204</v>
      </c>
      <c r="B257" s="96">
        <f>Table1[[#This Row],[Escalation Date]]-WEEKDAY(Table1[[#This Row],[Escalation Date]],2)+1</f>
        <v>45201</v>
      </c>
      <c r="C257" s="46" t="str">
        <f t="shared" si="3"/>
        <v>Oct</v>
      </c>
      <c r="D257" s="36" t="s">
        <v>67</v>
      </c>
      <c r="E257" s="36" t="s">
        <v>22</v>
      </c>
      <c r="F257" s="36" t="s">
        <v>786</v>
      </c>
      <c r="G257" s="36" t="s">
        <v>350</v>
      </c>
      <c r="H257" s="36" t="s">
        <v>17</v>
      </c>
      <c r="I257" s="36" t="s">
        <v>787</v>
      </c>
      <c r="J257" s="36" t="s">
        <v>62</v>
      </c>
      <c r="K257" s="36"/>
      <c r="L257" s="36" t="str" cm="1">
        <f t="array" ref="L25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57" s="36" t="s">
        <v>788</v>
      </c>
    </row>
    <row r="258" spans="1:13" x14ac:dyDescent="0.35">
      <c r="A258" s="41">
        <v>45204</v>
      </c>
      <c r="B258" s="96">
        <f>Table1[[#This Row],[Escalation Date]]-WEEKDAY(Table1[[#This Row],[Escalation Date]],2)+1</f>
        <v>45201</v>
      </c>
      <c r="C258" s="46" t="str">
        <f t="shared" ref="C258:C278" si="4">TEXT(A258,"mmm")</f>
        <v>Oct</v>
      </c>
      <c r="D258" s="36" t="s">
        <v>80</v>
      </c>
      <c r="E258" s="36" t="s">
        <v>14</v>
      </c>
      <c r="F258" s="36" t="s">
        <v>789</v>
      </c>
      <c r="G258" s="36" t="s">
        <v>82</v>
      </c>
      <c r="H258" s="36" t="s">
        <v>17</v>
      </c>
      <c r="I258" s="36" t="s">
        <v>790</v>
      </c>
      <c r="J258" s="36" t="s">
        <v>19</v>
      </c>
      <c r="K258" s="36"/>
      <c r="L258" s="36" t="str" cm="1">
        <f t="array" ref="L25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58" s="36" t="s">
        <v>791</v>
      </c>
    </row>
    <row r="259" spans="1:13" x14ac:dyDescent="0.35">
      <c r="A259" s="41">
        <v>45205</v>
      </c>
      <c r="B259" s="96">
        <f>Table1[[#This Row],[Escalation Date]]-WEEKDAY(Table1[[#This Row],[Escalation Date]],2)+1</f>
        <v>45201</v>
      </c>
      <c r="C259" s="46" t="str">
        <f t="shared" si="4"/>
        <v>Oct</v>
      </c>
      <c r="D259" s="36" t="s">
        <v>274</v>
      </c>
      <c r="E259" s="36" t="s">
        <v>22</v>
      </c>
      <c r="F259" s="36" t="s">
        <v>795</v>
      </c>
      <c r="G259" s="36" t="s">
        <v>185</v>
      </c>
      <c r="H259" s="36" t="s">
        <v>17</v>
      </c>
      <c r="I259" s="36" t="s">
        <v>796</v>
      </c>
      <c r="J259" s="36" t="s">
        <v>19</v>
      </c>
      <c r="K259" s="36"/>
      <c r="L259" s="36" t="str" cm="1">
        <f t="array" ref="L25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59" s="36" t="s">
        <v>797</v>
      </c>
    </row>
    <row r="260" spans="1:13" x14ac:dyDescent="0.35">
      <c r="A260" s="41">
        <v>45205</v>
      </c>
      <c r="B260" s="96">
        <f>Table1[[#This Row],[Escalation Date]]-WEEKDAY(Table1[[#This Row],[Escalation Date]],2)+1</f>
        <v>45201</v>
      </c>
      <c r="C260" s="46" t="str">
        <f t="shared" si="4"/>
        <v>Oct</v>
      </c>
      <c r="D260" s="36" t="s">
        <v>49</v>
      </c>
      <c r="E260" s="36" t="s">
        <v>22</v>
      </c>
      <c r="F260" s="36" t="s">
        <v>798</v>
      </c>
      <c r="G260" s="36" t="s">
        <v>16</v>
      </c>
      <c r="H260" s="36" t="s">
        <v>17</v>
      </c>
      <c r="I260" s="36" t="s">
        <v>799</v>
      </c>
      <c r="J260" s="36" t="s">
        <v>57</v>
      </c>
      <c r="K260" s="36" t="s">
        <v>58</v>
      </c>
      <c r="L260" s="36" t="str" cm="1">
        <f t="array" ref="L26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60" s="36" t="s">
        <v>800</v>
      </c>
    </row>
    <row r="261" spans="1:13" x14ac:dyDescent="0.35">
      <c r="A261" s="41">
        <v>45208</v>
      </c>
      <c r="B261" s="96">
        <f>Table1[[#This Row],[Escalation Date]]-WEEKDAY(Table1[[#This Row],[Escalation Date]],2)+1</f>
        <v>45208</v>
      </c>
      <c r="C261" s="46" t="str">
        <f t="shared" si="4"/>
        <v>Oct</v>
      </c>
      <c r="D261" s="36" t="s">
        <v>404</v>
      </c>
      <c r="E261" s="36" t="s">
        <v>14</v>
      </c>
      <c r="F261" s="36" t="s">
        <v>1034</v>
      </c>
      <c r="G261" s="36" t="s">
        <v>95</v>
      </c>
      <c r="H261" s="36" t="s">
        <v>25</v>
      </c>
      <c r="I261" s="36" t="s">
        <v>1032</v>
      </c>
      <c r="J261" s="36" t="s">
        <v>19</v>
      </c>
      <c r="K261" s="36"/>
      <c r="L261" s="106" t="str" cm="1">
        <f t="array" ref="L26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61" s="36" t="s">
        <v>1033</v>
      </c>
    </row>
    <row r="262" spans="1:13" x14ac:dyDescent="0.35">
      <c r="A262" s="41">
        <v>45211</v>
      </c>
      <c r="B262" s="96">
        <f>Table1[[#This Row],[Escalation Date]]-WEEKDAY(Table1[[#This Row],[Escalation Date]],2)+1</f>
        <v>45208</v>
      </c>
      <c r="C262" s="46" t="str">
        <f t="shared" si="4"/>
        <v>Oct</v>
      </c>
      <c r="D262" s="36" t="s">
        <v>117</v>
      </c>
      <c r="E262" s="36" t="s">
        <v>14</v>
      </c>
      <c r="F262" s="36" t="s">
        <v>1037</v>
      </c>
      <c r="G262" s="36" t="s">
        <v>16</v>
      </c>
      <c r="H262" s="36" t="s">
        <v>17</v>
      </c>
      <c r="I262" s="36" t="s">
        <v>1035</v>
      </c>
      <c r="J262" s="36" t="s">
        <v>44</v>
      </c>
      <c r="K262" s="36"/>
      <c r="L262" s="106" t="str" cm="1">
        <f t="array" ref="L26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62" s="36" t="s">
        <v>1036</v>
      </c>
    </row>
    <row r="263" spans="1:13" x14ac:dyDescent="0.35">
      <c r="A263" s="41">
        <v>45211</v>
      </c>
      <c r="B263" s="96">
        <f>Table1[[#This Row],[Escalation Date]]-WEEKDAY(Table1[[#This Row],[Escalation Date]],2)+1</f>
        <v>45208</v>
      </c>
      <c r="C263" s="46" t="str">
        <f t="shared" si="4"/>
        <v>Oct</v>
      </c>
      <c r="D263" s="36" t="s">
        <v>117</v>
      </c>
      <c r="E263" s="36" t="s">
        <v>14</v>
      </c>
      <c r="F263" s="36" t="s">
        <v>1037</v>
      </c>
      <c r="G263" s="36" t="s">
        <v>16</v>
      </c>
      <c r="H263" s="36" t="s">
        <v>17</v>
      </c>
      <c r="I263" s="36" t="s">
        <v>1038</v>
      </c>
      <c r="J263" s="36" t="s">
        <v>44</v>
      </c>
      <c r="K263" s="36"/>
      <c r="L263" s="106" t="str" cm="1">
        <f t="array" ref="L26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63" s="36" t="s">
        <v>1036</v>
      </c>
    </row>
    <row r="264" spans="1:13" x14ac:dyDescent="0.35">
      <c r="A264" s="41">
        <v>45211</v>
      </c>
      <c r="B264" s="96">
        <f>Table1[[#This Row],[Escalation Date]]-WEEKDAY(Table1[[#This Row],[Escalation Date]],2)+1</f>
        <v>45208</v>
      </c>
      <c r="C264" s="46" t="str">
        <f t="shared" si="4"/>
        <v>Oct</v>
      </c>
      <c r="D264" s="36" t="s">
        <v>274</v>
      </c>
      <c r="E264" s="36" t="s">
        <v>1043</v>
      </c>
      <c r="F264" s="36" t="s">
        <v>1041</v>
      </c>
      <c r="G264" s="36" t="s">
        <v>185</v>
      </c>
      <c r="H264" s="36" t="s">
        <v>1042</v>
      </c>
      <c r="I264" s="36" t="s">
        <v>1040</v>
      </c>
      <c r="J264" s="36" t="s">
        <v>75</v>
      </c>
      <c r="K264" s="36"/>
      <c r="L264" s="106" t="str" cm="1">
        <f t="array" ref="L26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64" s="36" t="s">
        <v>1039</v>
      </c>
    </row>
    <row r="265" spans="1:13" x14ac:dyDescent="0.35">
      <c r="A265" s="41">
        <v>45211</v>
      </c>
      <c r="B265" s="96">
        <f>Table1[[#This Row],[Escalation Date]]-WEEKDAY(Table1[[#This Row],[Escalation Date]],2)+1</f>
        <v>45208</v>
      </c>
      <c r="C265" s="46" t="str">
        <f t="shared" si="4"/>
        <v>Oct</v>
      </c>
      <c r="D265" s="36" t="s">
        <v>80</v>
      </c>
      <c r="E265" s="36" t="s">
        <v>14</v>
      </c>
      <c r="F265" s="36" t="s">
        <v>1046</v>
      </c>
      <c r="G265" s="36" t="s">
        <v>82</v>
      </c>
      <c r="H265" s="36" t="s">
        <v>17</v>
      </c>
      <c r="I265" s="36" t="s">
        <v>1044</v>
      </c>
      <c r="J265" s="36" t="s">
        <v>19</v>
      </c>
      <c r="K265" s="36"/>
      <c r="L265" s="106" t="str" cm="1">
        <f t="array" ref="L26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65" s="36" t="s">
        <v>1045</v>
      </c>
    </row>
    <row r="266" spans="1:13" x14ac:dyDescent="0.35">
      <c r="A266" s="41">
        <v>45211</v>
      </c>
      <c r="B266" s="96">
        <f>Table1[[#This Row],[Escalation Date]]-WEEKDAY(Table1[[#This Row],[Escalation Date]],2)+1</f>
        <v>45208</v>
      </c>
      <c r="C266" s="46" t="str">
        <f t="shared" si="4"/>
        <v>Oct</v>
      </c>
      <c r="D266" s="36" t="s">
        <v>80</v>
      </c>
      <c r="E266" s="36" t="s">
        <v>14</v>
      </c>
      <c r="F266" s="36" t="s">
        <v>1049</v>
      </c>
      <c r="G266" s="36" t="s">
        <v>82</v>
      </c>
      <c r="H266" s="36" t="s">
        <v>17</v>
      </c>
      <c r="I266" s="36" t="s">
        <v>1048</v>
      </c>
      <c r="J266" s="36" t="s">
        <v>19</v>
      </c>
      <c r="K266" s="36"/>
      <c r="L266" s="106" t="str" cm="1">
        <f t="array" ref="L26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66" s="36" t="s">
        <v>1047</v>
      </c>
    </row>
    <row r="267" spans="1:13" x14ac:dyDescent="0.35">
      <c r="A267" s="41">
        <v>45215</v>
      </c>
      <c r="B267" s="96">
        <f>Table1[[#This Row],[Escalation Date]]-WEEKDAY(Table1[[#This Row],[Escalation Date]],2)+1</f>
        <v>45215</v>
      </c>
      <c r="C267" s="46" t="str">
        <f t="shared" si="4"/>
        <v>Oct</v>
      </c>
      <c r="D267" s="36" t="s">
        <v>385</v>
      </c>
      <c r="E267" s="36" t="s">
        <v>22</v>
      </c>
      <c r="F267" s="36" t="s">
        <v>1050</v>
      </c>
      <c r="G267" s="36" t="s">
        <v>233</v>
      </c>
      <c r="H267" s="36" t="s">
        <v>1051</v>
      </c>
      <c r="I267" s="36" t="s">
        <v>1052</v>
      </c>
      <c r="J267" s="36" t="s">
        <v>62</v>
      </c>
      <c r="K267" s="36"/>
      <c r="L267" s="106" t="str" cm="1">
        <f t="array" ref="L26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67" s="36" t="s">
        <v>1053</v>
      </c>
    </row>
    <row r="268" spans="1:13" x14ac:dyDescent="0.35">
      <c r="A268" s="41">
        <v>45215</v>
      </c>
      <c r="B268" s="96">
        <f>Table1[[#This Row],[Escalation Date]]-WEEKDAY(Table1[[#This Row],[Escalation Date]],2)+1</f>
        <v>45215</v>
      </c>
      <c r="C268" s="46" t="str">
        <f t="shared" si="4"/>
        <v>Oct</v>
      </c>
      <c r="D268" s="36" t="s">
        <v>21</v>
      </c>
      <c r="E268" s="36" t="s">
        <v>1043</v>
      </c>
      <c r="F268" s="36" t="s">
        <v>1056</v>
      </c>
      <c r="G268" s="36" t="s">
        <v>24</v>
      </c>
      <c r="H268" s="36" t="s">
        <v>17</v>
      </c>
      <c r="I268" s="36" t="s">
        <v>1054</v>
      </c>
      <c r="J268" s="36" t="s">
        <v>75</v>
      </c>
      <c r="K268" s="36"/>
      <c r="L268" s="106" t="str" cm="1">
        <f t="array" ref="L26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68" s="36" t="s">
        <v>1055</v>
      </c>
    </row>
    <row r="269" spans="1:13" x14ac:dyDescent="0.35">
      <c r="A269" s="41">
        <v>45216</v>
      </c>
      <c r="B269" s="96">
        <f>Table1[[#This Row],[Escalation Date]]-WEEKDAY(Table1[[#This Row],[Escalation Date]],2)+1</f>
        <v>45215</v>
      </c>
      <c r="C269" s="46" t="str">
        <f t="shared" si="4"/>
        <v>Oct</v>
      </c>
      <c r="D269" s="36" t="s">
        <v>21</v>
      </c>
      <c r="E269" s="36" t="s">
        <v>1043</v>
      </c>
      <c r="F269" s="36" t="s">
        <v>1057</v>
      </c>
      <c r="G269" s="36" t="s">
        <v>24</v>
      </c>
      <c r="H269" s="36" t="s">
        <v>25</v>
      </c>
      <c r="I269" s="36" t="s">
        <v>1058</v>
      </c>
      <c r="J269" s="36" t="s">
        <v>27</v>
      </c>
      <c r="K269" s="36"/>
      <c r="L269" s="106" t="str" cm="1">
        <f t="array" ref="L26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69" s="36" t="s">
        <v>1059</v>
      </c>
    </row>
    <row r="270" spans="1:13" x14ac:dyDescent="0.35">
      <c r="A270" s="41">
        <v>45216</v>
      </c>
      <c r="B270" s="96">
        <f>Table1[[#This Row],[Escalation Date]]-WEEKDAY(Table1[[#This Row],[Escalation Date]],2)+1</f>
        <v>45215</v>
      </c>
      <c r="C270" s="46" t="str">
        <f t="shared" si="4"/>
        <v>Oct</v>
      </c>
      <c r="D270" s="36" t="s">
        <v>147</v>
      </c>
      <c r="E270" s="36" t="s">
        <v>14</v>
      </c>
      <c r="F270" s="36" t="s">
        <v>1062</v>
      </c>
      <c r="G270" s="36" t="s">
        <v>31</v>
      </c>
      <c r="H270" s="36" t="s">
        <v>17</v>
      </c>
      <c r="I270" s="36" t="s">
        <v>1061</v>
      </c>
      <c r="J270" s="36" t="s">
        <v>57</v>
      </c>
      <c r="K270" s="36" t="s">
        <v>58</v>
      </c>
      <c r="L270" s="106" t="str" cm="1">
        <f t="array" ref="L27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70" s="36" t="s">
        <v>1060</v>
      </c>
    </row>
    <row r="271" spans="1:13" x14ac:dyDescent="0.35">
      <c r="A271" s="41">
        <v>45217</v>
      </c>
      <c r="B271" s="96">
        <f>Table1[[#This Row],[Escalation Date]]-WEEKDAY(Table1[[#This Row],[Escalation Date]],2)+1</f>
        <v>45215</v>
      </c>
      <c r="C271" s="46" t="str">
        <f t="shared" si="4"/>
        <v>Oct</v>
      </c>
      <c r="D271" s="36" t="s">
        <v>101</v>
      </c>
      <c r="E271" s="36" t="s">
        <v>22</v>
      </c>
      <c r="F271" s="36" t="s">
        <v>1065</v>
      </c>
      <c r="G271" s="36" t="s">
        <v>95</v>
      </c>
      <c r="H271" s="36" t="s">
        <v>25</v>
      </c>
      <c r="I271" s="36" t="s">
        <v>1064</v>
      </c>
      <c r="J271" s="36" t="s">
        <v>44</v>
      </c>
      <c r="K271" s="36"/>
      <c r="L271" s="106" t="str" cm="1">
        <f t="array" ref="L27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71" s="36" t="s">
        <v>1063</v>
      </c>
    </row>
    <row r="272" spans="1:13" x14ac:dyDescent="0.35">
      <c r="A272" s="41">
        <v>45217</v>
      </c>
      <c r="B272" s="96">
        <f>Table1[[#This Row],[Escalation Date]]-WEEKDAY(Table1[[#This Row],[Escalation Date]],2)+1</f>
        <v>45215</v>
      </c>
      <c r="C272" s="46" t="str">
        <f t="shared" si="4"/>
        <v>Oct</v>
      </c>
      <c r="D272" s="36" t="s">
        <v>29</v>
      </c>
      <c r="E272" s="36" t="s">
        <v>1043</v>
      </c>
      <c r="F272" s="36" t="s">
        <v>1067</v>
      </c>
      <c r="G272" s="36" t="s">
        <v>320</v>
      </c>
      <c r="H272" s="36" t="s">
        <v>17</v>
      </c>
      <c r="I272" s="36" t="s">
        <v>1068</v>
      </c>
      <c r="J272" s="36" t="s">
        <v>75</v>
      </c>
      <c r="K272" s="36"/>
      <c r="L272" s="106" t="str" cm="1">
        <f t="array" ref="L27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72" s="36" t="s">
        <v>1066</v>
      </c>
    </row>
    <row r="273" spans="1:13" x14ac:dyDescent="0.35">
      <c r="A273" s="41">
        <v>45218</v>
      </c>
      <c r="B273" s="96">
        <f>Table1[[#This Row],[Escalation Date]]-WEEKDAY(Table1[[#This Row],[Escalation Date]],2)+1</f>
        <v>45215</v>
      </c>
      <c r="C273" s="46" t="str">
        <f t="shared" si="4"/>
        <v>Oct</v>
      </c>
      <c r="D273" s="36" t="s">
        <v>49</v>
      </c>
      <c r="E273" s="36" t="s">
        <v>1043</v>
      </c>
      <c r="F273" s="36" t="s">
        <v>1071</v>
      </c>
      <c r="G273" s="36" t="s">
        <v>208</v>
      </c>
      <c r="H273" s="36" t="s">
        <v>25</v>
      </c>
      <c r="I273" s="36" t="s">
        <v>1070</v>
      </c>
      <c r="J273" s="36" t="s">
        <v>57</v>
      </c>
      <c r="K273" s="36" t="s">
        <v>58</v>
      </c>
      <c r="L273" s="106" t="str" cm="1">
        <f t="array" ref="L27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73" s="36" t="s">
        <v>1069</v>
      </c>
    </row>
    <row r="274" spans="1:13" x14ac:dyDescent="0.35">
      <c r="A274" s="41">
        <v>45218</v>
      </c>
      <c r="B274" s="96">
        <f>Table1[[#This Row],[Escalation Date]]-WEEKDAY(Table1[[#This Row],[Escalation Date]],2)+1</f>
        <v>45215</v>
      </c>
      <c r="C274" s="46" t="str">
        <f t="shared" si="4"/>
        <v>Oct</v>
      </c>
      <c r="D274" s="36" t="s">
        <v>117</v>
      </c>
      <c r="E274" s="36" t="s">
        <v>14</v>
      </c>
      <c r="F274" s="36" t="s">
        <v>1074</v>
      </c>
      <c r="G274" s="36" t="s">
        <v>16</v>
      </c>
      <c r="H274" s="36" t="s">
        <v>83</v>
      </c>
      <c r="I274" s="36" t="s">
        <v>1073</v>
      </c>
      <c r="J274" s="36" t="s">
        <v>54</v>
      </c>
      <c r="K274" s="36"/>
      <c r="L274" s="106" t="str" cm="1">
        <f t="array" ref="L27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274" s="36" t="s">
        <v>1072</v>
      </c>
    </row>
    <row r="275" spans="1:13" x14ac:dyDescent="0.35">
      <c r="A275" s="41">
        <v>45222</v>
      </c>
      <c r="B275" s="96">
        <f>Table1[[#This Row],[Escalation Date]]-WEEKDAY(Table1[[#This Row],[Escalation Date]],2)+1</f>
        <v>45222</v>
      </c>
      <c r="C275" s="46" t="str">
        <f t="shared" si="4"/>
        <v>Oct</v>
      </c>
      <c r="D275" s="36" t="s">
        <v>188</v>
      </c>
      <c r="E275" s="36" t="s">
        <v>1043</v>
      </c>
      <c r="F275" s="36" t="s">
        <v>1076</v>
      </c>
      <c r="G275" s="36" t="s">
        <v>497</v>
      </c>
      <c r="H275" s="36" t="s">
        <v>17</v>
      </c>
      <c r="I275" s="36" t="s">
        <v>1077</v>
      </c>
      <c r="J275" s="36" t="s">
        <v>44</v>
      </c>
      <c r="K275" s="36"/>
      <c r="L275" s="106" t="str" cm="1">
        <f t="array" ref="L27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75" s="36" t="s">
        <v>1075</v>
      </c>
    </row>
    <row r="276" spans="1:13" x14ac:dyDescent="0.35">
      <c r="A276" s="41">
        <v>45223</v>
      </c>
      <c r="B276" s="96">
        <f>Table1[[#This Row],[Escalation Date]]-WEEKDAY(Table1[[#This Row],[Escalation Date]],2)+1</f>
        <v>45222</v>
      </c>
      <c r="C276" s="46" t="str">
        <f t="shared" si="4"/>
        <v>Oct</v>
      </c>
      <c r="D276" s="36" t="s">
        <v>101</v>
      </c>
      <c r="E276" s="36" t="s">
        <v>1043</v>
      </c>
      <c r="F276" s="36" t="s">
        <v>1080</v>
      </c>
      <c r="G276" s="36" t="s">
        <v>31</v>
      </c>
      <c r="H276" s="36" t="s">
        <v>25</v>
      </c>
      <c r="I276" s="36" t="s">
        <v>1079</v>
      </c>
      <c r="J276" s="36" t="s">
        <v>19</v>
      </c>
      <c r="K276" s="36"/>
      <c r="L276" s="106" t="str" cm="1">
        <f t="array" ref="L27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76" s="36" t="s">
        <v>1078</v>
      </c>
    </row>
    <row r="277" spans="1:13" x14ac:dyDescent="0.35">
      <c r="A277" s="41">
        <v>45223</v>
      </c>
      <c r="B277" s="96">
        <f>Table1[[#This Row],[Escalation Date]]-WEEKDAY(Table1[[#This Row],[Escalation Date]],2)+1</f>
        <v>45222</v>
      </c>
      <c r="C277" s="46" t="str">
        <f t="shared" si="4"/>
        <v>Oct</v>
      </c>
      <c r="D277" s="36" t="s">
        <v>117</v>
      </c>
      <c r="E277" s="36" t="s">
        <v>1113</v>
      </c>
      <c r="F277" s="36" t="s">
        <v>1112</v>
      </c>
      <c r="G277" s="36" t="s">
        <v>16</v>
      </c>
      <c r="H277" s="36" t="s">
        <v>17</v>
      </c>
      <c r="I277" s="36" t="s">
        <v>1111</v>
      </c>
      <c r="J277" s="36" t="s">
        <v>19</v>
      </c>
      <c r="K277" s="36" t="s">
        <v>126</v>
      </c>
      <c r="L277" s="106" t="str" cm="1">
        <f t="array" ref="L27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277" s="36" t="s">
        <v>1110</v>
      </c>
    </row>
    <row r="278" spans="1:13" x14ac:dyDescent="0.35">
      <c r="A278" s="41">
        <v>45224</v>
      </c>
      <c r="B278" s="96">
        <f>Table1[[#This Row],[Escalation Date]]-WEEKDAY(Table1[[#This Row],[Escalation Date]],2)+1</f>
        <v>45222</v>
      </c>
      <c r="C278" s="46" t="str">
        <f t="shared" si="4"/>
        <v>Oct</v>
      </c>
      <c r="D278" s="36" t="s">
        <v>101</v>
      </c>
      <c r="E278" s="36" t="s">
        <v>1043</v>
      </c>
      <c r="F278" s="36" t="s">
        <v>1107</v>
      </c>
      <c r="G278" s="36" t="s">
        <v>95</v>
      </c>
      <c r="H278" s="36" t="s">
        <v>25</v>
      </c>
      <c r="I278" s="36" t="s">
        <v>1108</v>
      </c>
      <c r="J278" s="36" t="s">
        <v>44</v>
      </c>
      <c r="K278" s="36"/>
      <c r="L278" s="106" t="str" cm="1">
        <f t="array" ref="L27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78" s="36" t="s">
        <v>1109</v>
      </c>
    </row>
  </sheetData>
  <sortState xmlns:xlrd2="http://schemas.microsoft.com/office/spreadsheetml/2017/richdata2" ref="A2:M96">
    <sortCondition ref="A33:A96"/>
  </sortState>
  <dataValidations count="2">
    <dataValidation allowBlank="1" showInputMessage="1" showErrorMessage="1" sqref="L2:L137 L139:L177 L189:L190 L194 L184:L186 L180 L201" xr:uid="{15328D05-A5F2-45F4-8F62-96D452403779}"/>
    <dataValidation type="list" allowBlank="1" showInputMessage="1" showErrorMessage="1" sqref="E2:E278" xr:uid="{DE53A3D9-EB86-448C-8BA5-A38CA9537C09}">
      <formula1>"Caitlin, Laura, KJ, Andrea"</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3AC884E2-FF5F-44F8-9A85-3EB1159B4293}">
          <x14:formula1>
            <xm:f>'Esc drop down data'!$A$2:$A$12</xm:f>
          </x14:formula1>
          <xm:sqref>L178 L195:L200 L191:L193 L181:L183 L187:L188 L202:L829</xm:sqref>
        </x14:dataValidation>
        <x14:dataValidation type="list" allowBlank="1" showInputMessage="1" showErrorMessage="1" xr:uid="{5315968C-CD00-4278-BA0A-8445531C4026}">
          <x14:formula1>
            <xm:f>'Esc drop down data'!$A$2:$A$19</xm:f>
          </x14:formula1>
          <xm:sqref>J1:J1048576</xm:sqref>
        </x14:dataValidation>
        <x14:dataValidation type="list" allowBlank="1" showInputMessage="1" showErrorMessage="1" xr:uid="{A6C42790-E959-46AF-B9F8-64FFA1A11699}">
          <x14:formula1>
            <xm:f>'Esc drop down data'!$E$2:$E$32</xm:f>
          </x14:formula1>
          <xm:sqref>F262 G2:G278</xm:sqref>
        </x14:dataValidation>
        <x14:dataValidation type="list" allowBlank="1" showInputMessage="1" showErrorMessage="1" xr:uid="{2D689661-17FC-4F2E-B24F-339F05061BBA}">
          <x14:formula1>
            <xm:f>'Esc drop down data'!$J$1:$J$16</xm:f>
          </x14:formula1>
          <xm:sqref>H2:H278</xm:sqref>
        </x14:dataValidation>
        <x14:dataValidation type="list" allowBlank="1" showInputMessage="1" showErrorMessage="1" xr:uid="{658D5AA1-8114-4DA0-85A3-619645E7CE12}">
          <x14:formula1>
            <xm:f>'Esc drop down data'!$D$1:$D$3</xm:f>
          </x14:formula1>
          <xm:sqref>K1:K1048576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8DB1D-A34D-45CC-B8D4-513ADAD7706C}">
  <sheetPr>
    <tabColor theme="4"/>
  </sheetPr>
  <dimension ref="A1:Q261"/>
  <sheetViews>
    <sheetView tabSelected="1" topLeftCell="A10" zoomScale="85" zoomScaleNormal="85" workbookViewId="0">
      <selection activeCell="D24" sqref="D24"/>
    </sheetView>
  </sheetViews>
  <sheetFormatPr defaultRowHeight="14.5" x14ac:dyDescent="0.35"/>
  <cols>
    <col min="1" max="1" width="36.81640625" customWidth="1"/>
    <col min="2" max="2" width="30" bestFit="1" customWidth="1"/>
    <col min="3" max="3" width="5.90625" bestFit="1" customWidth="1"/>
    <col min="4" max="4" width="20.453125" bestFit="1" customWidth="1"/>
    <col min="5" max="5" width="10.1796875" bestFit="1" customWidth="1"/>
    <col min="6" max="6" width="3.7265625" customWidth="1"/>
    <col min="7" max="7" width="13.1796875" customWidth="1"/>
    <col min="8" max="8" width="13.54296875" bestFit="1" customWidth="1"/>
    <col min="9" max="9" width="19.81640625" bestFit="1" customWidth="1"/>
    <col min="10" max="10" width="15.7265625" customWidth="1"/>
    <col min="11" max="11" width="3.7265625" customWidth="1"/>
    <col min="12" max="12" width="18.1796875" bestFit="1" customWidth="1"/>
    <col min="13" max="13" width="19.7265625" bestFit="1" customWidth="1"/>
    <col min="14" max="14" width="139.453125" customWidth="1"/>
    <col min="15" max="15" width="21.7265625" bestFit="1" customWidth="1"/>
    <col min="16" max="16" width="37.1796875" bestFit="1" customWidth="1"/>
    <col min="17" max="17" width="11.26953125" bestFit="1" customWidth="1"/>
  </cols>
  <sheetData>
    <row r="1" spans="1:17" ht="26" x14ac:dyDescent="0.6">
      <c r="A1" s="109" t="s">
        <v>801</v>
      </c>
      <c r="B1" s="109"/>
      <c r="C1" s="109"/>
      <c r="D1" s="109"/>
      <c r="E1" s="109"/>
      <c r="F1" s="109"/>
      <c r="G1" s="109"/>
      <c r="H1" s="109"/>
      <c r="I1" s="109"/>
      <c r="J1" s="109"/>
      <c r="K1" s="109"/>
      <c r="L1" s="109"/>
      <c r="M1" s="109"/>
      <c r="N1" s="109"/>
      <c r="O1" s="109"/>
      <c r="P1" s="109"/>
    </row>
    <row r="2" spans="1:17" x14ac:dyDescent="0.35">
      <c r="A2" s="110"/>
      <c r="B2" s="110"/>
      <c r="C2" s="110"/>
      <c r="D2" s="110"/>
      <c r="E2" s="110"/>
      <c r="F2" s="110"/>
      <c r="G2" s="110"/>
      <c r="H2" s="110"/>
      <c r="I2" s="110"/>
      <c r="J2" s="110"/>
      <c r="K2" s="110"/>
      <c r="L2" s="110"/>
      <c r="M2" s="110"/>
      <c r="N2" s="110"/>
      <c r="O2" s="110"/>
      <c r="P2" s="110"/>
    </row>
    <row r="3" spans="1:17" ht="15" customHeight="1" x14ac:dyDescent="0.35">
      <c r="A3" s="108" t="s">
        <v>802</v>
      </c>
      <c r="B3" s="108"/>
      <c r="C3" s="72"/>
      <c r="D3" s="108" t="s">
        <v>803</v>
      </c>
      <c r="E3" s="108"/>
      <c r="F3" s="72"/>
      <c r="G3" s="108" t="s">
        <v>804</v>
      </c>
      <c r="H3" s="108"/>
      <c r="I3" s="108"/>
      <c r="J3" s="108"/>
      <c r="K3" s="87"/>
      <c r="L3" s="111" t="s">
        <v>805</v>
      </c>
      <c r="M3" s="111"/>
      <c r="N3" s="111"/>
      <c r="O3" s="111"/>
      <c r="P3" s="111"/>
    </row>
    <row r="4" spans="1:17" ht="15" customHeight="1" x14ac:dyDescent="0.35">
      <c r="A4" s="113"/>
      <c r="B4" s="113"/>
      <c r="C4" s="72"/>
      <c r="D4" s="113"/>
      <c r="E4" s="113"/>
      <c r="F4" s="72"/>
      <c r="G4" s="108"/>
      <c r="H4" s="108"/>
      <c r="I4" s="108"/>
      <c r="J4" s="108"/>
      <c r="K4" s="87"/>
      <c r="L4" s="112"/>
      <c r="M4" s="112"/>
      <c r="N4" s="112"/>
      <c r="O4" s="112"/>
      <c r="P4" s="112"/>
    </row>
    <row r="5" spans="1:17" x14ac:dyDescent="0.35">
      <c r="A5" s="51" t="s">
        <v>3</v>
      </c>
      <c r="B5" s="52" t="s">
        <v>806</v>
      </c>
      <c r="D5" s="51" t="s">
        <v>807</v>
      </c>
      <c r="E5" s="52" t="s">
        <v>806</v>
      </c>
      <c r="H5" s="104" t="s">
        <v>2</v>
      </c>
      <c r="I5" s="105" t="s">
        <v>804</v>
      </c>
      <c r="L5" s="51" t="s">
        <v>0</v>
      </c>
      <c r="M5" s="51" t="s">
        <v>3</v>
      </c>
      <c r="N5" s="51" t="s">
        <v>12</v>
      </c>
      <c r="O5" s="51" t="s">
        <v>7</v>
      </c>
      <c r="P5" s="51" t="s">
        <v>6</v>
      </c>
      <c r="Q5" s="52" t="s">
        <v>808</v>
      </c>
    </row>
    <row r="6" spans="1:17" ht="18.5" x14ac:dyDescent="0.45">
      <c r="A6" s="52" t="s">
        <v>117</v>
      </c>
      <c r="B6" s="102">
        <v>40</v>
      </c>
      <c r="D6" s="52" t="s">
        <v>19</v>
      </c>
      <c r="E6" s="102">
        <v>69</v>
      </c>
      <c r="H6" s="53" t="s">
        <v>809</v>
      </c>
      <c r="I6" s="103">
        <v>16</v>
      </c>
      <c r="L6" s="55">
        <v>44967</v>
      </c>
      <c r="M6" s="52" t="s">
        <v>13</v>
      </c>
      <c r="N6" s="93" t="s">
        <v>20</v>
      </c>
      <c r="O6" s="52" t="s">
        <v>17</v>
      </c>
      <c r="P6" s="93" t="s">
        <v>16</v>
      </c>
      <c r="Q6" s="102">
        <v>1</v>
      </c>
    </row>
    <row r="7" spans="1:17" ht="18.5" x14ac:dyDescent="0.45">
      <c r="A7" s="52" t="s">
        <v>21</v>
      </c>
      <c r="B7" s="102">
        <v>31</v>
      </c>
      <c r="D7" s="52" t="s">
        <v>62</v>
      </c>
      <c r="E7" s="102">
        <v>62</v>
      </c>
      <c r="H7" s="53" t="s">
        <v>810</v>
      </c>
      <c r="I7" s="103">
        <v>27</v>
      </c>
      <c r="L7" s="55">
        <v>44970</v>
      </c>
      <c r="M7" s="52" t="s">
        <v>21</v>
      </c>
      <c r="N7" s="93" t="s">
        <v>28</v>
      </c>
      <c r="O7" s="52" t="s">
        <v>25</v>
      </c>
      <c r="P7" s="93" t="s">
        <v>24</v>
      </c>
      <c r="Q7" s="102">
        <v>1</v>
      </c>
    </row>
    <row r="8" spans="1:17" ht="18.5" x14ac:dyDescent="0.45">
      <c r="A8" s="52" t="s">
        <v>29</v>
      </c>
      <c r="B8" s="102">
        <v>15</v>
      </c>
      <c r="D8" s="52" t="s">
        <v>75</v>
      </c>
      <c r="E8" s="102">
        <v>40</v>
      </c>
      <c r="H8" s="53" t="s">
        <v>811</v>
      </c>
      <c r="I8" s="103">
        <v>37</v>
      </c>
      <c r="L8" s="55">
        <v>44971</v>
      </c>
      <c r="M8" s="52" t="s">
        <v>29</v>
      </c>
      <c r="N8" s="93" t="s">
        <v>34</v>
      </c>
      <c r="O8" s="52" t="s">
        <v>17</v>
      </c>
      <c r="P8" s="93" t="s">
        <v>31</v>
      </c>
      <c r="Q8" s="102">
        <v>1</v>
      </c>
    </row>
    <row r="9" spans="1:17" ht="18.5" x14ac:dyDescent="0.45">
      <c r="A9" s="52" t="s">
        <v>67</v>
      </c>
      <c r="B9" s="102">
        <v>14</v>
      </c>
      <c r="D9" s="52" t="s">
        <v>57</v>
      </c>
      <c r="E9" s="102">
        <v>27</v>
      </c>
      <c r="H9" s="53" t="s">
        <v>812</v>
      </c>
      <c r="I9" s="103">
        <v>51</v>
      </c>
      <c r="L9" s="55">
        <v>44972</v>
      </c>
      <c r="M9" s="52" t="s">
        <v>39</v>
      </c>
      <c r="N9" s="93" t="s">
        <v>38</v>
      </c>
      <c r="O9" s="52" t="s">
        <v>25</v>
      </c>
      <c r="P9" s="93" t="s">
        <v>24</v>
      </c>
      <c r="Q9" s="102">
        <v>1</v>
      </c>
    </row>
    <row r="10" spans="1:17" ht="18.5" x14ac:dyDescent="0.45">
      <c r="A10" s="52" t="s">
        <v>80</v>
      </c>
      <c r="B10" s="102">
        <v>13</v>
      </c>
      <c r="D10" s="52" t="s">
        <v>27</v>
      </c>
      <c r="E10" s="102">
        <v>26</v>
      </c>
      <c r="H10" s="53" t="s">
        <v>813</v>
      </c>
      <c r="I10" s="103">
        <v>25</v>
      </c>
      <c r="L10" s="52"/>
      <c r="M10" s="52" t="s">
        <v>35</v>
      </c>
      <c r="N10" s="93" t="s">
        <v>38</v>
      </c>
      <c r="O10" s="52" t="s">
        <v>25</v>
      </c>
      <c r="P10" s="93" t="s">
        <v>24</v>
      </c>
      <c r="Q10" s="102">
        <v>1</v>
      </c>
    </row>
    <row r="11" spans="1:17" ht="18.5" x14ac:dyDescent="0.45">
      <c r="A11" s="52" t="s">
        <v>35</v>
      </c>
      <c r="B11" s="102">
        <v>12</v>
      </c>
      <c r="D11" s="52" t="s">
        <v>54</v>
      </c>
      <c r="E11" s="102">
        <v>18</v>
      </c>
      <c r="H11" s="53" t="s">
        <v>814</v>
      </c>
      <c r="I11" s="103">
        <v>42</v>
      </c>
      <c r="L11" s="55">
        <v>44973</v>
      </c>
      <c r="M11" s="52" t="s">
        <v>40</v>
      </c>
      <c r="N11" s="93" t="s">
        <v>45</v>
      </c>
      <c r="O11" s="52" t="s">
        <v>17</v>
      </c>
      <c r="P11" s="93" t="s">
        <v>42</v>
      </c>
      <c r="Q11" s="102">
        <v>1</v>
      </c>
    </row>
    <row r="12" spans="1:17" ht="18.5" x14ac:dyDescent="0.45">
      <c r="A12" s="52" t="s">
        <v>166</v>
      </c>
      <c r="B12" s="102">
        <v>11</v>
      </c>
      <c r="D12" s="52" t="s">
        <v>44</v>
      </c>
      <c r="E12" s="102">
        <v>17</v>
      </c>
      <c r="H12" s="53" t="s">
        <v>815</v>
      </c>
      <c r="I12" s="103">
        <v>25</v>
      </c>
      <c r="L12" s="55">
        <v>44976</v>
      </c>
      <c r="M12" s="52" t="s">
        <v>21</v>
      </c>
      <c r="N12" s="93" t="s">
        <v>48</v>
      </c>
      <c r="O12" s="52" t="s">
        <v>17</v>
      </c>
      <c r="P12" s="93" t="s">
        <v>24</v>
      </c>
      <c r="Q12" s="102">
        <v>1</v>
      </c>
    </row>
    <row r="13" spans="1:17" ht="18.5" x14ac:dyDescent="0.45">
      <c r="A13" s="52" t="s">
        <v>101</v>
      </c>
      <c r="B13" s="102">
        <v>11</v>
      </c>
      <c r="D13" s="52" t="s">
        <v>85</v>
      </c>
      <c r="E13" s="102">
        <v>8</v>
      </c>
      <c r="H13" s="53" t="s">
        <v>816</v>
      </c>
      <c r="I13" s="103">
        <v>31</v>
      </c>
      <c r="L13" s="55">
        <v>44978</v>
      </c>
      <c r="M13" s="52" t="s">
        <v>49</v>
      </c>
      <c r="N13" s="93" t="s">
        <v>59</v>
      </c>
      <c r="O13" s="52" t="s">
        <v>52</v>
      </c>
      <c r="P13" s="93" t="s">
        <v>51</v>
      </c>
      <c r="Q13" s="102">
        <v>1</v>
      </c>
    </row>
    <row r="14" spans="1:17" ht="18.5" x14ac:dyDescent="0.45">
      <c r="A14" s="52" t="s">
        <v>40</v>
      </c>
      <c r="B14" s="102">
        <v>9</v>
      </c>
      <c r="D14" s="52" t="s">
        <v>155</v>
      </c>
      <c r="E14" s="102">
        <v>4</v>
      </c>
      <c r="H14" s="53" t="s">
        <v>817</v>
      </c>
      <c r="I14" s="103">
        <v>23</v>
      </c>
      <c r="L14" s="52"/>
      <c r="M14" s="52"/>
      <c r="N14" s="93" t="s">
        <v>56</v>
      </c>
      <c r="O14" s="52" t="s">
        <v>52</v>
      </c>
      <c r="P14" s="93" t="s">
        <v>51</v>
      </c>
      <c r="Q14" s="102">
        <v>1</v>
      </c>
    </row>
    <row r="15" spans="1:17" ht="18.5" x14ac:dyDescent="0.45">
      <c r="A15" s="52" t="s">
        <v>171</v>
      </c>
      <c r="B15" s="102">
        <v>9</v>
      </c>
      <c r="D15" s="52" t="s">
        <v>153</v>
      </c>
      <c r="E15" s="102">
        <v>1</v>
      </c>
      <c r="H15" s="53" t="s">
        <v>818</v>
      </c>
      <c r="I15" s="103">
        <v>277</v>
      </c>
      <c r="L15" s="52"/>
      <c r="M15" s="52"/>
      <c r="N15" s="93" t="s">
        <v>55</v>
      </c>
      <c r="O15" s="52" t="s">
        <v>52</v>
      </c>
      <c r="P15" s="93" t="s">
        <v>51</v>
      </c>
      <c r="Q15" s="102">
        <v>1</v>
      </c>
    </row>
    <row r="16" spans="1:17" x14ac:dyDescent="0.35">
      <c r="A16" s="52" t="s">
        <v>147</v>
      </c>
      <c r="B16" s="102">
        <v>8</v>
      </c>
      <c r="D16" s="52" t="s">
        <v>58</v>
      </c>
      <c r="E16" s="102">
        <v>1</v>
      </c>
      <c r="L16" s="52"/>
      <c r="M16" s="52" t="s">
        <v>21</v>
      </c>
      <c r="N16" s="93" t="s">
        <v>63</v>
      </c>
      <c r="O16" s="52" t="s">
        <v>25</v>
      </c>
      <c r="P16" s="93" t="s">
        <v>24</v>
      </c>
      <c r="Q16" s="102">
        <v>1</v>
      </c>
    </row>
    <row r="17" spans="1:17" x14ac:dyDescent="0.35">
      <c r="A17" s="52" t="s">
        <v>49</v>
      </c>
      <c r="B17" s="102">
        <v>8</v>
      </c>
      <c r="D17" s="52" t="s">
        <v>33</v>
      </c>
      <c r="E17" s="102">
        <v>1</v>
      </c>
      <c r="L17" s="52"/>
      <c r="M17" s="52" t="s">
        <v>29</v>
      </c>
      <c r="N17" s="93" t="s">
        <v>59</v>
      </c>
      <c r="O17" s="52" t="s">
        <v>17</v>
      </c>
      <c r="P17" s="93" t="s">
        <v>65</v>
      </c>
      <c r="Q17" s="102">
        <v>1</v>
      </c>
    </row>
    <row r="18" spans="1:17" x14ac:dyDescent="0.35">
      <c r="A18" s="52" t="s">
        <v>421</v>
      </c>
      <c r="B18" s="102">
        <v>8</v>
      </c>
      <c r="D18" s="52" t="s">
        <v>325</v>
      </c>
      <c r="E18" s="102">
        <v>1</v>
      </c>
      <c r="L18" s="52"/>
      <c r="M18" s="52"/>
      <c r="N18" s="93" t="s">
        <v>56</v>
      </c>
      <c r="O18" s="52" t="s">
        <v>17</v>
      </c>
      <c r="P18" s="93" t="s">
        <v>65</v>
      </c>
      <c r="Q18" s="102">
        <v>1</v>
      </c>
    </row>
    <row r="19" spans="1:17" x14ac:dyDescent="0.35">
      <c r="A19" s="52" t="s">
        <v>404</v>
      </c>
      <c r="B19" s="102">
        <v>7</v>
      </c>
      <c r="D19" s="52" t="s">
        <v>550</v>
      </c>
      <c r="E19" s="102">
        <v>1</v>
      </c>
      <c r="L19" s="52"/>
      <c r="M19" s="52"/>
      <c r="N19" s="93" t="s">
        <v>55</v>
      </c>
      <c r="O19" s="52" t="s">
        <v>17</v>
      </c>
      <c r="P19" s="93" t="s">
        <v>65</v>
      </c>
      <c r="Q19" s="102">
        <v>1</v>
      </c>
    </row>
    <row r="20" spans="1:17" x14ac:dyDescent="0.35">
      <c r="A20" s="52" t="s">
        <v>226</v>
      </c>
      <c r="B20" s="102">
        <v>6</v>
      </c>
      <c r="D20" s="52" t="s">
        <v>70</v>
      </c>
      <c r="E20" s="102">
        <v>1</v>
      </c>
      <c r="L20" s="55">
        <v>44984</v>
      </c>
      <c r="M20" s="52" t="s">
        <v>67</v>
      </c>
      <c r="N20" s="93" t="s">
        <v>71</v>
      </c>
      <c r="O20" s="52" t="s">
        <v>17</v>
      </c>
      <c r="P20" s="93" t="s">
        <v>65</v>
      </c>
      <c r="Q20" s="102">
        <v>1</v>
      </c>
    </row>
    <row r="21" spans="1:17" x14ac:dyDescent="0.35">
      <c r="A21" s="52" t="s">
        <v>72</v>
      </c>
      <c r="B21" s="102">
        <v>6</v>
      </c>
      <c r="D21" s="52" t="s">
        <v>818</v>
      </c>
      <c r="E21" s="102">
        <v>277</v>
      </c>
      <c r="L21" s="55">
        <v>44985</v>
      </c>
      <c r="M21" s="52" t="s">
        <v>72</v>
      </c>
      <c r="N21" s="93" t="s">
        <v>76</v>
      </c>
      <c r="O21" s="52" t="s">
        <v>25</v>
      </c>
      <c r="P21" s="93" t="s">
        <v>65</v>
      </c>
      <c r="Q21" s="102">
        <v>1</v>
      </c>
    </row>
    <row r="22" spans="1:17" x14ac:dyDescent="0.35">
      <c r="A22" s="52" t="s">
        <v>13</v>
      </c>
      <c r="B22" s="102">
        <v>6</v>
      </c>
      <c r="L22" s="55">
        <v>44986</v>
      </c>
      <c r="M22" s="52" t="s">
        <v>21</v>
      </c>
      <c r="N22" s="93" t="s">
        <v>79</v>
      </c>
      <c r="O22" s="52" t="s">
        <v>25</v>
      </c>
      <c r="P22" s="93" t="s">
        <v>24</v>
      </c>
      <c r="Q22" s="102">
        <v>1</v>
      </c>
    </row>
    <row r="23" spans="1:17" x14ac:dyDescent="0.35">
      <c r="A23" s="52" t="s">
        <v>105</v>
      </c>
      <c r="B23" s="102">
        <v>5</v>
      </c>
      <c r="L23" s="52"/>
      <c r="M23" s="52" t="s">
        <v>80</v>
      </c>
      <c r="N23" s="93" t="s">
        <v>86</v>
      </c>
      <c r="O23" s="52" t="s">
        <v>83</v>
      </c>
      <c r="P23" s="93" t="s">
        <v>82</v>
      </c>
      <c r="Q23" s="102">
        <v>1</v>
      </c>
    </row>
    <row r="24" spans="1:17" x14ac:dyDescent="0.35">
      <c r="A24" s="52" t="s">
        <v>385</v>
      </c>
      <c r="B24" s="102">
        <v>5</v>
      </c>
      <c r="L24" s="55">
        <v>44993</v>
      </c>
      <c r="M24" s="52" t="s">
        <v>29</v>
      </c>
      <c r="N24" s="93" t="s">
        <v>92</v>
      </c>
      <c r="O24" s="52" t="s">
        <v>17</v>
      </c>
      <c r="P24" s="93" t="s">
        <v>31</v>
      </c>
      <c r="Q24" s="102">
        <v>1</v>
      </c>
    </row>
    <row r="25" spans="1:17" x14ac:dyDescent="0.35">
      <c r="A25" s="52" t="s">
        <v>196</v>
      </c>
      <c r="B25" s="102">
        <v>5</v>
      </c>
      <c r="L25" s="55">
        <v>44994</v>
      </c>
      <c r="M25" s="52" t="s">
        <v>93</v>
      </c>
      <c r="N25" s="93" t="s">
        <v>97</v>
      </c>
      <c r="O25" s="52" t="s">
        <v>25</v>
      </c>
      <c r="P25" s="93" t="s">
        <v>95</v>
      </c>
      <c r="Q25" s="102">
        <v>1</v>
      </c>
    </row>
    <row r="26" spans="1:17" x14ac:dyDescent="0.35">
      <c r="A26" s="52" t="s">
        <v>39</v>
      </c>
      <c r="B26" s="102">
        <v>5</v>
      </c>
      <c r="L26" s="55">
        <v>44995</v>
      </c>
      <c r="M26" s="52" t="s">
        <v>80</v>
      </c>
      <c r="N26" s="93" t="s">
        <v>1081</v>
      </c>
      <c r="O26" s="52" t="s">
        <v>25</v>
      </c>
      <c r="P26" s="93" t="s">
        <v>82</v>
      </c>
      <c r="Q26" s="102">
        <v>1</v>
      </c>
    </row>
    <row r="27" spans="1:17" x14ac:dyDescent="0.35">
      <c r="A27" s="52" t="s">
        <v>373</v>
      </c>
      <c r="B27" s="102">
        <v>4</v>
      </c>
      <c r="L27" s="52"/>
      <c r="M27" s="52" t="s">
        <v>101</v>
      </c>
      <c r="N27" s="93" t="s">
        <v>104</v>
      </c>
      <c r="O27" s="52" t="s">
        <v>25</v>
      </c>
      <c r="P27" s="93" t="s">
        <v>95</v>
      </c>
      <c r="Q27" s="102">
        <v>1</v>
      </c>
    </row>
    <row r="28" spans="1:17" x14ac:dyDescent="0.35">
      <c r="A28" s="52" t="s">
        <v>93</v>
      </c>
      <c r="B28" s="102">
        <v>4</v>
      </c>
      <c r="L28" s="55">
        <v>44998</v>
      </c>
      <c r="M28" s="52" t="s">
        <v>105</v>
      </c>
      <c r="N28" s="93" t="s">
        <v>108</v>
      </c>
      <c r="O28" s="52" t="s">
        <v>17</v>
      </c>
      <c r="P28" s="93" t="s">
        <v>31</v>
      </c>
      <c r="Q28" s="102">
        <v>1</v>
      </c>
    </row>
    <row r="29" spans="1:17" x14ac:dyDescent="0.35">
      <c r="A29" s="52" t="s">
        <v>188</v>
      </c>
      <c r="B29" s="102">
        <v>4</v>
      </c>
      <c r="L29" s="55">
        <v>44999</v>
      </c>
      <c r="M29" s="52" t="s">
        <v>109</v>
      </c>
      <c r="N29" s="93" t="s">
        <v>1082</v>
      </c>
      <c r="O29" s="52" t="s">
        <v>25</v>
      </c>
      <c r="P29" s="93" t="s">
        <v>65</v>
      </c>
      <c r="Q29" s="102">
        <v>1</v>
      </c>
    </row>
    <row r="30" spans="1:17" x14ac:dyDescent="0.35">
      <c r="A30" s="52" t="s">
        <v>282</v>
      </c>
      <c r="B30" s="102">
        <v>4</v>
      </c>
      <c r="L30" s="55">
        <v>45000</v>
      </c>
      <c r="M30" s="52" t="s">
        <v>101</v>
      </c>
      <c r="N30" s="93" t="s">
        <v>116</v>
      </c>
      <c r="O30" s="52" t="s">
        <v>114</v>
      </c>
      <c r="P30" s="93" t="s">
        <v>95</v>
      </c>
      <c r="Q30" s="102">
        <v>1</v>
      </c>
    </row>
    <row r="31" spans="1:17" x14ac:dyDescent="0.35">
      <c r="A31" s="52" t="s">
        <v>135</v>
      </c>
      <c r="B31" s="102">
        <v>4</v>
      </c>
      <c r="L31" s="55">
        <v>45007</v>
      </c>
      <c r="M31" s="52" t="s">
        <v>117</v>
      </c>
      <c r="N31" s="93" t="s">
        <v>120</v>
      </c>
      <c r="O31" s="52" t="s">
        <v>17</v>
      </c>
      <c r="P31" s="93" t="s">
        <v>82</v>
      </c>
      <c r="Q31" s="102">
        <v>1</v>
      </c>
    </row>
    <row r="32" spans="1:17" x14ac:dyDescent="0.35">
      <c r="A32" s="52" t="s">
        <v>274</v>
      </c>
      <c r="B32" s="102">
        <v>4</v>
      </c>
      <c r="L32" s="55">
        <v>45008</v>
      </c>
      <c r="M32" s="52" t="s">
        <v>29</v>
      </c>
      <c r="N32" s="93" t="s">
        <v>123</v>
      </c>
      <c r="O32" s="52" t="s">
        <v>17</v>
      </c>
      <c r="P32" s="93" t="s">
        <v>31</v>
      </c>
      <c r="Q32" s="102">
        <v>1</v>
      </c>
    </row>
    <row r="33" spans="1:17" x14ac:dyDescent="0.35">
      <c r="A33" s="52" t="s">
        <v>426</v>
      </c>
      <c r="B33" s="102">
        <v>3</v>
      </c>
      <c r="L33" s="55">
        <v>45009</v>
      </c>
      <c r="M33" s="52" t="s">
        <v>128</v>
      </c>
      <c r="N33" s="93" t="s">
        <v>131</v>
      </c>
      <c r="O33" s="52" t="s">
        <v>25</v>
      </c>
      <c r="P33" s="93" t="s">
        <v>31</v>
      </c>
      <c r="Q33" s="102">
        <v>1</v>
      </c>
    </row>
    <row r="34" spans="1:17" x14ac:dyDescent="0.35">
      <c r="A34" s="52" t="s">
        <v>442</v>
      </c>
      <c r="B34" s="102">
        <v>3</v>
      </c>
      <c r="L34" s="52"/>
      <c r="M34" s="52" t="s">
        <v>29</v>
      </c>
      <c r="N34" s="93" t="s">
        <v>127</v>
      </c>
      <c r="O34" s="52" t="s">
        <v>17</v>
      </c>
      <c r="P34" s="93" t="s">
        <v>65</v>
      </c>
      <c r="Q34" s="102">
        <v>1</v>
      </c>
    </row>
    <row r="35" spans="1:17" x14ac:dyDescent="0.35">
      <c r="A35" s="52" t="s">
        <v>262</v>
      </c>
      <c r="B35" s="102">
        <v>3</v>
      </c>
      <c r="L35" s="55">
        <v>45012</v>
      </c>
      <c r="M35" s="52" t="s">
        <v>39</v>
      </c>
      <c r="N35" s="93" t="s">
        <v>134</v>
      </c>
      <c r="O35" s="52" t="s">
        <v>17</v>
      </c>
      <c r="P35" s="93" t="s">
        <v>31</v>
      </c>
      <c r="Q35" s="102">
        <v>1</v>
      </c>
    </row>
    <row r="36" spans="1:17" x14ac:dyDescent="0.35">
      <c r="A36" s="52" t="s">
        <v>109</v>
      </c>
      <c r="B36" s="102">
        <v>2</v>
      </c>
      <c r="L36" s="55">
        <v>45013</v>
      </c>
      <c r="M36" s="52" t="s">
        <v>135</v>
      </c>
      <c r="N36" s="93" t="s">
        <v>140</v>
      </c>
      <c r="O36" s="52" t="s">
        <v>138</v>
      </c>
      <c r="P36" s="93" t="s">
        <v>137</v>
      </c>
      <c r="Q36" s="102">
        <v>1</v>
      </c>
    </row>
    <row r="37" spans="1:17" x14ac:dyDescent="0.35">
      <c r="A37" s="52" t="s">
        <v>183</v>
      </c>
      <c r="B37" s="102">
        <v>2</v>
      </c>
      <c r="L37" s="52"/>
      <c r="M37" s="52" t="s">
        <v>21</v>
      </c>
      <c r="N37" s="93" t="s">
        <v>143</v>
      </c>
      <c r="O37" s="52" t="s">
        <v>83</v>
      </c>
      <c r="P37" s="93" t="s">
        <v>24</v>
      </c>
      <c r="Q37" s="102">
        <v>1</v>
      </c>
    </row>
    <row r="38" spans="1:17" x14ac:dyDescent="0.35">
      <c r="A38" s="52" t="s">
        <v>446</v>
      </c>
      <c r="B38" s="102">
        <v>1</v>
      </c>
      <c r="L38" s="55">
        <v>45014</v>
      </c>
      <c r="M38" s="52" t="s">
        <v>39</v>
      </c>
      <c r="N38" s="93" t="s">
        <v>146</v>
      </c>
      <c r="O38" s="52" t="s">
        <v>25</v>
      </c>
      <c r="P38" s="93" t="s">
        <v>31</v>
      </c>
      <c r="Q38" s="102">
        <v>1</v>
      </c>
    </row>
    <row r="39" spans="1:17" x14ac:dyDescent="0.35">
      <c r="A39" s="52" t="s">
        <v>693</v>
      </c>
      <c r="B39" s="102">
        <v>1</v>
      </c>
      <c r="L39" s="52"/>
      <c r="M39" s="52" t="s">
        <v>147</v>
      </c>
      <c r="N39" s="93" t="s">
        <v>149</v>
      </c>
      <c r="O39" s="52" t="s">
        <v>25</v>
      </c>
      <c r="P39" s="93" t="s">
        <v>65</v>
      </c>
      <c r="Q39" s="102">
        <v>1</v>
      </c>
    </row>
    <row r="40" spans="1:17" x14ac:dyDescent="0.35">
      <c r="A40" s="52" t="s">
        <v>630</v>
      </c>
      <c r="B40" s="102">
        <v>1</v>
      </c>
      <c r="L40" s="55">
        <v>45015</v>
      </c>
      <c r="M40" s="52" t="s">
        <v>117</v>
      </c>
      <c r="N40" s="93" t="s">
        <v>159</v>
      </c>
      <c r="O40" s="52" t="s">
        <v>83</v>
      </c>
      <c r="P40" s="93" t="s">
        <v>82</v>
      </c>
      <c r="Q40" s="102">
        <v>1</v>
      </c>
    </row>
    <row r="41" spans="1:17" x14ac:dyDescent="0.35">
      <c r="A41" s="52" t="s">
        <v>192</v>
      </c>
      <c r="B41" s="102">
        <v>1</v>
      </c>
      <c r="L41" s="52"/>
      <c r="M41" s="52" t="s">
        <v>21</v>
      </c>
      <c r="N41" s="93" t="s">
        <v>152</v>
      </c>
      <c r="O41" s="52" t="s">
        <v>83</v>
      </c>
      <c r="P41" s="93" t="s">
        <v>95</v>
      </c>
      <c r="Q41" s="102">
        <v>1</v>
      </c>
    </row>
    <row r="42" spans="1:17" x14ac:dyDescent="0.35">
      <c r="A42" s="52" t="s">
        <v>128</v>
      </c>
      <c r="B42" s="102">
        <v>1</v>
      </c>
      <c r="L42" s="52"/>
      <c r="M42" s="52"/>
      <c r="N42" s="93" t="s">
        <v>154</v>
      </c>
      <c r="O42" s="52" t="s">
        <v>83</v>
      </c>
      <c r="P42" s="93" t="s">
        <v>95</v>
      </c>
      <c r="Q42" s="102">
        <v>1</v>
      </c>
    </row>
    <row r="43" spans="1:17" x14ac:dyDescent="0.35">
      <c r="A43" s="52" t="s">
        <v>114</v>
      </c>
      <c r="B43" s="102">
        <v>1</v>
      </c>
      <c r="L43" s="52"/>
      <c r="M43" s="52"/>
      <c r="N43" s="93" t="s">
        <v>156</v>
      </c>
      <c r="O43" s="52" t="s">
        <v>83</v>
      </c>
      <c r="P43" s="93" t="s">
        <v>95</v>
      </c>
      <c r="Q43" s="102">
        <v>1</v>
      </c>
    </row>
    <row r="44" spans="1:17" x14ac:dyDescent="0.35">
      <c r="A44" s="52" t="s">
        <v>818</v>
      </c>
      <c r="B44" s="102">
        <v>277</v>
      </c>
      <c r="L44" s="52"/>
      <c r="M44" s="52" t="s">
        <v>147</v>
      </c>
      <c r="N44" s="93" t="s">
        <v>162</v>
      </c>
      <c r="O44" s="52" t="s">
        <v>17</v>
      </c>
      <c r="P44" s="93" t="s">
        <v>31</v>
      </c>
      <c r="Q44" s="102">
        <v>1</v>
      </c>
    </row>
    <row r="45" spans="1:17" ht="14.5" customHeight="1" x14ac:dyDescent="0.35">
      <c r="A45" s="108" t="s">
        <v>1104</v>
      </c>
      <c r="B45" s="108"/>
      <c r="C45" s="108"/>
      <c r="D45" s="95"/>
      <c r="E45" s="95"/>
      <c r="F45" s="95"/>
      <c r="G45" s="108" t="s">
        <v>1105</v>
      </c>
      <c r="H45" s="108"/>
      <c r="I45" s="108"/>
      <c r="J45" s="108"/>
      <c r="K45" s="95"/>
      <c r="L45" s="52"/>
      <c r="M45" s="52" t="s">
        <v>105</v>
      </c>
      <c r="N45" s="93" t="s">
        <v>165</v>
      </c>
      <c r="O45" s="52" t="s">
        <v>25</v>
      </c>
      <c r="P45" s="93" t="s">
        <v>95</v>
      </c>
      <c r="Q45" s="102">
        <v>1</v>
      </c>
    </row>
    <row r="46" spans="1:17" ht="14.5" customHeight="1" x14ac:dyDescent="0.35">
      <c r="A46" s="108"/>
      <c r="B46" s="108"/>
      <c r="C46" s="108"/>
      <c r="D46" s="95"/>
      <c r="E46" s="95"/>
      <c r="F46" s="95"/>
      <c r="G46" s="113"/>
      <c r="H46" s="113"/>
      <c r="I46" s="113"/>
      <c r="J46" s="113"/>
      <c r="K46" s="95"/>
      <c r="L46" s="55">
        <v>45016</v>
      </c>
      <c r="M46" s="52" t="s">
        <v>166</v>
      </c>
      <c r="N46" s="93" t="s">
        <v>170</v>
      </c>
      <c r="O46" s="52" t="s">
        <v>83</v>
      </c>
      <c r="P46" s="93" t="s">
        <v>168</v>
      </c>
      <c r="Q46" s="102">
        <v>1</v>
      </c>
    </row>
    <row r="47" spans="1:17" x14ac:dyDescent="0.35">
      <c r="D47" s="95"/>
      <c r="E47" s="95"/>
      <c r="F47" s="95"/>
      <c r="L47" s="52"/>
      <c r="M47" s="52" t="s">
        <v>171</v>
      </c>
      <c r="N47" s="93" t="s">
        <v>175</v>
      </c>
      <c r="O47" s="52" t="s">
        <v>83</v>
      </c>
      <c r="P47" s="93" t="s">
        <v>173</v>
      </c>
      <c r="Q47" s="102">
        <v>1</v>
      </c>
    </row>
    <row r="48" spans="1:17" x14ac:dyDescent="0.35">
      <c r="D48" s="95"/>
      <c r="E48" s="95"/>
      <c r="F48" s="95"/>
      <c r="L48" s="55">
        <v>45020</v>
      </c>
      <c r="M48" s="52" t="s">
        <v>13</v>
      </c>
      <c r="N48" s="93" t="s">
        <v>182</v>
      </c>
      <c r="O48" s="52" t="s">
        <v>83</v>
      </c>
      <c r="P48" s="93" t="s">
        <v>16</v>
      </c>
      <c r="Q48" s="102">
        <v>1</v>
      </c>
    </row>
    <row r="49" spans="4:17" x14ac:dyDescent="0.35">
      <c r="D49" s="95"/>
      <c r="E49" s="95"/>
      <c r="F49" s="95"/>
      <c r="L49" s="52"/>
      <c r="M49" s="52" t="s">
        <v>183</v>
      </c>
      <c r="N49" s="93" t="s">
        <v>187</v>
      </c>
      <c r="O49" s="52" t="s">
        <v>25</v>
      </c>
      <c r="P49" s="93" t="s">
        <v>185</v>
      </c>
      <c r="Q49" s="102">
        <v>1</v>
      </c>
    </row>
    <row r="50" spans="4:17" x14ac:dyDescent="0.35">
      <c r="D50" s="95"/>
      <c r="E50" s="95"/>
      <c r="F50" s="95"/>
      <c r="L50" s="52"/>
      <c r="M50" s="52" t="s">
        <v>147</v>
      </c>
      <c r="N50" s="93" t="s">
        <v>179</v>
      </c>
      <c r="O50" s="52" t="s">
        <v>177</v>
      </c>
      <c r="P50" s="93" t="s">
        <v>65</v>
      </c>
      <c r="Q50" s="102">
        <v>1</v>
      </c>
    </row>
    <row r="51" spans="4:17" x14ac:dyDescent="0.35">
      <c r="D51" s="95"/>
      <c r="E51" s="95"/>
      <c r="F51" s="95"/>
      <c r="L51" s="55">
        <v>45021</v>
      </c>
      <c r="M51" s="52" t="s">
        <v>192</v>
      </c>
      <c r="N51" s="93" t="s">
        <v>195</v>
      </c>
      <c r="O51" s="52" t="s">
        <v>17</v>
      </c>
      <c r="P51" s="93" t="s">
        <v>16</v>
      </c>
      <c r="Q51" s="102">
        <v>1</v>
      </c>
    </row>
    <row r="52" spans="4:17" x14ac:dyDescent="0.35">
      <c r="D52" s="95"/>
      <c r="E52" s="95"/>
      <c r="F52" s="95"/>
      <c r="L52" s="52"/>
      <c r="M52" s="52" t="s">
        <v>188</v>
      </c>
      <c r="N52" s="93" t="s">
        <v>191</v>
      </c>
      <c r="O52" s="52" t="s">
        <v>25</v>
      </c>
      <c r="P52" s="93" t="s">
        <v>42</v>
      </c>
      <c r="Q52" s="102">
        <v>1</v>
      </c>
    </row>
    <row r="53" spans="4:17" x14ac:dyDescent="0.35">
      <c r="D53" s="95"/>
      <c r="E53" s="95"/>
      <c r="F53" s="95"/>
      <c r="L53" s="52"/>
      <c r="M53" s="52" t="s">
        <v>196</v>
      </c>
      <c r="N53" s="93" t="s">
        <v>199</v>
      </c>
      <c r="O53" s="52" t="s">
        <v>17</v>
      </c>
      <c r="P53" s="93" t="s">
        <v>185</v>
      </c>
      <c r="Q53" s="102">
        <v>1</v>
      </c>
    </row>
    <row r="54" spans="4:17" x14ac:dyDescent="0.35">
      <c r="D54" s="95"/>
      <c r="E54" s="95"/>
      <c r="F54" s="95"/>
      <c r="L54" s="52"/>
      <c r="M54" s="52"/>
      <c r="N54" s="93" t="s">
        <v>200</v>
      </c>
      <c r="O54" s="52" t="s">
        <v>17</v>
      </c>
      <c r="P54" s="93" t="s">
        <v>185</v>
      </c>
      <c r="Q54" s="102">
        <v>1</v>
      </c>
    </row>
    <row r="55" spans="4:17" x14ac:dyDescent="0.35">
      <c r="D55" s="95"/>
      <c r="E55" s="95"/>
      <c r="F55" s="95"/>
      <c r="L55" s="55">
        <v>45022</v>
      </c>
      <c r="M55" s="52" t="s">
        <v>49</v>
      </c>
      <c r="N55" s="93" t="s">
        <v>210</v>
      </c>
      <c r="O55" s="52" t="s">
        <v>25</v>
      </c>
      <c r="P55" s="93" t="s">
        <v>208</v>
      </c>
      <c r="Q55" s="102">
        <v>1</v>
      </c>
    </row>
    <row r="56" spans="4:17" x14ac:dyDescent="0.35">
      <c r="D56" s="95"/>
      <c r="E56" s="95"/>
      <c r="F56" s="95"/>
      <c r="L56" s="52"/>
      <c r="M56" s="52" t="s">
        <v>21</v>
      </c>
      <c r="N56" s="93" t="s">
        <v>206</v>
      </c>
      <c r="O56" s="52" t="s">
        <v>25</v>
      </c>
      <c r="P56" s="93" t="s">
        <v>95</v>
      </c>
      <c r="Q56" s="102">
        <v>1</v>
      </c>
    </row>
    <row r="57" spans="4:17" x14ac:dyDescent="0.35">
      <c r="D57" s="95"/>
      <c r="E57" s="95"/>
      <c r="F57" s="95"/>
      <c r="L57" s="52"/>
      <c r="M57" s="52" t="s">
        <v>171</v>
      </c>
      <c r="N57" s="93" t="s">
        <v>203</v>
      </c>
      <c r="O57" s="52" t="s">
        <v>114</v>
      </c>
      <c r="P57" s="93" t="s">
        <v>114</v>
      </c>
      <c r="Q57" s="102">
        <v>1</v>
      </c>
    </row>
    <row r="58" spans="4:17" x14ac:dyDescent="0.35">
      <c r="D58" s="95"/>
      <c r="E58" s="95"/>
      <c r="F58" s="95"/>
      <c r="L58" s="55">
        <v>45023</v>
      </c>
      <c r="M58" s="52" t="s">
        <v>72</v>
      </c>
      <c r="N58" s="93" t="s">
        <v>213</v>
      </c>
      <c r="O58" s="52" t="s">
        <v>25</v>
      </c>
      <c r="P58" s="93" t="s">
        <v>65</v>
      </c>
      <c r="Q58" s="102">
        <v>1</v>
      </c>
    </row>
    <row r="59" spans="4:17" x14ac:dyDescent="0.35">
      <c r="D59" s="95"/>
      <c r="E59" s="95"/>
      <c r="F59" s="95"/>
      <c r="L59" s="52"/>
      <c r="M59" s="52" t="s">
        <v>166</v>
      </c>
      <c r="N59" s="93" t="s">
        <v>214</v>
      </c>
      <c r="O59" s="52" t="s">
        <v>83</v>
      </c>
      <c r="P59" s="93" t="s">
        <v>168</v>
      </c>
      <c r="Q59" s="102">
        <v>1</v>
      </c>
    </row>
    <row r="60" spans="4:17" x14ac:dyDescent="0.35">
      <c r="D60" s="95"/>
      <c r="E60" s="95"/>
      <c r="F60" s="95"/>
      <c r="L60" s="55">
        <v>45026</v>
      </c>
      <c r="M60" s="52" t="s">
        <v>196</v>
      </c>
      <c r="N60" s="93" t="s">
        <v>217</v>
      </c>
      <c r="O60" s="52" t="s">
        <v>17</v>
      </c>
      <c r="P60" s="93" t="s">
        <v>185</v>
      </c>
      <c r="Q60" s="102">
        <v>1</v>
      </c>
    </row>
    <row r="61" spans="4:17" x14ac:dyDescent="0.35">
      <c r="G61" s="74" t="s">
        <v>819</v>
      </c>
      <c r="L61" s="55">
        <v>45027</v>
      </c>
      <c r="M61" s="52" t="s">
        <v>93</v>
      </c>
      <c r="N61" s="93" t="s">
        <v>220</v>
      </c>
      <c r="O61" s="52" t="s">
        <v>25</v>
      </c>
      <c r="P61" s="93" t="s">
        <v>95</v>
      </c>
      <c r="Q61" s="102">
        <v>1</v>
      </c>
    </row>
    <row r="62" spans="4:17" x14ac:dyDescent="0.35">
      <c r="L62" s="55">
        <v>45028</v>
      </c>
      <c r="M62" s="52" t="s">
        <v>72</v>
      </c>
      <c r="N62" s="93" t="s">
        <v>224</v>
      </c>
      <c r="O62" s="52" t="s">
        <v>17</v>
      </c>
      <c r="P62" s="93" t="s">
        <v>222</v>
      </c>
      <c r="Q62" s="102">
        <v>1</v>
      </c>
    </row>
    <row r="63" spans="4:17" x14ac:dyDescent="0.35">
      <c r="L63" s="52"/>
      <c r="M63" s="52" t="s">
        <v>67</v>
      </c>
      <c r="N63" s="93" t="s">
        <v>45</v>
      </c>
      <c r="O63" s="52" t="s">
        <v>177</v>
      </c>
      <c r="P63" s="93" t="s">
        <v>95</v>
      </c>
      <c r="Q63" s="102">
        <v>1</v>
      </c>
    </row>
    <row r="64" spans="4:17" x14ac:dyDescent="0.35">
      <c r="L64" s="55">
        <v>45029</v>
      </c>
      <c r="M64" s="52" t="s">
        <v>226</v>
      </c>
      <c r="N64" s="93" t="s">
        <v>231</v>
      </c>
      <c r="O64" s="52" t="s">
        <v>229</v>
      </c>
      <c r="P64" s="93" t="s">
        <v>228</v>
      </c>
      <c r="Q64" s="102">
        <v>1</v>
      </c>
    </row>
    <row r="65" spans="1:17" x14ac:dyDescent="0.35">
      <c r="L65" s="52"/>
      <c r="M65" s="52" t="s">
        <v>39</v>
      </c>
      <c r="N65" s="93" t="s">
        <v>243</v>
      </c>
      <c r="O65" s="52" t="s">
        <v>83</v>
      </c>
      <c r="P65" s="93" t="s">
        <v>233</v>
      </c>
      <c r="Q65" s="102">
        <v>1</v>
      </c>
    </row>
    <row r="66" spans="1:17" x14ac:dyDescent="0.35">
      <c r="A66" s="108" t="s">
        <v>820</v>
      </c>
      <c r="B66" s="108"/>
      <c r="C66" s="108" t="s">
        <v>1106</v>
      </c>
      <c r="D66" s="108"/>
      <c r="E66" s="108"/>
      <c r="F66" s="108"/>
      <c r="G66" s="108"/>
      <c r="H66" s="108"/>
      <c r="I66" s="108"/>
      <c r="J66" s="108"/>
      <c r="K66" s="114"/>
      <c r="L66" s="52"/>
      <c r="M66" s="52" t="s">
        <v>80</v>
      </c>
      <c r="N66" s="93" t="s">
        <v>240</v>
      </c>
      <c r="O66" s="52" t="s">
        <v>83</v>
      </c>
      <c r="P66" s="93" t="s">
        <v>233</v>
      </c>
      <c r="Q66" s="102">
        <v>1</v>
      </c>
    </row>
    <row r="67" spans="1:17" x14ac:dyDescent="0.35">
      <c r="A67" s="108"/>
      <c r="B67" s="108"/>
      <c r="C67" s="108"/>
      <c r="D67" s="108"/>
      <c r="E67" s="108"/>
      <c r="F67" s="108"/>
      <c r="G67" s="108"/>
      <c r="H67" s="108"/>
      <c r="I67" s="108"/>
      <c r="J67" s="108"/>
      <c r="K67" s="114"/>
      <c r="L67" s="52"/>
      <c r="M67" s="52" t="s">
        <v>67</v>
      </c>
      <c r="N67" s="93" t="s">
        <v>235</v>
      </c>
      <c r="O67" s="52" t="s">
        <v>83</v>
      </c>
      <c r="P67" s="93" t="s">
        <v>233</v>
      </c>
      <c r="Q67" s="102">
        <v>2</v>
      </c>
    </row>
    <row r="68" spans="1:17" x14ac:dyDescent="0.35">
      <c r="A68" s="71" t="s">
        <v>6</v>
      </c>
      <c r="B68" s="71" t="s">
        <v>7</v>
      </c>
      <c r="C68" t="s">
        <v>808</v>
      </c>
      <c r="L68" s="55">
        <v>45030</v>
      </c>
      <c r="M68" s="52" t="s">
        <v>35</v>
      </c>
      <c r="N68" s="93" t="s">
        <v>246</v>
      </c>
      <c r="O68" s="52" t="s">
        <v>17</v>
      </c>
      <c r="P68" s="93" t="s">
        <v>31</v>
      </c>
      <c r="Q68" s="102">
        <v>1</v>
      </c>
    </row>
    <row r="69" spans="1:17" x14ac:dyDescent="0.35">
      <c r="A69" t="s">
        <v>16</v>
      </c>
      <c r="B69" t="s">
        <v>25</v>
      </c>
      <c r="C69" s="101">
        <v>1</v>
      </c>
      <c r="L69" s="52"/>
      <c r="M69" s="52" t="s">
        <v>166</v>
      </c>
      <c r="N69" s="93" t="s">
        <v>252</v>
      </c>
      <c r="O69" s="52" t="s">
        <v>83</v>
      </c>
      <c r="P69" s="93" t="s">
        <v>168</v>
      </c>
      <c r="Q69" s="102">
        <v>1</v>
      </c>
    </row>
    <row r="70" spans="1:17" x14ac:dyDescent="0.35">
      <c r="B70" t="s">
        <v>17</v>
      </c>
      <c r="C70" s="101">
        <v>32</v>
      </c>
      <c r="L70" s="52"/>
      <c r="M70" s="52" t="s">
        <v>29</v>
      </c>
      <c r="N70" s="93" t="s">
        <v>249</v>
      </c>
      <c r="O70" s="52" t="s">
        <v>25</v>
      </c>
      <c r="P70" s="93" t="s">
        <v>65</v>
      </c>
      <c r="Q70" s="102">
        <v>1</v>
      </c>
    </row>
    <row r="71" spans="1:17" x14ac:dyDescent="0.35">
      <c r="B71" t="s">
        <v>83</v>
      </c>
      <c r="C71" s="101">
        <v>11</v>
      </c>
      <c r="L71" s="55">
        <v>45033</v>
      </c>
      <c r="M71" s="52" t="s">
        <v>135</v>
      </c>
      <c r="N71" s="93" t="s">
        <v>255</v>
      </c>
      <c r="O71" s="52" t="s">
        <v>83</v>
      </c>
      <c r="P71" s="93" t="s">
        <v>137</v>
      </c>
      <c r="Q71" s="102">
        <v>1</v>
      </c>
    </row>
    <row r="72" spans="1:17" x14ac:dyDescent="0.35">
      <c r="A72" t="s">
        <v>821</v>
      </c>
      <c r="C72" s="101">
        <v>44</v>
      </c>
      <c r="L72" s="52"/>
      <c r="M72" s="52" t="s">
        <v>196</v>
      </c>
      <c r="N72" s="93" t="s">
        <v>261</v>
      </c>
      <c r="O72" s="52" t="s">
        <v>25</v>
      </c>
      <c r="P72" s="93" t="s">
        <v>185</v>
      </c>
      <c r="Q72" s="102">
        <v>1</v>
      </c>
    </row>
    <row r="73" spans="1:17" x14ac:dyDescent="0.35">
      <c r="A73" t="s">
        <v>31</v>
      </c>
      <c r="B73" t="s">
        <v>25</v>
      </c>
      <c r="C73" s="101">
        <v>9</v>
      </c>
      <c r="L73" s="52"/>
      <c r="M73" s="52" t="s">
        <v>29</v>
      </c>
      <c r="N73" s="93" t="s">
        <v>258</v>
      </c>
      <c r="O73" s="52" t="s">
        <v>25</v>
      </c>
      <c r="P73" s="93" t="s">
        <v>31</v>
      </c>
      <c r="Q73" s="102">
        <v>1</v>
      </c>
    </row>
    <row r="74" spans="1:17" x14ac:dyDescent="0.35">
      <c r="B74" t="s">
        <v>17</v>
      </c>
      <c r="C74" s="101">
        <v>25</v>
      </c>
      <c r="L74" s="55">
        <v>45034</v>
      </c>
      <c r="M74" s="52" t="s">
        <v>262</v>
      </c>
      <c r="N74" s="93" t="s">
        <v>264</v>
      </c>
      <c r="O74" s="52" t="s">
        <v>114</v>
      </c>
      <c r="P74" s="93" t="s">
        <v>114</v>
      </c>
      <c r="Q74" s="102">
        <v>1</v>
      </c>
    </row>
    <row r="75" spans="1:17" x14ac:dyDescent="0.35">
      <c r="A75" t="s">
        <v>822</v>
      </c>
      <c r="C75" s="101">
        <v>34</v>
      </c>
      <c r="L75" s="55">
        <v>45035</v>
      </c>
      <c r="M75" s="52" t="s">
        <v>39</v>
      </c>
      <c r="N75" s="93" t="s">
        <v>267</v>
      </c>
      <c r="O75" s="52" t="s">
        <v>17</v>
      </c>
      <c r="P75" s="93" t="s">
        <v>31</v>
      </c>
      <c r="Q75" s="102">
        <v>1</v>
      </c>
    </row>
    <row r="76" spans="1:17" x14ac:dyDescent="0.35">
      <c r="A76" t="s">
        <v>95</v>
      </c>
      <c r="B76" t="s">
        <v>375</v>
      </c>
      <c r="C76" s="101">
        <v>1</v>
      </c>
      <c r="L76" s="52"/>
      <c r="M76" s="52" t="s">
        <v>21</v>
      </c>
      <c r="N76" s="93" t="s">
        <v>270</v>
      </c>
      <c r="O76" s="52" t="s">
        <v>25</v>
      </c>
      <c r="P76" s="93" t="s">
        <v>95</v>
      </c>
      <c r="Q76" s="102">
        <v>1</v>
      </c>
    </row>
    <row r="77" spans="1:17" x14ac:dyDescent="0.35">
      <c r="B77" t="s">
        <v>177</v>
      </c>
      <c r="C77" s="101">
        <v>2</v>
      </c>
      <c r="L77" s="55">
        <v>45037</v>
      </c>
      <c r="M77" s="52" t="s">
        <v>262</v>
      </c>
      <c r="N77" s="93" t="s">
        <v>273</v>
      </c>
      <c r="O77" s="52" t="s">
        <v>25</v>
      </c>
      <c r="P77" s="93" t="s">
        <v>95</v>
      </c>
      <c r="Q77" s="102">
        <v>1</v>
      </c>
    </row>
    <row r="78" spans="1:17" x14ac:dyDescent="0.35">
      <c r="B78" t="s">
        <v>25</v>
      </c>
      <c r="C78" s="101">
        <v>16</v>
      </c>
      <c r="L78" s="52"/>
      <c r="M78" s="52" t="s">
        <v>274</v>
      </c>
      <c r="N78" s="93" t="s">
        <v>278</v>
      </c>
      <c r="O78" s="52" t="s">
        <v>25</v>
      </c>
      <c r="P78" s="93" t="s">
        <v>276</v>
      </c>
      <c r="Q78" s="102">
        <v>1</v>
      </c>
    </row>
    <row r="79" spans="1:17" x14ac:dyDescent="0.35">
      <c r="B79" t="s">
        <v>460</v>
      </c>
      <c r="C79" s="101">
        <v>1</v>
      </c>
      <c r="L79" s="55">
        <v>45041</v>
      </c>
      <c r="M79" s="52" t="s">
        <v>29</v>
      </c>
      <c r="N79" s="93" t="s">
        <v>281</v>
      </c>
      <c r="O79" s="52" t="s">
        <v>17</v>
      </c>
      <c r="P79" s="93" t="s">
        <v>31</v>
      </c>
      <c r="Q79" s="102">
        <v>1</v>
      </c>
    </row>
    <row r="80" spans="1:17" x14ac:dyDescent="0.35">
      <c r="B80" t="s">
        <v>114</v>
      </c>
      <c r="C80" s="101">
        <v>1</v>
      </c>
      <c r="L80" s="55">
        <v>45042</v>
      </c>
      <c r="M80" s="52" t="s">
        <v>282</v>
      </c>
      <c r="N80" s="93" t="s">
        <v>285</v>
      </c>
      <c r="O80" s="52" t="s">
        <v>83</v>
      </c>
      <c r="P80" s="93" t="s">
        <v>185</v>
      </c>
      <c r="Q80" s="102">
        <v>1</v>
      </c>
    </row>
    <row r="81" spans="1:17" x14ac:dyDescent="0.35">
      <c r="B81" t="s">
        <v>17</v>
      </c>
      <c r="C81" s="101">
        <v>7</v>
      </c>
      <c r="L81" s="52"/>
      <c r="M81" s="52" t="s">
        <v>147</v>
      </c>
      <c r="N81" s="93" t="s">
        <v>288</v>
      </c>
      <c r="O81" s="52" t="s">
        <v>25</v>
      </c>
      <c r="P81" s="93" t="s">
        <v>31</v>
      </c>
      <c r="Q81" s="102">
        <v>1</v>
      </c>
    </row>
    <row r="82" spans="1:17" x14ac:dyDescent="0.35">
      <c r="B82" t="s">
        <v>83</v>
      </c>
      <c r="C82" s="101">
        <v>4</v>
      </c>
      <c r="L82" s="55">
        <v>45044</v>
      </c>
      <c r="M82" s="52" t="s">
        <v>67</v>
      </c>
      <c r="N82" s="93" t="s">
        <v>295</v>
      </c>
      <c r="O82" s="52" t="s">
        <v>17</v>
      </c>
      <c r="P82" s="93" t="s">
        <v>293</v>
      </c>
      <c r="Q82" s="102">
        <v>1</v>
      </c>
    </row>
    <row r="83" spans="1:17" x14ac:dyDescent="0.35">
      <c r="A83" t="s">
        <v>823</v>
      </c>
      <c r="C83" s="101">
        <v>32</v>
      </c>
      <c r="L83" s="52"/>
      <c r="M83" s="52" t="s">
        <v>105</v>
      </c>
      <c r="N83" s="93" t="s">
        <v>291</v>
      </c>
      <c r="O83" s="52" t="s">
        <v>17</v>
      </c>
      <c r="P83" s="93" t="s">
        <v>185</v>
      </c>
      <c r="Q83" s="102">
        <v>1</v>
      </c>
    </row>
    <row r="84" spans="1:17" x14ac:dyDescent="0.35">
      <c r="A84" t="s">
        <v>24</v>
      </c>
      <c r="B84" t="s">
        <v>25</v>
      </c>
      <c r="C84" s="101">
        <v>9</v>
      </c>
      <c r="L84" s="55">
        <v>45047</v>
      </c>
      <c r="M84" s="52" t="s">
        <v>166</v>
      </c>
      <c r="N84" s="93" t="s">
        <v>298</v>
      </c>
      <c r="O84" s="52" t="s">
        <v>83</v>
      </c>
      <c r="P84" s="93" t="s">
        <v>137</v>
      </c>
      <c r="Q84" s="102">
        <v>1</v>
      </c>
    </row>
    <row r="85" spans="1:17" x14ac:dyDescent="0.35">
      <c r="B85" t="s">
        <v>114</v>
      </c>
      <c r="C85" s="101">
        <v>1</v>
      </c>
      <c r="L85" s="55">
        <v>45048</v>
      </c>
      <c r="M85" s="52" t="s">
        <v>49</v>
      </c>
      <c r="N85" s="93" t="s">
        <v>313</v>
      </c>
      <c r="O85" s="52" t="s">
        <v>25</v>
      </c>
      <c r="P85" s="93" t="s">
        <v>208</v>
      </c>
      <c r="Q85" s="102">
        <v>1</v>
      </c>
    </row>
    <row r="86" spans="1:17" x14ac:dyDescent="0.35">
      <c r="B86" t="s">
        <v>17</v>
      </c>
      <c r="C86" s="101">
        <v>6</v>
      </c>
      <c r="L86" s="52"/>
      <c r="M86" s="52" t="s">
        <v>282</v>
      </c>
      <c r="N86" s="93" t="s">
        <v>310</v>
      </c>
      <c r="O86" s="52" t="s">
        <v>83</v>
      </c>
      <c r="P86" s="93" t="s">
        <v>185</v>
      </c>
      <c r="Q86" s="102">
        <v>1</v>
      </c>
    </row>
    <row r="87" spans="1:17" x14ac:dyDescent="0.35">
      <c r="B87" t="s">
        <v>83</v>
      </c>
      <c r="C87" s="101">
        <v>11</v>
      </c>
      <c r="L87" s="52"/>
      <c r="M87" s="52" t="s">
        <v>21</v>
      </c>
      <c r="N87" s="93" t="s">
        <v>304</v>
      </c>
      <c r="O87" s="52" t="s">
        <v>83</v>
      </c>
      <c r="P87" s="93" t="s">
        <v>24</v>
      </c>
      <c r="Q87" s="102">
        <v>1</v>
      </c>
    </row>
    <row r="88" spans="1:17" x14ac:dyDescent="0.35">
      <c r="A88" t="s">
        <v>824</v>
      </c>
      <c r="C88" s="101">
        <v>27</v>
      </c>
      <c r="L88" s="52"/>
      <c r="M88" s="52" t="s">
        <v>13</v>
      </c>
      <c r="N88" s="93" t="s">
        <v>304</v>
      </c>
      <c r="O88" s="52" t="s">
        <v>17</v>
      </c>
      <c r="P88" s="93" t="s">
        <v>16</v>
      </c>
      <c r="Q88" s="102">
        <v>1</v>
      </c>
    </row>
    <row r="89" spans="1:17" x14ac:dyDescent="0.35">
      <c r="A89" t="s">
        <v>65</v>
      </c>
      <c r="B89" t="s">
        <v>177</v>
      </c>
      <c r="C89" s="101">
        <v>1</v>
      </c>
      <c r="L89" s="52"/>
      <c r="M89" s="52" t="s">
        <v>35</v>
      </c>
      <c r="N89" s="93" t="s">
        <v>301</v>
      </c>
      <c r="O89" s="52" t="s">
        <v>17</v>
      </c>
      <c r="P89" s="93" t="s">
        <v>293</v>
      </c>
      <c r="Q89" s="102">
        <v>1</v>
      </c>
    </row>
    <row r="90" spans="1:17" x14ac:dyDescent="0.35">
      <c r="B90" t="s">
        <v>25</v>
      </c>
      <c r="C90" s="101">
        <v>8</v>
      </c>
      <c r="L90" s="52"/>
      <c r="M90" s="52" t="s">
        <v>147</v>
      </c>
      <c r="N90" s="93" t="s">
        <v>307</v>
      </c>
      <c r="O90" s="52" t="s">
        <v>17</v>
      </c>
      <c r="P90" s="93" t="s">
        <v>31</v>
      </c>
      <c r="Q90" s="102">
        <v>1</v>
      </c>
    </row>
    <row r="91" spans="1:17" x14ac:dyDescent="0.35">
      <c r="B91" t="s">
        <v>17</v>
      </c>
      <c r="C91" s="101">
        <v>14</v>
      </c>
      <c r="L91" s="55">
        <v>45049</v>
      </c>
      <c r="M91" s="52" t="s">
        <v>40</v>
      </c>
      <c r="N91" s="93" t="s">
        <v>322</v>
      </c>
      <c r="O91" s="52" t="s">
        <v>25</v>
      </c>
      <c r="P91" s="93" t="s">
        <v>320</v>
      </c>
      <c r="Q91" s="102">
        <v>1</v>
      </c>
    </row>
    <row r="92" spans="1:17" x14ac:dyDescent="0.35">
      <c r="B92" t="s">
        <v>83</v>
      </c>
      <c r="C92" s="101">
        <v>1</v>
      </c>
      <c r="L92" s="52"/>
      <c r="M92" s="52" t="s">
        <v>21</v>
      </c>
      <c r="N92" s="93" t="s">
        <v>318</v>
      </c>
      <c r="O92" s="52" t="s">
        <v>114</v>
      </c>
      <c r="P92" s="93" t="s">
        <v>24</v>
      </c>
      <c r="Q92" s="102">
        <v>1</v>
      </c>
    </row>
    <row r="93" spans="1:17" x14ac:dyDescent="0.35">
      <c r="A93" t="s">
        <v>1084</v>
      </c>
      <c r="C93" s="101">
        <v>24</v>
      </c>
      <c r="L93" s="52"/>
      <c r="M93" s="52"/>
      <c r="N93" s="93"/>
      <c r="O93" s="52" t="s">
        <v>17</v>
      </c>
      <c r="P93" s="93" t="s">
        <v>24</v>
      </c>
      <c r="Q93" s="102">
        <v>1</v>
      </c>
    </row>
    <row r="94" spans="1:17" x14ac:dyDescent="0.35">
      <c r="A94" t="s">
        <v>82</v>
      </c>
      <c r="B94" t="s">
        <v>725</v>
      </c>
      <c r="C94" s="101">
        <v>1</v>
      </c>
      <c r="L94" s="52"/>
      <c r="M94" s="52" t="s">
        <v>105</v>
      </c>
      <c r="N94" s="93" t="s">
        <v>326</v>
      </c>
      <c r="O94" s="52" t="s">
        <v>177</v>
      </c>
      <c r="P94" s="93" t="s">
        <v>95</v>
      </c>
      <c r="Q94" s="102">
        <v>1</v>
      </c>
    </row>
    <row r="95" spans="1:17" x14ac:dyDescent="0.35">
      <c r="B95" t="s">
        <v>375</v>
      </c>
      <c r="C95" s="101">
        <v>5</v>
      </c>
      <c r="L95" s="55">
        <v>45050</v>
      </c>
      <c r="M95" s="52" t="s">
        <v>135</v>
      </c>
      <c r="N95" s="93" t="s">
        <v>330</v>
      </c>
      <c r="O95" s="52" t="s">
        <v>25</v>
      </c>
      <c r="P95" s="93" t="s">
        <v>293</v>
      </c>
      <c r="Q95" s="102">
        <v>1</v>
      </c>
    </row>
    <row r="96" spans="1:17" x14ac:dyDescent="0.35">
      <c r="B96" t="s">
        <v>25</v>
      </c>
      <c r="C96" s="101">
        <v>1</v>
      </c>
      <c r="L96" s="52"/>
      <c r="M96" s="52" t="s">
        <v>147</v>
      </c>
      <c r="N96" s="93" t="s">
        <v>330</v>
      </c>
      <c r="O96" s="52" t="s">
        <v>17</v>
      </c>
      <c r="P96" s="93" t="s">
        <v>293</v>
      </c>
      <c r="Q96" s="102">
        <v>1</v>
      </c>
    </row>
    <row r="97" spans="1:17" x14ac:dyDescent="0.35">
      <c r="B97" t="s">
        <v>334</v>
      </c>
      <c r="C97" s="101">
        <v>3</v>
      </c>
      <c r="L97" s="55">
        <v>45051</v>
      </c>
      <c r="M97" s="52" t="s">
        <v>188</v>
      </c>
      <c r="N97" s="93" t="s">
        <v>339</v>
      </c>
      <c r="O97" s="52" t="s">
        <v>25</v>
      </c>
      <c r="P97" s="93" t="s">
        <v>185</v>
      </c>
      <c r="Q97" s="102">
        <v>1</v>
      </c>
    </row>
    <row r="98" spans="1:17" x14ac:dyDescent="0.35">
      <c r="B98" t="s">
        <v>17</v>
      </c>
      <c r="C98" s="101">
        <v>10</v>
      </c>
      <c r="L98" s="52"/>
      <c r="M98" s="52" t="s">
        <v>21</v>
      </c>
      <c r="N98" s="93" t="s">
        <v>345</v>
      </c>
      <c r="O98" s="52" t="s">
        <v>17</v>
      </c>
      <c r="P98" s="93" t="s">
        <v>95</v>
      </c>
      <c r="Q98" s="102">
        <v>1</v>
      </c>
    </row>
    <row r="99" spans="1:17" x14ac:dyDescent="0.35">
      <c r="B99" t="s">
        <v>83</v>
      </c>
      <c r="C99" s="101">
        <v>2</v>
      </c>
      <c r="L99" s="52"/>
      <c r="M99" s="52" t="s">
        <v>80</v>
      </c>
      <c r="N99" s="93" t="s">
        <v>336</v>
      </c>
      <c r="O99" s="52" t="s">
        <v>334</v>
      </c>
      <c r="P99" s="93" t="s">
        <v>82</v>
      </c>
      <c r="Q99" s="102">
        <v>1</v>
      </c>
    </row>
    <row r="100" spans="1:17" x14ac:dyDescent="0.35">
      <c r="A100" t="s">
        <v>825</v>
      </c>
      <c r="C100" s="101">
        <v>22</v>
      </c>
      <c r="L100" s="52"/>
      <c r="M100" s="52" t="s">
        <v>35</v>
      </c>
      <c r="N100" s="93" t="s">
        <v>342</v>
      </c>
      <c r="O100" s="52" t="s">
        <v>17</v>
      </c>
      <c r="P100" s="93" t="s">
        <v>65</v>
      </c>
      <c r="Q100" s="102">
        <v>1</v>
      </c>
    </row>
    <row r="101" spans="1:17" x14ac:dyDescent="0.35">
      <c r="A101" t="s">
        <v>185</v>
      </c>
      <c r="B101" t="s">
        <v>25</v>
      </c>
      <c r="C101" s="101">
        <v>5</v>
      </c>
      <c r="L101" s="55">
        <v>45054</v>
      </c>
      <c r="M101" s="52" t="s">
        <v>183</v>
      </c>
      <c r="N101" s="93" t="s">
        <v>348</v>
      </c>
      <c r="O101" s="52" t="s">
        <v>25</v>
      </c>
      <c r="P101" s="93" t="s">
        <v>185</v>
      </c>
      <c r="Q101" s="102">
        <v>1</v>
      </c>
    </row>
    <row r="102" spans="1:17" x14ac:dyDescent="0.35">
      <c r="B102" t="s">
        <v>17</v>
      </c>
      <c r="C102" s="101">
        <v>9</v>
      </c>
      <c r="L102" s="55">
        <v>45055</v>
      </c>
      <c r="M102" s="52" t="s">
        <v>226</v>
      </c>
      <c r="N102" s="93" t="s">
        <v>357</v>
      </c>
      <c r="O102" s="52" t="s">
        <v>355</v>
      </c>
      <c r="P102" s="93" t="s">
        <v>354</v>
      </c>
      <c r="Q102" s="102">
        <v>1</v>
      </c>
    </row>
    <row r="103" spans="1:17" x14ac:dyDescent="0.35">
      <c r="B103" t="s">
        <v>83</v>
      </c>
      <c r="C103" s="101">
        <v>3</v>
      </c>
      <c r="L103" s="52"/>
      <c r="M103" s="52" t="s">
        <v>171</v>
      </c>
      <c r="N103" s="93" t="s">
        <v>352</v>
      </c>
      <c r="O103" s="52" t="s">
        <v>83</v>
      </c>
      <c r="P103" s="93" t="s">
        <v>350</v>
      </c>
      <c r="Q103" s="102">
        <v>1</v>
      </c>
    </row>
    <row r="104" spans="1:17" x14ac:dyDescent="0.35">
      <c r="B104" t="s">
        <v>1042</v>
      </c>
      <c r="C104" s="101">
        <v>1</v>
      </c>
      <c r="L104" s="55">
        <v>45057</v>
      </c>
      <c r="M104" s="52" t="s">
        <v>72</v>
      </c>
      <c r="N104" s="93" t="s">
        <v>363</v>
      </c>
      <c r="O104" s="52" t="s">
        <v>17</v>
      </c>
      <c r="P104" s="93" t="s">
        <v>65</v>
      </c>
      <c r="Q104" s="102">
        <v>1</v>
      </c>
    </row>
    <row r="105" spans="1:17" x14ac:dyDescent="0.35">
      <c r="A105" t="s">
        <v>826</v>
      </c>
      <c r="C105" s="101">
        <v>18</v>
      </c>
      <c r="L105" s="52"/>
      <c r="M105" s="52" t="s">
        <v>35</v>
      </c>
      <c r="N105" s="93" t="s">
        <v>360</v>
      </c>
      <c r="O105" s="52" t="s">
        <v>17</v>
      </c>
      <c r="P105" s="93" t="s">
        <v>293</v>
      </c>
      <c r="Q105" s="102">
        <v>1</v>
      </c>
    </row>
    <row r="106" spans="1:17" x14ac:dyDescent="0.35">
      <c r="A106" t="s">
        <v>293</v>
      </c>
      <c r="B106" t="s">
        <v>25</v>
      </c>
      <c r="C106" s="101">
        <v>1</v>
      </c>
      <c r="L106" s="55">
        <v>45058</v>
      </c>
      <c r="M106" s="52" t="s">
        <v>171</v>
      </c>
      <c r="N106" s="93" t="s">
        <v>366</v>
      </c>
      <c r="O106" s="52" t="s">
        <v>25</v>
      </c>
      <c r="P106" s="93" t="s">
        <v>173</v>
      </c>
      <c r="Q106" s="102">
        <v>1</v>
      </c>
    </row>
    <row r="107" spans="1:17" x14ac:dyDescent="0.35">
      <c r="B107" t="s">
        <v>334</v>
      </c>
      <c r="C107" s="101">
        <v>2</v>
      </c>
      <c r="L107" s="55">
        <v>45061</v>
      </c>
      <c r="M107" s="52" t="s">
        <v>67</v>
      </c>
      <c r="N107" s="93" t="s">
        <v>372</v>
      </c>
      <c r="O107" s="52" t="s">
        <v>17</v>
      </c>
      <c r="P107" s="93" t="s">
        <v>293</v>
      </c>
      <c r="Q107" s="102">
        <v>1</v>
      </c>
    </row>
    <row r="108" spans="1:17" x14ac:dyDescent="0.35">
      <c r="B108" t="s">
        <v>17</v>
      </c>
      <c r="C108" s="101">
        <v>8</v>
      </c>
      <c r="L108" s="52"/>
      <c r="M108" s="52" t="s">
        <v>105</v>
      </c>
      <c r="N108" s="93" t="s">
        <v>369</v>
      </c>
      <c r="O108" s="52" t="s">
        <v>17</v>
      </c>
      <c r="P108" s="93" t="s">
        <v>276</v>
      </c>
      <c r="Q108" s="102">
        <v>1</v>
      </c>
    </row>
    <row r="109" spans="1:17" x14ac:dyDescent="0.35">
      <c r="A109" t="s">
        <v>1085</v>
      </c>
      <c r="C109" s="101">
        <v>11</v>
      </c>
      <c r="L109" s="55">
        <v>45062</v>
      </c>
      <c r="M109" s="52" t="s">
        <v>373</v>
      </c>
      <c r="N109" s="93" t="s">
        <v>377</v>
      </c>
      <c r="O109" s="52" t="s">
        <v>375</v>
      </c>
      <c r="P109" s="93" t="s">
        <v>82</v>
      </c>
      <c r="Q109" s="102">
        <v>1</v>
      </c>
    </row>
    <row r="110" spans="1:17" x14ac:dyDescent="0.35">
      <c r="A110" t="s">
        <v>168</v>
      </c>
      <c r="B110" t="s">
        <v>83</v>
      </c>
      <c r="C110" s="101">
        <v>6</v>
      </c>
      <c r="L110" s="52"/>
      <c r="M110" s="52"/>
      <c r="N110" s="93" t="s">
        <v>378</v>
      </c>
      <c r="O110" s="52" t="s">
        <v>375</v>
      </c>
      <c r="P110" s="93" t="s">
        <v>82</v>
      </c>
      <c r="Q110" s="102">
        <v>1</v>
      </c>
    </row>
    <row r="111" spans="1:17" x14ac:dyDescent="0.35">
      <c r="B111" t="s">
        <v>138</v>
      </c>
      <c r="C111" s="101">
        <v>1</v>
      </c>
      <c r="L111" s="55">
        <v>45063</v>
      </c>
      <c r="M111" s="52" t="s">
        <v>67</v>
      </c>
      <c r="N111" s="93" t="s">
        <v>391</v>
      </c>
      <c r="O111" s="52" t="s">
        <v>17</v>
      </c>
      <c r="P111" s="93" t="s">
        <v>293</v>
      </c>
      <c r="Q111" s="102">
        <v>1</v>
      </c>
    </row>
    <row r="112" spans="1:17" x14ac:dyDescent="0.35">
      <c r="A112" t="s">
        <v>1086</v>
      </c>
      <c r="C112" s="101">
        <v>7</v>
      </c>
      <c r="L112" s="52"/>
      <c r="M112" s="52" t="s">
        <v>373</v>
      </c>
      <c r="N112" s="93" t="s">
        <v>384</v>
      </c>
      <c r="O112" s="52" t="s">
        <v>375</v>
      </c>
      <c r="P112" s="93" t="s">
        <v>82</v>
      </c>
      <c r="Q112" s="102">
        <v>1</v>
      </c>
    </row>
    <row r="113" spans="1:17" x14ac:dyDescent="0.35">
      <c r="A113" t="s">
        <v>173</v>
      </c>
      <c r="B113" t="s">
        <v>25</v>
      </c>
      <c r="C113" s="101">
        <v>1</v>
      </c>
      <c r="L113" s="52"/>
      <c r="M113" s="52" t="s">
        <v>385</v>
      </c>
      <c r="N113" s="93" t="s">
        <v>388</v>
      </c>
      <c r="O113" s="52" t="s">
        <v>375</v>
      </c>
      <c r="P113" s="93" t="s">
        <v>95</v>
      </c>
      <c r="Q113" s="102">
        <v>1</v>
      </c>
    </row>
    <row r="114" spans="1:17" x14ac:dyDescent="0.35">
      <c r="B114" t="s">
        <v>17</v>
      </c>
      <c r="C114" s="101">
        <v>1</v>
      </c>
      <c r="L114" s="52"/>
      <c r="M114" s="52" t="s">
        <v>101</v>
      </c>
      <c r="N114" s="93" t="s">
        <v>394</v>
      </c>
      <c r="O114" s="52" t="s">
        <v>25</v>
      </c>
      <c r="P114" s="93" t="s">
        <v>31</v>
      </c>
      <c r="Q114" s="102">
        <v>1</v>
      </c>
    </row>
    <row r="115" spans="1:17" x14ac:dyDescent="0.35">
      <c r="B115" t="s">
        <v>83</v>
      </c>
      <c r="C115" s="101">
        <v>5</v>
      </c>
      <c r="L115" s="52"/>
      <c r="M115" s="52"/>
      <c r="N115" s="93" t="s">
        <v>381</v>
      </c>
      <c r="O115" s="52" t="s">
        <v>25</v>
      </c>
      <c r="P115" s="93" t="s">
        <v>31</v>
      </c>
      <c r="Q115" s="102">
        <v>1</v>
      </c>
    </row>
    <row r="116" spans="1:17" x14ac:dyDescent="0.35">
      <c r="A116" t="s">
        <v>1087</v>
      </c>
      <c r="C116" s="101">
        <v>7</v>
      </c>
      <c r="L116" s="55">
        <v>45065</v>
      </c>
      <c r="M116" s="52" t="s">
        <v>67</v>
      </c>
      <c r="N116" s="93" t="s">
        <v>397</v>
      </c>
      <c r="O116" s="52" t="s">
        <v>25</v>
      </c>
      <c r="P116" s="93" t="s">
        <v>31</v>
      </c>
      <c r="Q116" s="102">
        <v>1</v>
      </c>
    </row>
    <row r="117" spans="1:17" x14ac:dyDescent="0.35">
      <c r="A117" t="s">
        <v>208</v>
      </c>
      <c r="B117" t="s">
        <v>25</v>
      </c>
      <c r="C117" s="101">
        <v>4</v>
      </c>
      <c r="L117" s="52"/>
      <c r="M117" s="52" t="s">
        <v>373</v>
      </c>
      <c r="N117" s="93" t="s">
        <v>400</v>
      </c>
      <c r="O117" s="52" t="s">
        <v>375</v>
      </c>
      <c r="P117" s="93" t="s">
        <v>82</v>
      </c>
      <c r="Q117" s="102">
        <v>1</v>
      </c>
    </row>
    <row r="118" spans="1:17" x14ac:dyDescent="0.35">
      <c r="B118" t="s">
        <v>17</v>
      </c>
      <c r="C118" s="101">
        <v>1</v>
      </c>
      <c r="L118" s="55">
        <v>45069</v>
      </c>
      <c r="M118" s="52" t="s">
        <v>21</v>
      </c>
      <c r="N118" s="93" t="s">
        <v>408</v>
      </c>
      <c r="O118" s="52" t="s">
        <v>25</v>
      </c>
      <c r="P118" s="93" t="s">
        <v>95</v>
      </c>
      <c r="Q118" s="102">
        <v>1</v>
      </c>
    </row>
    <row r="119" spans="1:17" x14ac:dyDescent="0.35">
      <c r="A119" t="s">
        <v>828</v>
      </c>
      <c r="C119" s="101">
        <v>5</v>
      </c>
      <c r="L119" s="52"/>
      <c r="M119" s="52" t="s">
        <v>385</v>
      </c>
      <c r="N119" s="93" t="s">
        <v>403</v>
      </c>
      <c r="O119" s="52" t="s">
        <v>25</v>
      </c>
      <c r="P119" s="93" t="s">
        <v>208</v>
      </c>
      <c r="Q119" s="102">
        <v>1</v>
      </c>
    </row>
    <row r="120" spans="1:17" x14ac:dyDescent="0.35">
      <c r="A120" t="s">
        <v>233</v>
      </c>
      <c r="B120" t="s">
        <v>83</v>
      </c>
      <c r="C120" s="101">
        <v>4</v>
      </c>
      <c r="L120" s="52"/>
      <c r="M120" s="52" t="s">
        <v>404</v>
      </c>
      <c r="N120" s="93" t="s">
        <v>407</v>
      </c>
      <c r="O120" s="52" t="s">
        <v>25</v>
      </c>
      <c r="P120" s="93" t="s">
        <v>95</v>
      </c>
      <c r="Q120" s="102">
        <v>1</v>
      </c>
    </row>
    <row r="121" spans="1:17" x14ac:dyDescent="0.35">
      <c r="B121" t="s">
        <v>1051</v>
      </c>
      <c r="C121" s="101">
        <v>1</v>
      </c>
      <c r="L121" s="55">
        <v>45070</v>
      </c>
      <c r="M121" s="52" t="s">
        <v>117</v>
      </c>
      <c r="N121" s="93" t="s">
        <v>414</v>
      </c>
      <c r="O121" s="52" t="s">
        <v>83</v>
      </c>
      <c r="P121" s="93" t="s">
        <v>16</v>
      </c>
      <c r="Q121" s="102">
        <v>1</v>
      </c>
    </row>
    <row r="122" spans="1:17" x14ac:dyDescent="0.35">
      <c r="A122" t="s">
        <v>827</v>
      </c>
      <c r="C122" s="101">
        <v>5</v>
      </c>
      <c r="L122" s="52"/>
      <c r="M122" s="52" t="s">
        <v>80</v>
      </c>
      <c r="N122" s="93" t="s">
        <v>417</v>
      </c>
      <c r="O122" s="52" t="s">
        <v>17</v>
      </c>
      <c r="P122" s="93" t="s">
        <v>82</v>
      </c>
      <c r="Q122" s="102">
        <v>1</v>
      </c>
    </row>
    <row r="123" spans="1:17" x14ac:dyDescent="0.35">
      <c r="A123" t="s">
        <v>114</v>
      </c>
      <c r="B123" t="s">
        <v>114</v>
      </c>
      <c r="C123" s="101">
        <v>5</v>
      </c>
      <c r="L123" s="52"/>
      <c r="M123" s="52" t="s">
        <v>67</v>
      </c>
      <c r="N123" s="93" t="s">
        <v>411</v>
      </c>
      <c r="O123" s="52" t="s">
        <v>17</v>
      </c>
      <c r="P123" s="93" t="s">
        <v>293</v>
      </c>
      <c r="Q123" s="102">
        <v>1</v>
      </c>
    </row>
    <row r="124" spans="1:17" x14ac:dyDescent="0.35">
      <c r="A124" t="s">
        <v>1088</v>
      </c>
      <c r="C124" s="101">
        <v>5</v>
      </c>
      <c r="L124" s="55">
        <v>45071</v>
      </c>
      <c r="M124" s="52" t="s">
        <v>426</v>
      </c>
      <c r="N124" s="93" t="s">
        <v>430</v>
      </c>
      <c r="O124" s="52" t="s">
        <v>25</v>
      </c>
      <c r="P124" s="93" t="s">
        <v>428</v>
      </c>
      <c r="Q124" s="102">
        <v>1</v>
      </c>
    </row>
    <row r="125" spans="1:17" x14ac:dyDescent="0.35">
      <c r="A125" t="s">
        <v>51</v>
      </c>
      <c r="B125" t="s">
        <v>375</v>
      </c>
      <c r="C125" s="101">
        <v>1</v>
      </c>
      <c r="L125" s="52"/>
      <c r="M125" s="52" t="s">
        <v>421</v>
      </c>
      <c r="N125" s="93" t="s">
        <v>425</v>
      </c>
      <c r="O125" s="52" t="s">
        <v>17</v>
      </c>
      <c r="P125" s="93" t="s">
        <v>31</v>
      </c>
      <c r="Q125" s="102">
        <v>1</v>
      </c>
    </row>
    <row r="126" spans="1:17" x14ac:dyDescent="0.35">
      <c r="B126" t="s">
        <v>52</v>
      </c>
      <c r="C126" s="101">
        <v>3</v>
      </c>
      <c r="L126" s="52"/>
      <c r="M126" s="52"/>
      <c r="N126" s="93" t="s">
        <v>424</v>
      </c>
      <c r="O126" s="52" t="s">
        <v>17</v>
      </c>
      <c r="P126" s="93" t="s">
        <v>31</v>
      </c>
      <c r="Q126" s="102">
        <v>1</v>
      </c>
    </row>
    <row r="127" spans="1:17" x14ac:dyDescent="0.35">
      <c r="B127" t="s">
        <v>25</v>
      </c>
      <c r="C127" s="101">
        <v>1</v>
      </c>
      <c r="L127" s="52"/>
      <c r="M127" s="52" t="s">
        <v>166</v>
      </c>
      <c r="N127" s="93" t="s">
        <v>420</v>
      </c>
      <c r="O127" s="52" t="s">
        <v>83</v>
      </c>
      <c r="P127" s="93" t="s">
        <v>137</v>
      </c>
      <c r="Q127" s="102">
        <v>1</v>
      </c>
    </row>
    <row r="128" spans="1:17" x14ac:dyDescent="0.35">
      <c r="A128" t="s">
        <v>1089</v>
      </c>
      <c r="C128" s="101">
        <v>5</v>
      </c>
      <c r="L128" s="55">
        <v>45072</v>
      </c>
      <c r="M128" s="52" t="s">
        <v>80</v>
      </c>
      <c r="N128" s="93" t="s">
        <v>432</v>
      </c>
      <c r="O128" s="52" t="s">
        <v>17</v>
      </c>
      <c r="P128" s="93" t="s">
        <v>82</v>
      </c>
      <c r="Q128" s="102">
        <v>1</v>
      </c>
    </row>
    <row r="129" spans="1:17" x14ac:dyDescent="0.35">
      <c r="A129" t="s">
        <v>137</v>
      </c>
      <c r="B129" t="s">
        <v>83</v>
      </c>
      <c r="C129" s="101">
        <v>3</v>
      </c>
      <c r="L129" s="55">
        <v>45076</v>
      </c>
      <c r="M129" s="52" t="s">
        <v>13</v>
      </c>
      <c r="N129" s="93" t="s">
        <v>435</v>
      </c>
      <c r="O129" s="52" t="s">
        <v>17</v>
      </c>
      <c r="P129" s="93" t="s">
        <v>208</v>
      </c>
      <c r="Q129" s="102">
        <v>1</v>
      </c>
    </row>
    <row r="130" spans="1:17" x14ac:dyDescent="0.35">
      <c r="B130" t="s">
        <v>138</v>
      </c>
      <c r="C130" s="101">
        <v>1</v>
      </c>
      <c r="L130" s="52"/>
      <c r="M130" s="52" t="s">
        <v>446</v>
      </c>
      <c r="N130" s="93" t="s">
        <v>449</v>
      </c>
      <c r="O130" s="52" t="s">
        <v>83</v>
      </c>
      <c r="P130" s="93" t="s">
        <v>173</v>
      </c>
      <c r="Q130" s="102">
        <v>1</v>
      </c>
    </row>
    <row r="131" spans="1:17" x14ac:dyDescent="0.35">
      <c r="A131" t="s">
        <v>1090</v>
      </c>
      <c r="C131" s="101">
        <v>4</v>
      </c>
      <c r="L131" s="52"/>
      <c r="M131" s="52" t="s">
        <v>442</v>
      </c>
      <c r="N131" s="93" t="s">
        <v>445</v>
      </c>
      <c r="O131" s="52" t="s">
        <v>83</v>
      </c>
      <c r="P131" s="93" t="s">
        <v>185</v>
      </c>
      <c r="Q131" s="102">
        <v>1</v>
      </c>
    </row>
    <row r="132" spans="1:17" x14ac:dyDescent="0.35">
      <c r="A132" t="s">
        <v>635</v>
      </c>
      <c r="B132" t="s">
        <v>375</v>
      </c>
      <c r="C132" s="101">
        <v>1</v>
      </c>
      <c r="L132" s="52"/>
      <c r="M132" s="52" t="s">
        <v>404</v>
      </c>
      <c r="N132" s="93" t="s">
        <v>441</v>
      </c>
      <c r="O132" s="52" t="s">
        <v>17</v>
      </c>
      <c r="P132" s="93" t="s">
        <v>95</v>
      </c>
      <c r="Q132" s="102">
        <v>1</v>
      </c>
    </row>
    <row r="133" spans="1:17" x14ac:dyDescent="0.35">
      <c r="B133" t="s">
        <v>177</v>
      </c>
      <c r="C133" s="101">
        <v>1</v>
      </c>
      <c r="L133" s="52"/>
      <c r="M133" s="52"/>
      <c r="N133" s="93" t="s">
        <v>438</v>
      </c>
      <c r="O133" s="52" t="s">
        <v>17</v>
      </c>
      <c r="P133" s="93" t="s">
        <v>95</v>
      </c>
      <c r="Q133" s="102">
        <v>1</v>
      </c>
    </row>
    <row r="134" spans="1:17" x14ac:dyDescent="0.35">
      <c r="B134" t="s">
        <v>83</v>
      </c>
      <c r="C134" s="101">
        <v>1</v>
      </c>
      <c r="L134" s="55">
        <v>45077</v>
      </c>
      <c r="M134" s="52" t="s">
        <v>67</v>
      </c>
      <c r="N134" s="93" t="s">
        <v>452</v>
      </c>
      <c r="O134" s="52" t="s">
        <v>17</v>
      </c>
      <c r="P134" s="93" t="s">
        <v>293</v>
      </c>
      <c r="Q134" s="102">
        <v>1</v>
      </c>
    </row>
    <row r="135" spans="1:17" x14ac:dyDescent="0.35">
      <c r="A135" t="s">
        <v>1091</v>
      </c>
      <c r="C135" s="101">
        <v>3</v>
      </c>
      <c r="L135" s="55">
        <v>45078</v>
      </c>
      <c r="M135" s="52" t="s">
        <v>40</v>
      </c>
      <c r="N135" s="93" t="s">
        <v>38</v>
      </c>
      <c r="O135" s="52" t="s">
        <v>17</v>
      </c>
      <c r="P135" s="93" t="s">
        <v>185</v>
      </c>
      <c r="Q135" s="102">
        <v>1</v>
      </c>
    </row>
    <row r="136" spans="1:17" x14ac:dyDescent="0.35">
      <c r="A136" t="s">
        <v>320</v>
      </c>
      <c r="B136" t="s">
        <v>25</v>
      </c>
      <c r="C136" s="101">
        <v>1</v>
      </c>
      <c r="L136" s="52"/>
      <c r="M136" s="52" t="s">
        <v>282</v>
      </c>
      <c r="N136" s="93" t="s">
        <v>38</v>
      </c>
      <c r="O136" s="52" t="s">
        <v>17</v>
      </c>
      <c r="P136" s="93" t="s">
        <v>185</v>
      </c>
      <c r="Q136" s="102">
        <v>1</v>
      </c>
    </row>
    <row r="137" spans="1:17" x14ac:dyDescent="0.35">
      <c r="B137" t="s">
        <v>17</v>
      </c>
      <c r="C137" s="101">
        <v>2</v>
      </c>
      <c r="L137" s="52"/>
      <c r="M137" s="52" t="s">
        <v>166</v>
      </c>
      <c r="N137" s="93" t="s">
        <v>462</v>
      </c>
      <c r="O137" s="52" t="s">
        <v>460</v>
      </c>
      <c r="P137" s="93" t="s">
        <v>95</v>
      </c>
      <c r="Q137" s="102">
        <v>1</v>
      </c>
    </row>
    <row r="138" spans="1:17" x14ac:dyDescent="0.35">
      <c r="A138" t="s">
        <v>830</v>
      </c>
      <c r="C138" s="101">
        <v>3</v>
      </c>
      <c r="L138" s="52"/>
      <c r="M138" s="52" t="s">
        <v>442</v>
      </c>
      <c r="N138" s="93" t="s">
        <v>458</v>
      </c>
      <c r="O138" s="52" t="s">
        <v>17</v>
      </c>
      <c r="P138" s="93" t="s">
        <v>185</v>
      </c>
      <c r="Q138" s="102">
        <v>1</v>
      </c>
    </row>
    <row r="139" spans="1:17" x14ac:dyDescent="0.35">
      <c r="A139" t="s">
        <v>350</v>
      </c>
      <c r="B139" t="s">
        <v>17</v>
      </c>
      <c r="C139" s="101">
        <v>1</v>
      </c>
      <c r="L139" s="52"/>
      <c r="M139" s="52" t="s">
        <v>101</v>
      </c>
      <c r="N139" s="93" t="s">
        <v>464</v>
      </c>
      <c r="O139" s="52" t="s">
        <v>114</v>
      </c>
      <c r="P139" s="93" t="s">
        <v>114</v>
      </c>
      <c r="Q139" s="102">
        <v>1</v>
      </c>
    </row>
    <row r="140" spans="1:17" x14ac:dyDescent="0.35">
      <c r="B140" t="s">
        <v>83</v>
      </c>
      <c r="C140" s="101">
        <v>2</v>
      </c>
      <c r="L140" s="55">
        <v>45083</v>
      </c>
      <c r="M140" s="52" t="s">
        <v>117</v>
      </c>
      <c r="N140" s="93" t="s">
        <v>470</v>
      </c>
      <c r="O140" s="52" t="s">
        <v>17</v>
      </c>
      <c r="P140" s="93" t="s">
        <v>82</v>
      </c>
      <c r="Q140" s="102">
        <v>1</v>
      </c>
    </row>
    <row r="141" spans="1:17" x14ac:dyDescent="0.35">
      <c r="A141" t="s">
        <v>829</v>
      </c>
      <c r="C141" s="101">
        <v>3</v>
      </c>
      <c r="L141" s="52"/>
      <c r="M141" s="52" t="s">
        <v>166</v>
      </c>
      <c r="N141" s="93" t="s">
        <v>467</v>
      </c>
      <c r="O141" s="52" t="s">
        <v>83</v>
      </c>
      <c r="P141" s="93" t="s">
        <v>168</v>
      </c>
      <c r="Q141" s="102">
        <v>1</v>
      </c>
    </row>
    <row r="142" spans="1:17" x14ac:dyDescent="0.35">
      <c r="A142" t="s">
        <v>497</v>
      </c>
      <c r="B142" t="s">
        <v>375</v>
      </c>
      <c r="C142" s="101">
        <v>2</v>
      </c>
      <c r="L142" s="55">
        <v>45085</v>
      </c>
      <c r="M142" s="52" t="s">
        <v>274</v>
      </c>
      <c r="N142" s="93" t="s">
        <v>478</v>
      </c>
      <c r="O142" s="52" t="s">
        <v>17</v>
      </c>
      <c r="P142" s="93" t="s">
        <v>185</v>
      </c>
      <c r="Q142" s="102">
        <v>1</v>
      </c>
    </row>
    <row r="143" spans="1:17" x14ac:dyDescent="0.35">
      <c r="B143" t="s">
        <v>17</v>
      </c>
      <c r="C143" s="101">
        <v>1</v>
      </c>
      <c r="L143" s="52"/>
      <c r="M143" s="52" t="s">
        <v>171</v>
      </c>
      <c r="N143" s="93" t="s">
        <v>473</v>
      </c>
      <c r="O143" s="52" t="s">
        <v>83</v>
      </c>
      <c r="P143" s="93" t="s">
        <v>173</v>
      </c>
      <c r="Q143" s="102">
        <v>1</v>
      </c>
    </row>
    <row r="144" spans="1:17" x14ac:dyDescent="0.35">
      <c r="A144" t="s">
        <v>831</v>
      </c>
      <c r="C144" s="101">
        <v>3</v>
      </c>
      <c r="L144" s="52"/>
      <c r="M144" s="52"/>
      <c r="N144" s="93" t="s">
        <v>474</v>
      </c>
      <c r="O144" s="52" t="s">
        <v>83</v>
      </c>
      <c r="P144" s="93" t="s">
        <v>173</v>
      </c>
      <c r="Q144" s="102">
        <v>1</v>
      </c>
    </row>
    <row r="145" spans="1:17" x14ac:dyDescent="0.35">
      <c r="A145" t="s">
        <v>276</v>
      </c>
      <c r="B145" t="s">
        <v>25</v>
      </c>
      <c r="C145" s="101">
        <v>1</v>
      </c>
      <c r="L145" s="52"/>
      <c r="M145" s="52"/>
      <c r="N145" s="93" t="s">
        <v>475</v>
      </c>
      <c r="O145" s="52" t="s">
        <v>83</v>
      </c>
      <c r="P145" s="93" t="s">
        <v>173</v>
      </c>
      <c r="Q145" s="102">
        <v>1</v>
      </c>
    </row>
    <row r="146" spans="1:17" x14ac:dyDescent="0.35">
      <c r="B146" t="s">
        <v>17</v>
      </c>
      <c r="C146" s="101">
        <v>1</v>
      </c>
      <c r="L146" s="55">
        <v>45086</v>
      </c>
      <c r="M146" s="52" t="s">
        <v>385</v>
      </c>
      <c r="N146" s="93" t="s">
        <v>485</v>
      </c>
      <c r="O146" s="52" t="s">
        <v>375</v>
      </c>
      <c r="P146" s="93" t="s">
        <v>483</v>
      </c>
      <c r="Q146" s="102">
        <v>1</v>
      </c>
    </row>
    <row r="147" spans="1:17" x14ac:dyDescent="0.35">
      <c r="A147" t="s">
        <v>1092</v>
      </c>
      <c r="C147" s="101">
        <v>2</v>
      </c>
      <c r="L147" s="52"/>
      <c r="M147" s="52" t="s">
        <v>35</v>
      </c>
      <c r="N147" s="93" t="s">
        <v>481</v>
      </c>
      <c r="O147" s="52" t="s">
        <v>17</v>
      </c>
      <c r="P147" s="93" t="s">
        <v>31</v>
      </c>
      <c r="Q147" s="102">
        <v>1</v>
      </c>
    </row>
    <row r="148" spans="1:17" x14ac:dyDescent="0.35">
      <c r="A148" t="s">
        <v>42</v>
      </c>
      <c r="B148" t="s">
        <v>25</v>
      </c>
      <c r="C148" s="101">
        <v>1</v>
      </c>
      <c r="L148" s="55">
        <v>45089</v>
      </c>
      <c r="M148" s="52" t="s">
        <v>21</v>
      </c>
      <c r="N148" s="93" t="s">
        <v>488</v>
      </c>
      <c r="O148" s="52" t="s">
        <v>25</v>
      </c>
      <c r="P148" s="93" t="s">
        <v>95</v>
      </c>
      <c r="Q148" s="102">
        <v>1</v>
      </c>
    </row>
    <row r="149" spans="1:17" x14ac:dyDescent="0.35">
      <c r="B149" t="s">
        <v>17</v>
      </c>
      <c r="C149" s="101">
        <v>1</v>
      </c>
      <c r="L149" s="55">
        <v>45090</v>
      </c>
      <c r="M149" s="52" t="s">
        <v>21</v>
      </c>
      <c r="N149" s="93" t="s">
        <v>491</v>
      </c>
      <c r="O149" s="52" t="s">
        <v>25</v>
      </c>
      <c r="P149" s="93" t="s">
        <v>24</v>
      </c>
      <c r="Q149" s="102">
        <v>1</v>
      </c>
    </row>
    <row r="150" spans="1:17" x14ac:dyDescent="0.35">
      <c r="A150" t="s">
        <v>1093</v>
      </c>
      <c r="C150" s="101">
        <v>2</v>
      </c>
      <c r="L150" s="55">
        <v>45093</v>
      </c>
      <c r="M150" s="52" t="s">
        <v>226</v>
      </c>
      <c r="N150" s="93" t="s">
        <v>495</v>
      </c>
      <c r="O150" s="52" t="s">
        <v>25</v>
      </c>
      <c r="P150" s="93" t="s">
        <v>493</v>
      </c>
      <c r="Q150" s="102">
        <v>1</v>
      </c>
    </row>
    <row r="151" spans="1:17" x14ac:dyDescent="0.35">
      <c r="A151" t="s">
        <v>222</v>
      </c>
      <c r="B151" t="s">
        <v>17</v>
      </c>
      <c r="C151" s="101">
        <v>2</v>
      </c>
      <c r="L151" s="52"/>
      <c r="M151" s="52" t="s">
        <v>426</v>
      </c>
      <c r="N151" s="93" t="s">
        <v>499</v>
      </c>
      <c r="O151" s="52" t="s">
        <v>375</v>
      </c>
      <c r="P151" s="93" t="s">
        <v>497</v>
      </c>
      <c r="Q151" s="102">
        <v>1</v>
      </c>
    </row>
    <row r="152" spans="1:17" x14ac:dyDescent="0.35">
      <c r="A152" t="s">
        <v>1094</v>
      </c>
      <c r="C152" s="101">
        <v>2</v>
      </c>
      <c r="L152" s="55">
        <v>45097</v>
      </c>
      <c r="M152" s="52" t="s">
        <v>80</v>
      </c>
      <c r="N152" s="93" t="s">
        <v>38</v>
      </c>
      <c r="O152" s="52" t="s">
        <v>17</v>
      </c>
      <c r="P152" s="93" t="s">
        <v>82</v>
      </c>
      <c r="Q152" s="102">
        <v>1</v>
      </c>
    </row>
    <row r="153" spans="1:17" x14ac:dyDescent="0.35">
      <c r="A153" t="s">
        <v>354</v>
      </c>
      <c r="B153" t="s">
        <v>355</v>
      </c>
      <c r="C153" s="101">
        <v>1</v>
      </c>
      <c r="L153" s="55">
        <v>45100</v>
      </c>
      <c r="M153" s="52" t="s">
        <v>21</v>
      </c>
      <c r="N153" s="93" t="s">
        <v>507</v>
      </c>
      <c r="O153" s="52" t="s">
        <v>83</v>
      </c>
      <c r="P153" s="93" t="s">
        <v>24</v>
      </c>
      <c r="Q153" s="102">
        <v>1</v>
      </c>
    </row>
    <row r="154" spans="1:17" x14ac:dyDescent="0.35">
      <c r="A154" t="s">
        <v>1095</v>
      </c>
      <c r="C154" s="101">
        <v>1</v>
      </c>
      <c r="L154" s="52"/>
      <c r="M154" s="52" t="s">
        <v>29</v>
      </c>
      <c r="N154" s="93" t="s">
        <v>504</v>
      </c>
      <c r="O154" s="52" t="s">
        <v>17</v>
      </c>
      <c r="P154" s="93" t="s">
        <v>31</v>
      </c>
      <c r="Q154" s="102">
        <v>1</v>
      </c>
    </row>
    <row r="155" spans="1:17" x14ac:dyDescent="0.35">
      <c r="A155" t="s">
        <v>493</v>
      </c>
      <c r="B155" t="s">
        <v>25</v>
      </c>
      <c r="C155" s="101">
        <v>1</v>
      </c>
      <c r="L155" s="52"/>
      <c r="M155" s="52"/>
      <c r="N155" s="93" t="s">
        <v>508</v>
      </c>
      <c r="O155" s="52" t="s">
        <v>17</v>
      </c>
      <c r="P155" s="93" t="s">
        <v>31</v>
      </c>
      <c r="Q155" s="102">
        <v>1</v>
      </c>
    </row>
    <row r="156" spans="1:17" x14ac:dyDescent="0.35">
      <c r="A156" t="s">
        <v>1096</v>
      </c>
      <c r="C156" s="101">
        <v>1</v>
      </c>
      <c r="L156" s="55">
        <v>45103</v>
      </c>
      <c r="M156" s="52" t="s">
        <v>109</v>
      </c>
      <c r="N156" s="93" t="s">
        <v>511</v>
      </c>
      <c r="O156" s="52" t="s">
        <v>83</v>
      </c>
      <c r="P156" s="93" t="s">
        <v>65</v>
      </c>
      <c r="Q156" s="102">
        <v>1</v>
      </c>
    </row>
    <row r="157" spans="1:17" x14ac:dyDescent="0.35">
      <c r="A157" t="s">
        <v>606</v>
      </c>
      <c r="B157" t="s">
        <v>17</v>
      </c>
      <c r="C157" s="101">
        <v>1</v>
      </c>
      <c r="L157" s="55">
        <v>45105</v>
      </c>
      <c r="M157" s="52" t="s">
        <v>117</v>
      </c>
      <c r="N157" s="93" t="s">
        <v>520</v>
      </c>
      <c r="O157" s="52" t="s">
        <v>17</v>
      </c>
      <c r="P157" s="93" t="s">
        <v>16</v>
      </c>
      <c r="Q157" s="102">
        <v>1</v>
      </c>
    </row>
    <row r="158" spans="1:17" x14ac:dyDescent="0.35">
      <c r="A158" t="s">
        <v>1097</v>
      </c>
      <c r="C158" s="101">
        <v>1</v>
      </c>
      <c r="L158" s="52"/>
      <c r="M158" s="52" t="s">
        <v>166</v>
      </c>
      <c r="N158" s="93" t="s">
        <v>514</v>
      </c>
      <c r="O158" s="52" t="s">
        <v>17</v>
      </c>
      <c r="P158" s="93" t="s">
        <v>95</v>
      </c>
      <c r="Q158" s="102">
        <v>1</v>
      </c>
    </row>
    <row r="159" spans="1:17" x14ac:dyDescent="0.35">
      <c r="A159" t="s">
        <v>654</v>
      </c>
      <c r="B159" t="s">
        <v>83</v>
      </c>
      <c r="C159" s="101">
        <v>1</v>
      </c>
      <c r="L159" s="52"/>
      <c r="M159" s="52" t="s">
        <v>93</v>
      </c>
      <c r="N159" s="93" t="s">
        <v>517</v>
      </c>
      <c r="O159" s="52" t="s">
        <v>83</v>
      </c>
      <c r="P159" s="93" t="s">
        <v>24</v>
      </c>
      <c r="Q159" s="102">
        <v>1</v>
      </c>
    </row>
    <row r="160" spans="1:17" x14ac:dyDescent="0.35">
      <c r="A160" t="s">
        <v>1098</v>
      </c>
      <c r="C160" s="101">
        <v>1</v>
      </c>
      <c r="L160" s="55">
        <v>45113</v>
      </c>
      <c r="M160" s="52" t="s">
        <v>21</v>
      </c>
      <c r="N160" s="93" t="s">
        <v>526</v>
      </c>
      <c r="O160" s="52" t="s">
        <v>17</v>
      </c>
      <c r="P160" s="93" t="s">
        <v>24</v>
      </c>
      <c r="Q160" s="102">
        <v>1</v>
      </c>
    </row>
    <row r="161" spans="1:17" x14ac:dyDescent="0.35">
      <c r="A161" t="s">
        <v>553</v>
      </c>
      <c r="B161" t="s">
        <v>83</v>
      </c>
      <c r="C161" s="101">
        <v>1</v>
      </c>
      <c r="L161" s="52"/>
      <c r="M161" s="52" t="s">
        <v>35</v>
      </c>
      <c r="N161" s="93" t="s">
        <v>523</v>
      </c>
      <c r="O161" s="52" t="s">
        <v>17</v>
      </c>
      <c r="P161" s="93" t="s">
        <v>31</v>
      </c>
      <c r="Q161" s="102">
        <v>1</v>
      </c>
    </row>
    <row r="162" spans="1:17" x14ac:dyDescent="0.35">
      <c r="A162" t="s">
        <v>1099</v>
      </c>
      <c r="C162" s="101">
        <v>1</v>
      </c>
      <c r="L162" s="52"/>
      <c r="M162" s="52"/>
      <c r="N162" s="93" t="s">
        <v>529</v>
      </c>
      <c r="O162" s="52" t="s">
        <v>334</v>
      </c>
      <c r="P162" s="93" t="s">
        <v>293</v>
      </c>
      <c r="Q162" s="102">
        <v>1</v>
      </c>
    </row>
    <row r="163" spans="1:17" x14ac:dyDescent="0.35">
      <c r="A163" t="s">
        <v>483</v>
      </c>
      <c r="B163" t="s">
        <v>375</v>
      </c>
      <c r="C163" s="101">
        <v>1</v>
      </c>
      <c r="L163" s="55">
        <v>45114</v>
      </c>
      <c r="M163" s="52" t="s">
        <v>21</v>
      </c>
      <c r="N163" s="93" t="s">
        <v>532</v>
      </c>
      <c r="O163" s="52" t="s">
        <v>83</v>
      </c>
      <c r="P163" s="93" t="s">
        <v>24</v>
      </c>
      <c r="Q163" s="102">
        <v>1</v>
      </c>
    </row>
    <row r="164" spans="1:17" x14ac:dyDescent="0.35">
      <c r="A164" t="s">
        <v>1100</v>
      </c>
      <c r="C164" s="101">
        <v>1</v>
      </c>
      <c r="L164" s="55">
        <v>45118</v>
      </c>
      <c r="M164" s="52" t="s">
        <v>117</v>
      </c>
      <c r="N164" s="93" t="s">
        <v>535</v>
      </c>
      <c r="O164" s="52" t="s">
        <v>334</v>
      </c>
      <c r="P164" s="93" t="s">
        <v>82</v>
      </c>
      <c r="Q164" s="102">
        <v>1</v>
      </c>
    </row>
    <row r="165" spans="1:17" x14ac:dyDescent="0.35">
      <c r="A165" t="s">
        <v>228</v>
      </c>
      <c r="B165" t="s">
        <v>229</v>
      </c>
      <c r="C165" s="101">
        <v>1</v>
      </c>
      <c r="L165" s="52"/>
      <c r="M165" s="52" t="s">
        <v>21</v>
      </c>
      <c r="N165" s="93" t="s">
        <v>536</v>
      </c>
      <c r="O165" s="52" t="s">
        <v>83</v>
      </c>
      <c r="P165" s="93" t="s">
        <v>24</v>
      </c>
      <c r="Q165" s="102">
        <v>1</v>
      </c>
    </row>
    <row r="166" spans="1:17" x14ac:dyDescent="0.35">
      <c r="A166" t="s">
        <v>1101</v>
      </c>
      <c r="C166" s="101">
        <v>1</v>
      </c>
      <c r="L166" s="55">
        <v>45119</v>
      </c>
      <c r="M166" s="52" t="s">
        <v>21</v>
      </c>
      <c r="N166" s="93" t="s">
        <v>542</v>
      </c>
      <c r="O166" s="52" t="s">
        <v>83</v>
      </c>
      <c r="P166" s="93" t="s">
        <v>24</v>
      </c>
      <c r="Q166" s="102">
        <v>1</v>
      </c>
    </row>
    <row r="167" spans="1:17" x14ac:dyDescent="0.35">
      <c r="A167" t="s">
        <v>428</v>
      </c>
      <c r="B167" t="s">
        <v>25</v>
      </c>
      <c r="C167" s="101">
        <v>1</v>
      </c>
      <c r="L167" s="52"/>
      <c r="M167" s="52" t="s">
        <v>67</v>
      </c>
      <c r="N167" s="93" t="s">
        <v>539</v>
      </c>
      <c r="O167" s="52" t="s">
        <v>17</v>
      </c>
      <c r="P167" s="93" t="s">
        <v>95</v>
      </c>
      <c r="Q167" s="102">
        <v>1</v>
      </c>
    </row>
    <row r="168" spans="1:17" x14ac:dyDescent="0.35">
      <c r="A168" t="s">
        <v>1102</v>
      </c>
      <c r="C168" s="101">
        <v>1</v>
      </c>
      <c r="L168" s="55">
        <v>45121</v>
      </c>
      <c r="M168" s="52" t="s">
        <v>117</v>
      </c>
      <c r="N168" s="93" t="s">
        <v>544</v>
      </c>
      <c r="O168" s="52" t="s">
        <v>114</v>
      </c>
      <c r="P168" s="93" t="s">
        <v>114</v>
      </c>
      <c r="Q168" s="102">
        <v>1</v>
      </c>
    </row>
    <row r="169" spans="1:17" x14ac:dyDescent="0.35">
      <c r="A169" t="s">
        <v>639</v>
      </c>
      <c r="B169" t="s">
        <v>640</v>
      </c>
      <c r="C169" s="101">
        <v>1</v>
      </c>
      <c r="L169" s="52"/>
      <c r="M169" s="52" t="s">
        <v>21</v>
      </c>
      <c r="N169" s="93" t="s">
        <v>547</v>
      </c>
      <c r="O169" s="52" t="s">
        <v>83</v>
      </c>
      <c r="P169" s="93" t="s">
        <v>24</v>
      </c>
      <c r="Q169" s="102">
        <v>1</v>
      </c>
    </row>
    <row r="170" spans="1:17" x14ac:dyDescent="0.35">
      <c r="A170" t="s">
        <v>1103</v>
      </c>
      <c r="C170" s="101">
        <v>1</v>
      </c>
      <c r="L170" s="55">
        <v>45124</v>
      </c>
      <c r="M170" s="52" t="s">
        <v>188</v>
      </c>
      <c r="N170" s="93" t="s">
        <v>551</v>
      </c>
      <c r="O170" s="52" t="s">
        <v>25</v>
      </c>
      <c r="P170" s="93" t="s">
        <v>65</v>
      </c>
      <c r="Q170" s="102">
        <v>1</v>
      </c>
    </row>
    <row r="171" spans="1:17" x14ac:dyDescent="0.35">
      <c r="A171" t="s">
        <v>818</v>
      </c>
      <c r="C171" s="101">
        <v>277</v>
      </c>
      <c r="L171" s="55">
        <v>45126</v>
      </c>
      <c r="M171" s="52" t="s">
        <v>117</v>
      </c>
      <c r="N171" s="93" t="s">
        <v>581</v>
      </c>
      <c r="O171" s="52" t="s">
        <v>83</v>
      </c>
      <c r="P171" s="93" t="s">
        <v>16</v>
      </c>
      <c r="Q171" s="102">
        <v>1</v>
      </c>
    </row>
    <row r="172" spans="1:17" x14ac:dyDescent="0.35">
      <c r="L172" s="52"/>
      <c r="M172" s="52"/>
      <c r="N172" s="93" t="s">
        <v>558</v>
      </c>
      <c r="O172" s="52"/>
      <c r="P172" s="52"/>
      <c r="Q172" s="102">
        <v>13</v>
      </c>
    </row>
    <row r="173" spans="1:17" x14ac:dyDescent="0.35">
      <c r="L173" s="52"/>
      <c r="M173" s="52" t="s">
        <v>226</v>
      </c>
      <c r="N173" s="93" t="s">
        <v>555</v>
      </c>
      <c r="O173" s="52" t="s">
        <v>83</v>
      </c>
      <c r="P173" s="93" t="s">
        <v>553</v>
      </c>
      <c r="Q173" s="102">
        <v>1</v>
      </c>
    </row>
    <row r="174" spans="1:17" x14ac:dyDescent="0.35">
      <c r="L174" s="52"/>
      <c r="M174" s="52" t="s">
        <v>80</v>
      </c>
      <c r="N174" s="93" t="s">
        <v>588</v>
      </c>
      <c r="O174" s="52" t="s">
        <v>17</v>
      </c>
      <c r="P174" s="93" t="s">
        <v>82</v>
      </c>
      <c r="Q174" s="102">
        <v>1</v>
      </c>
    </row>
    <row r="175" spans="1:17" x14ac:dyDescent="0.35">
      <c r="L175" s="55">
        <v>45128</v>
      </c>
      <c r="M175" s="52" t="s">
        <v>40</v>
      </c>
      <c r="N175" s="93" t="s">
        <v>600</v>
      </c>
      <c r="O175" s="52" t="s">
        <v>17</v>
      </c>
      <c r="P175" s="93" t="s">
        <v>65</v>
      </c>
      <c r="Q175" s="102">
        <v>1</v>
      </c>
    </row>
    <row r="176" spans="1:17" x14ac:dyDescent="0.35">
      <c r="L176" s="52"/>
      <c r="M176" s="52"/>
      <c r="N176" s="93" t="s">
        <v>597</v>
      </c>
      <c r="O176" s="52" t="s">
        <v>17</v>
      </c>
      <c r="P176" s="93" t="s">
        <v>65</v>
      </c>
      <c r="Q176" s="102">
        <v>1</v>
      </c>
    </row>
    <row r="177" spans="12:17" x14ac:dyDescent="0.35">
      <c r="L177" s="52"/>
      <c r="M177" s="52" t="s">
        <v>21</v>
      </c>
      <c r="N177" s="93" t="s">
        <v>591</v>
      </c>
      <c r="O177" s="52" t="s">
        <v>25</v>
      </c>
      <c r="P177" s="93" t="s">
        <v>24</v>
      </c>
      <c r="Q177" s="102">
        <v>1</v>
      </c>
    </row>
    <row r="178" spans="12:17" x14ac:dyDescent="0.35">
      <c r="L178" s="52"/>
      <c r="M178" s="52" t="s">
        <v>35</v>
      </c>
      <c r="N178" s="93" t="s">
        <v>594</v>
      </c>
      <c r="O178" s="52" t="s">
        <v>17</v>
      </c>
      <c r="P178" s="93" t="s">
        <v>65</v>
      </c>
      <c r="Q178" s="102">
        <v>1</v>
      </c>
    </row>
    <row r="179" spans="12:17" x14ac:dyDescent="0.35">
      <c r="L179" s="55">
        <v>44987</v>
      </c>
      <c r="M179" s="52" t="s">
        <v>29</v>
      </c>
      <c r="N179" s="93" t="s">
        <v>89</v>
      </c>
      <c r="O179" s="52" t="s">
        <v>25</v>
      </c>
      <c r="P179" s="93" t="s">
        <v>31</v>
      </c>
      <c r="Q179" s="102">
        <v>1</v>
      </c>
    </row>
    <row r="180" spans="12:17" x14ac:dyDescent="0.35">
      <c r="L180" s="55">
        <v>45133</v>
      </c>
      <c r="M180" s="52" t="s">
        <v>40</v>
      </c>
      <c r="N180" s="93" t="s">
        <v>617</v>
      </c>
      <c r="O180" s="52" t="s">
        <v>17</v>
      </c>
      <c r="P180" s="93" t="s">
        <v>65</v>
      </c>
      <c r="Q180" s="102">
        <v>1</v>
      </c>
    </row>
    <row r="181" spans="12:17" x14ac:dyDescent="0.35">
      <c r="L181" s="52"/>
      <c r="M181" s="52"/>
      <c r="N181" s="93" t="s">
        <v>618</v>
      </c>
      <c r="O181" s="52" t="s">
        <v>17</v>
      </c>
      <c r="P181" s="93" t="s">
        <v>65</v>
      </c>
      <c r="Q181" s="102">
        <v>1</v>
      </c>
    </row>
    <row r="182" spans="12:17" x14ac:dyDescent="0.35">
      <c r="L182" s="52"/>
      <c r="M182" s="52" t="s">
        <v>93</v>
      </c>
      <c r="N182" s="93" t="s">
        <v>616</v>
      </c>
      <c r="O182" s="52" t="s">
        <v>17</v>
      </c>
      <c r="P182" s="93" t="s">
        <v>24</v>
      </c>
      <c r="Q182" s="102">
        <v>1</v>
      </c>
    </row>
    <row r="183" spans="12:17" x14ac:dyDescent="0.35">
      <c r="L183" s="55">
        <v>45134</v>
      </c>
      <c r="M183" s="52" t="s">
        <v>40</v>
      </c>
      <c r="N183" s="93" t="s">
        <v>621</v>
      </c>
      <c r="O183" s="52" t="s">
        <v>17</v>
      </c>
      <c r="P183" s="93" t="s">
        <v>31</v>
      </c>
      <c r="Q183" s="102">
        <v>1</v>
      </c>
    </row>
    <row r="184" spans="12:17" x14ac:dyDescent="0.35">
      <c r="L184" s="55">
        <v>45132</v>
      </c>
      <c r="M184" s="52" t="s">
        <v>80</v>
      </c>
      <c r="N184" s="93" t="s">
        <v>611</v>
      </c>
      <c r="O184" s="52" t="s">
        <v>375</v>
      </c>
      <c r="P184" s="93" t="s">
        <v>82</v>
      </c>
      <c r="Q184" s="102">
        <v>1</v>
      </c>
    </row>
    <row r="185" spans="12:17" x14ac:dyDescent="0.35">
      <c r="L185" s="52"/>
      <c r="M185" s="52" t="s">
        <v>35</v>
      </c>
      <c r="N185" s="93" t="s">
        <v>604</v>
      </c>
      <c r="O185" s="52" t="s">
        <v>17</v>
      </c>
      <c r="P185" s="93" t="s">
        <v>65</v>
      </c>
      <c r="Q185" s="102">
        <v>1</v>
      </c>
    </row>
    <row r="186" spans="12:17" x14ac:dyDescent="0.35">
      <c r="L186" s="52"/>
      <c r="M186" s="52" t="s">
        <v>114</v>
      </c>
      <c r="N186" s="93" t="s">
        <v>608</v>
      </c>
      <c r="O186" s="52" t="s">
        <v>17</v>
      </c>
      <c r="P186" s="93" t="s">
        <v>606</v>
      </c>
      <c r="Q186" s="102">
        <v>1</v>
      </c>
    </row>
    <row r="187" spans="12:17" x14ac:dyDescent="0.35">
      <c r="L187" s="52"/>
      <c r="M187" s="52" t="s">
        <v>442</v>
      </c>
      <c r="N187" s="93" t="s">
        <v>603</v>
      </c>
      <c r="O187" s="52" t="s">
        <v>25</v>
      </c>
      <c r="P187" s="93" t="s">
        <v>51</v>
      </c>
      <c r="Q187" s="102">
        <v>1</v>
      </c>
    </row>
    <row r="188" spans="12:17" x14ac:dyDescent="0.35">
      <c r="L188" s="55">
        <v>45131</v>
      </c>
      <c r="M188" s="52" t="s">
        <v>171</v>
      </c>
      <c r="N188" s="93" t="s">
        <v>603</v>
      </c>
      <c r="O188" s="52" t="s">
        <v>17</v>
      </c>
      <c r="P188" s="93" t="s">
        <v>173</v>
      </c>
      <c r="Q188" s="102">
        <v>1</v>
      </c>
    </row>
    <row r="189" spans="12:17" x14ac:dyDescent="0.35">
      <c r="L189" s="55">
        <v>45135</v>
      </c>
      <c r="M189" s="52" t="s">
        <v>101</v>
      </c>
      <c r="N189" s="93" t="s">
        <v>360</v>
      </c>
      <c r="O189" s="52" t="s">
        <v>25</v>
      </c>
      <c r="P189" s="93" t="s">
        <v>65</v>
      </c>
      <c r="Q189" s="102">
        <v>1</v>
      </c>
    </row>
    <row r="190" spans="12:17" x14ac:dyDescent="0.35">
      <c r="L190" s="55">
        <v>45138</v>
      </c>
      <c r="M190" s="52" t="s">
        <v>29</v>
      </c>
      <c r="N190" s="93" t="s">
        <v>626</v>
      </c>
      <c r="O190" s="52" t="s">
        <v>17</v>
      </c>
      <c r="P190" s="93" t="s">
        <v>320</v>
      </c>
      <c r="Q190" s="102">
        <v>1</v>
      </c>
    </row>
    <row r="191" spans="12:17" x14ac:dyDescent="0.35">
      <c r="L191" s="55">
        <v>45140</v>
      </c>
      <c r="M191" s="52" t="s">
        <v>196</v>
      </c>
      <c r="N191" s="93" t="s">
        <v>629</v>
      </c>
      <c r="O191" s="52" t="s">
        <v>375</v>
      </c>
      <c r="P191" s="93" t="s">
        <v>51</v>
      </c>
      <c r="Q191" s="102">
        <v>1</v>
      </c>
    </row>
    <row r="192" spans="12:17" x14ac:dyDescent="0.35">
      <c r="L192" s="55">
        <v>45141</v>
      </c>
      <c r="M192" s="52" t="s">
        <v>226</v>
      </c>
      <c r="N192" s="93" t="s">
        <v>637</v>
      </c>
      <c r="O192" s="52" t="s">
        <v>375</v>
      </c>
      <c r="P192" s="93" t="s">
        <v>635</v>
      </c>
      <c r="Q192" s="102">
        <v>1</v>
      </c>
    </row>
    <row r="193" spans="12:17" x14ac:dyDescent="0.35">
      <c r="L193" s="52"/>
      <c r="M193" s="52" t="s">
        <v>630</v>
      </c>
      <c r="N193" s="93" t="s">
        <v>1083</v>
      </c>
      <c r="O193" s="52" t="s">
        <v>334</v>
      </c>
      <c r="P193" s="93" t="s">
        <v>82</v>
      </c>
      <c r="Q193" s="102">
        <v>1</v>
      </c>
    </row>
    <row r="194" spans="12:17" x14ac:dyDescent="0.35">
      <c r="L194" s="55">
        <v>45147</v>
      </c>
      <c r="M194" s="52" t="s">
        <v>226</v>
      </c>
      <c r="N194" s="93" t="s">
        <v>646</v>
      </c>
      <c r="O194" s="52" t="s">
        <v>83</v>
      </c>
      <c r="P194" s="93" t="s">
        <v>16</v>
      </c>
      <c r="Q194" s="102">
        <v>1</v>
      </c>
    </row>
    <row r="195" spans="12:17" x14ac:dyDescent="0.35">
      <c r="L195" s="52"/>
      <c r="M195" s="52" t="s">
        <v>421</v>
      </c>
      <c r="N195" s="93" t="s">
        <v>649</v>
      </c>
      <c r="O195" s="52" t="s">
        <v>17</v>
      </c>
      <c r="P195" s="93" t="s">
        <v>31</v>
      </c>
      <c r="Q195" s="102">
        <v>1</v>
      </c>
    </row>
    <row r="196" spans="12:17" x14ac:dyDescent="0.35">
      <c r="L196" s="52"/>
      <c r="M196" s="52"/>
      <c r="N196" s="93" t="s">
        <v>652</v>
      </c>
      <c r="O196" s="52" t="s">
        <v>17</v>
      </c>
      <c r="P196" s="93" t="s">
        <v>31</v>
      </c>
      <c r="Q196" s="102">
        <v>1</v>
      </c>
    </row>
    <row r="197" spans="12:17" x14ac:dyDescent="0.35">
      <c r="L197" s="52"/>
      <c r="M197" s="52" t="s">
        <v>385</v>
      </c>
      <c r="N197" s="93" t="s">
        <v>656</v>
      </c>
      <c r="O197" s="52" t="s">
        <v>83</v>
      </c>
      <c r="P197" s="93" t="s">
        <v>654</v>
      </c>
      <c r="Q197" s="102">
        <v>1</v>
      </c>
    </row>
    <row r="198" spans="12:17" x14ac:dyDescent="0.35">
      <c r="L198" s="55">
        <v>45146</v>
      </c>
      <c r="M198" s="52" t="s">
        <v>40</v>
      </c>
      <c r="N198" s="93" t="s">
        <v>643</v>
      </c>
      <c r="O198" s="52" t="s">
        <v>17</v>
      </c>
      <c r="P198" s="93" t="s">
        <v>65</v>
      </c>
      <c r="Q198" s="102">
        <v>1</v>
      </c>
    </row>
    <row r="199" spans="12:17" x14ac:dyDescent="0.35">
      <c r="L199" s="55">
        <v>45142</v>
      </c>
      <c r="M199" s="52" t="s">
        <v>35</v>
      </c>
      <c r="N199" s="93" t="s">
        <v>642</v>
      </c>
      <c r="O199" s="52" t="s">
        <v>640</v>
      </c>
      <c r="P199" s="93" t="s">
        <v>639</v>
      </c>
      <c r="Q199" s="102">
        <v>1</v>
      </c>
    </row>
    <row r="200" spans="12:17" x14ac:dyDescent="0.35">
      <c r="L200" s="55">
        <v>45148</v>
      </c>
      <c r="M200" s="52" t="s">
        <v>421</v>
      </c>
      <c r="N200" s="93" t="s">
        <v>659</v>
      </c>
      <c r="O200" s="52" t="s">
        <v>25</v>
      </c>
      <c r="P200" s="93" t="s">
        <v>95</v>
      </c>
      <c r="Q200" s="102">
        <v>1</v>
      </c>
    </row>
    <row r="201" spans="12:17" x14ac:dyDescent="0.35">
      <c r="L201" s="52"/>
      <c r="M201" s="52" t="s">
        <v>67</v>
      </c>
      <c r="N201" s="93" t="s">
        <v>665</v>
      </c>
      <c r="O201" s="52" t="s">
        <v>334</v>
      </c>
      <c r="P201" s="93" t="s">
        <v>293</v>
      </c>
      <c r="Q201" s="102">
        <v>1</v>
      </c>
    </row>
    <row r="202" spans="12:17" x14ac:dyDescent="0.35">
      <c r="L202" s="52"/>
      <c r="M202" s="52" t="s">
        <v>101</v>
      </c>
      <c r="N202" s="93" t="s">
        <v>662</v>
      </c>
      <c r="O202" s="52" t="s">
        <v>25</v>
      </c>
      <c r="P202" s="93" t="s">
        <v>65</v>
      </c>
      <c r="Q202" s="102">
        <v>1</v>
      </c>
    </row>
    <row r="203" spans="12:17" x14ac:dyDescent="0.35">
      <c r="L203" s="55">
        <v>45152</v>
      </c>
      <c r="M203" s="52" t="s">
        <v>67</v>
      </c>
      <c r="N203" s="93" t="s">
        <v>668</v>
      </c>
      <c r="O203" s="52" t="s">
        <v>25</v>
      </c>
      <c r="P203" s="93" t="s">
        <v>95</v>
      </c>
      <c r="Q203" s="102">
        <v>1</v>
      </c>
    </row>
    <row r="204" spans="12:17" x14ac:dyDescent="0.35">
      <c r="L204" s="55">
        <v>45153</v>
      </c>
      <c r="M204" s="52" t="s">
        <v>21</v>
      </c>
      <c r="N204" s="93" t="s">
        <v>671</v>
      </c>
      <c r="O204" s="52" t="s">
        <v>17</v>
      </c>
      <c r="P204" s="93" t="s">
        <v>95</v>
      </c>
      <c r="Q204" s="102">
        <v>1</v>
      </c>
    </row>
    <row r="205" spans="12:17" x14ac:dyDescent="0.35">
      <c r="L205" s="55">
        <v>45154</v>
      </c>
      <c r="M205" s="52" t="s">
        <v>262</v>
      </c>
      <c r="N205" s="93" t="s">
        <v>674</v>
      </c>
      <c r="O205" s="52" t="s">
        <v>177</v>
      </c>
      <c r="P205" s="93" t="s">
        <v>635</v>
      </c>
      <c r="Q205" s="102">
        <v>1</v>
      </c>
    </row>
    <row r="206" spans="12:17" x14ac:dyDescent="0.35">
      <c r="L206" s="52"/>
      <c r="M206" s="52" t="s">
        <v>35</v>
      </c>
      <c r="N206" s="93" t="s">
        <v>677</v>
      </c>
      <c r="O206" s="52" t="s">
        <v>83</v>
      </c>
      <c r="P206" s="93" t="s">
        <v>168</v>
      </c>
      <c r="Q206" s="102">
        <v>1</v>
      </c>
    </row>
    <row r="207" spans="12:17" x14ac:dyDescent="0.35">
      <c r="L207" s="55">
        <v>45156</v>
      </c>
      <c r="M207" s="52" t="s">
        <v>80</v>
      </c>
      <c r="N207" s="93" t="s">
        <v>680</v>
      </c>
      <c r="O207" s="52" t="s">
        <v>17</v>
      </c>
      <c r="P207" s="93" t="s">
        <v>82</v>
      </c>
      <c r="Q207" s="102">
        <v>1</v>
      </c>
    </row>
    <row r="208" spans="12:17" x14ac:dyDescent="0.35">
      <c r="L208" s="55">
        <v>45159</v>
      </c>
      <c r="M208" s="52" t="s">
        <v>421</v>
      </c>
      <c r="N208" s="93" t="s">
        <v>686</v>
      </c>
      <c r="O208" s="52" t="s">
        <v>17</v>
      </c>
      <c r="P208" s="93" t="s">
        <v>31</v>
      </c>
      <c r="Q208" s="102">
        <v>1</v>
      </c>
    </row>
    <row r="209" spans="12:17" x14ac:dyDescent="0.35">
      <c r="L209" s="52"/>
      <c r="M209" s="52" t="s">
        <v>404</v>
      </c>
      <c r="N209" s="93" t="s">
        <v>683</v>
      </c>
      <c r="O209" s="52" t="s">
        <v>17</v>
      </c>
      <c r="P209" s="93" t="s">
        <v>95</v>
      </c>
      <c r="Q209" s="102">
        <v>1</v>
      </c>
    </row>
    <row r="210" spans="12:17" x14ac:dyDescent="0.35">
      <c r="L210" s="55">
        <v>45161</v>
      </c>
      <c r="M210" s="52" t="s">
        <v>404</v>
      </c>
      <c r="N210" s="93" t="s">
        <v>689</v>
      </c>
      <c r="O210" s="52" t="s">
        <v>25</v>
      </c>
      <c r="P210" s="93" t="s">
        <v>95</v>
      </c>
      <c r="Q210" s="102">
        <v>1</v>
      </c>
    </row>
    <row r="211" spans="12:17" x14ac:dyDescent="0.35">
      <c r="L211" s="55">
        <v>45163</v>
      </c>
      <c r="M211" s="52" t="s">
        <v>147</v>
      </c>
      <c r="N211" s="93" t="s">
        <v>692</v>
      </c>
      <c r="O211" s="52" t="s">
        <v>17</v>
      </c>
      <c r="P211" s="93" t="s">
        <v>31</v>
      </c>
      <c r="Q211" s="102">
        <v>1</v>
      </c>
    </row>
    <row r="212" spans="12:17" x14ac:dyDescent="0.35">
      <c r="L212" s="55">
        <v>45166</v>
      </c>
      <c r="M212" s="52" t="s">
        <v>693</v>
      </c>
      <c r="N212" s="93" t="s">
        <v>696</v>
      </c>
      <c r="O212" s="52" t="s">
        <v>17</v>
      </c>
      <c r="P212" s="93" t="s">
        <v>31</v>
      </c>
      <c r="Q212" s="102">
        <v>1</v>
      </c>
    </row>
    <row r="213" spans="12:17" x14ac:dyDescent="0.35">
      <c r="L213" s="52"/>
      <c r="M213" s="52" t="s">
        <v>166</v>
      </c>
      <c r="N213" s="93" t="s">
        <v>699</v>
      </c>
      <c r="O213" s="52" t="s">
        <v>138</v>
      </c>
      <c r="P213" s="93" t="s">
        <v>168</v>
      </c>
      <c r="Q213" s="102">
        <v>1</v>
      </c>
    </row>
    <row r="214" spans="12:17" x14ac:dyDescent="0.35">
      <c r="L214" s="55">
        <v>45169</v>
      </c>
      <c r="M214" s="52" t="s">
        <v>117</v>
      </c>
      <c r="N214" s="93" t="s">
        <v>702</v>
      </c>
      <c r="O214" s="52" t="s">
        <v>17</v>
      </c>
      <c r="P214" s="93" t="s">
        <v>16</v>
      </c>
      <c r="Q214" s="102">
        <v>1</v>
      </c>
    </row>
    <row r="215" spans="12:17" x14ac:dyDescent="0.35">
      <c r="L215" s="52"/>
      <c r="M215" s="52" t="s">
        <v>21</v>
      </c>
      <c r="N215" s="93" t="s">
        <v>705</v>
      </c>
      <c r="O215" s="52" t="s">
        <v>83</v>
      </c>
      <c r="P215" s="93" t="s">
        <v>24</v>
      </c>
      <c r="Q215" s="102">
        <v>1</v>
      </c>
    </row>
    <row r="216" spans="12:17" x14ac:dyDescent="0.35">
      <c r="L216" s="55">
        <v>45174</v>
      </c>
      <c r="M216" s="52" t="s">
        <v>135</v>
      </c>
      <c r="N216" s="93" t="s">
        <v>708</v>
      </c>
      <c r="O216" s="52" t="s">
        <v>375</v>
      </c>
      <c r="P216" s="93" t="s">
        <v>497</v>
      </c>
      <c r="Q216" s="102">
        <v>1</v>
      </c>
    </row>
    <row r="217" spans="12:17" x14ac:dyDescent="0.35">
      <c r="L217" s="52"/>
      <c r="M217" s="52" t="s">
        <v>421</v>
      </c>
      <c r="N217" s="93" t="s">
        <v>709</v>
      </c>
      <c r="O217" s="52" t="s">
        <v>17</v>
      </c>
      <c r="P217" s="93" t="s">
        <v>31</v>
      </c>
      <c r="Q217" s="102">
        <v>1</v>
      </c>
    </row>
    <row r="218" spans="12:17" x14ac:dyDescent="0.35">
      <c r="L218" s="55">
        <v>45175</v>
      </c>
      <c r="M218" s="52" t="s">
        <v>171</v>
      </c>
      <c r="N218" s="93" t="s">
        <v>708</v>
      </c>
      <c r="O218" s="52" t="s">
        <v>83</v>
      </c>
      <c r="P218" s="93" t="s">
        <v>350</v>
      </c>
      <c r="Q218" s="102">
        <v>1</v>
      </c>
    </row>
    <row r="219" spans="12:17" x14ac:dyDescent="0.35">
      <c r="L219" s="55">
        <v>45180</v>
      </c>
      <c r="M219" s="52" t="s">
        <v>421</v>
      </c>
      <c r="N219" s="93" t="s">
        <v>717</v>
      </c>
      <c r="O219" s="52" t="s">
        <v>17</v>
      </c>
      <c r="P219" s="93" t="s">
        <v>31</v>
      </c>
      <c r="Q219" s="102">
        <v>1</v>
      </c>
    </row>
    <row r="220" spans="12:17" x14ac:dyDescent="0.35">
      <c r="L220" s="55">
        <v>45177</v>
      </c>
      <c r="M220" s="52" t="s">
        <v>282</v>
      </c>
      <c r="N220" s="93" t="s">
        <v>714</v>
      </c>
      <c r="O220" s="52" t="s">
        <v>25</v>
      </c>
      <c r="P220" s="93" t="s">
        <v>185</v>
      </c>
      <c r="Q220" s="102">
        <v>1</v>
      </c>
    </row>
    <row r="221" spans="12:17" x14ac:dyDescent="0.35">
      <c r="L221" s="55">
        <v>45183</v>
      </c>
      <c r="M221" s="52" t="s">
        <v>72</v>
      </c>
      <c r="N221" s="93" t="s">
        <v>720</v>
      </c>
      <c r="O221" s="52" t="s">
        <v>25</v>
      </c>
      <c r="P221" s="93" t="s">
        <v>24</v>
      </c>
      <c r="Q221" s="102">
        <v>1</v>
      </c>
    </row>
    <row r="222" spans="12:17" x14ac:dyDescent="0.35">
      <c r="L222" s="55">
        <v>45184</v>
      </c>
      <c r="M222" s="52" t="s">
        <v>117</v>
      </c>
      <c r="N222" s="93" t="s">
        <v>727</v>
      </c>
      <c r="O222" s="52" t="s">
        <v>725</v>
      </c>
      <c r="P222" s="93" t="s">
        <v>82</v>
      </c>
      <c r="Q222" s="102">
        <v>1</v>
      </c>
    </row>
    <row r="223" spans="12:17" x14ac:dyDescent="0.35">
      <c r="L223" s="52"/>
      <c r="M223" s="52" t="s">
        <v>21</v>
      </c>
      <c r="N223" s="93" t="s">
        <v>723</v>
      </c>
      <c r="O223" s="52" t="s">
        <v>83</v>
      </c>
      <c r="P223" s="93" t="s">
        <v>24</v>
      </c>
      <c r="Q223" s="102">
        <v>1</v>
      </c>
    </row>
    <row r="224" spans="12:17" x14ac:dyDescent="0.35">
      <c r="L224" s="55">
        <v>45188</v>
      </c>
      <c r="M224" s="52" t="s">
        <v>72</v>
      </c>
      <c r="N224" s="93" t="s">
        <v>730</v>
      </c>
      <c r="O224" s="52" t="s">
        <v>17</v>
      </c>
      <c r="P224" s="93" t="s">
        <v>222</v>
      </c>
      <c r="Q224" s="102">
        <v>1</v>
      </c>
    </row>
    <row r="225" spans="12:17" x14ac:dyDescent="0.35">
      <c r="L225" s="55">
        <v>45189</v>
      </c>
      <c r="M225" s="52" t="s">
        <v>117</v>
      </c>
      <c r="N225" s="93" t="s">
        <v>742</v>
      </c>
      <c r="O225" s="52" t="s">
        <v>17</v>
      </c>
      <c r="P225" s="93" t="s">
        <v>16</v>
      </c>
      <c r="Q225" s="102">
        <v>1</v>
      </c>
    </row>
    <row r="226" spans="12:17" x14ac:dyDescent="0.35">
      <c r="L226" s="52"/>
      <c r="M226" s="52"/>
      <c r="N226" s="93" t="s">
        <v>745</v>
      </c>
      <c r="O226" s="52" t="s">
        <v>25</v>
      </c>
      <c r="P226" s="93" t="s">
        <v>16</v>
      </c>
      <c r="Q226" s="102">
        <v>1</v>
      </c>
    </row>
    <row r="227" spans="12:17" x14ac:dyDescent="0.35">
      <c r="L227" s="52"/>
      <c r="M227" s="52"/>
      <c r="N227" s="93"/>
      <c r="O227" s="52" t="s">
        <v>17</v>
      </c>
      <c r="P227" s="93" t="s">
        <v>16</v>
      </c>
      <c r="Q227" s="102">
        <v>9</v>
      </c>
    </row>
    <row r="228" spans="12:17" x14ac:dyDescent="0.35">
      <c r="L228" s="52"/>
      <c r="M228" s="52"/>
      <c r="N228" s="93"/>
      <c r="O228" s="52" t="s">
        <v>83</v>
      </c>
      <c r="P228" s="93" t="s">
        <v>16</v>
      </c>
      <c r="Q228" s="102">
        <v>1</v>
      </c>
    </row>
    <row r="229" spans="12:17" x14ac:dyDescent="0.35">
      <c r="L229" s="52"/>
      <c r="M229" s="52"/>
      <c r="N229" s="93" t="s">
        <v>748</v>
      </c>
      <c r="O229" s="52" t="s">
        <v>17</v>
      </c>
      <c r="P229" s="93" t="s">
        <v>16</v>
      </c>
      <c r="Q229" s="102">
        <v>1</v>
      </c>
    </row>
    <row r="230" spans="12:17" x14ac:dyDescent="0.35">
      <c r="L230" s="52"/>
      <c r="M230" s="52" t="s">
        <v>426</v>
      </c>
      <c r="N230" s="93" t="s">
        <v>739</v>
      </c>
      <c r="O230" s="52" t="s">
        <v>17</v>
      </c>
      <c r="P230" s="93" t="s">
        <v>16</v>
      </c>
      <c r="Q230" s="102">
        <v>1</v>
      </c>
    </row>
    <row r="231" spans="12:17" x14ac:dyDescent="0.35">
      <c r="L231" s="52"/>
      <c r="M231" s="52" t="s">
        <v>13</v>
      </c>
      <c r="N231" s="93" t="s">
        <v>733</v>
      </c>
      <c r="O231" s="52" t="s">
        <v>17</v>
      </c>
      <c r="P231" s="93" t="s">
        <v>16</v>
      </c>
      <c r="Q231" s="102">
        <v>1</v>
      </c>
    </row>
    <row r="232" spans="12:17" x14ac:dyDescent="0.35">
      <c r="L232" s="52"/>
      <c r="M232" s="52"/>
      <c r="N232" s="93" t="s">
        <v>736</v>
      </c>
      <c r="O232" s="52" t="s">
        <v>17</v>
      </c>
      <c r="P232" s="93" t="s">
        <v>16</v>
      </c>
      <c r="Q232" s="102">
        <v>1</v>
      </c>
    </row>
    <row r="233" spans="12:17" x14ac:dyDescent="0.35">
      <c r="L233" s="55">
        <v>45190</v>
      </c>
      <c r="M233" s="52" t="s">
        <v>49</v>
      </c>
      <c r="N233" s="93" t="s">
        <v>771</v>
      </c>
      <c r="O233" s="52" t="s">
        <v>17</v>
      </c>
      <c r="P233" s="93" t="s">
        <v>16</v>
      </c>
      <c r="Q233" s="102">
        <v>1</v>
      </c>
    </row>
    <row r="234" spans="12:17" x14ac:dyDescent="0.35">
      <c r="L234" s="55">
        <v>45191</v>
      </c>
      <c r="M234" s="52" t="s">
        <v>166</v>
      </c>
      <c r="N234" s="93" t="s">
        <v>774</v>
      </c>
      <c r="O234" s="52" t="s">
        <v>83</v>
      </c>
      <c r="P234" s="93" t="s">
        <v>635</v>
      </c>
      <c r="Q234" s="102">
        <v>1</v>
      </c>
    </row>
    <row r="235" spans="12:17" x14ac:dyDescent="0.35">
      <c r="L235" s="52"/>
      <c r="M235" s="52" t="s">
        <v>101</v>
      </c>
      <c r="N235" s="93" t="s">
        <v>776</v>
      </c>
      <c r="O235" s="52" t="s">
        <v>114</v>
      </c>
      <c r="P235" s="93" t="s">
        <v>114</v>
      </c>
      <c r="Q235" s="102">
        <v>1</v>
      </c>
    </row>
    <row r="236" spans="12:17" x14ac:dyDescent="0.35">
      <c r="L236" s="55">
        <v>45196</v>
      </c>
      <c r="M236" s="52" t="s">
        <v>21</v>
      </c>
      <c r="N236" s="93" t="s">
        <v>779</v>
      </c>
      <c r="O236" s="52" t="s">
        <v>83</v>
      </c>
      <c r="P236" s="93" t="s">
        <v>24</v>
      </c>
      <c r="Q236" s="102">
        <v>1</v>
      </c>
    </row>
    <row r="237" spans="12:17" x14ac:dyDescent="0.35">
      <c r="L237" s="52"/>
      <c r="M237" s="52"/>
      <c r="N237" s="93" t="s">
        <v>782</v>
      </c>
      <c r="O237" s="52" t="s">
        <v>17</v>
      </c>
      <c r="P237" s="93" t="s">
        <v>24</v>
      </c>
      <c r="Q237" s="102">
        <v>1</v>
      </c>
    </row>
    <row r="238" spans="12:17" x14ac:dyDescent="0.35">
      <c r="L238" s="55">
        <v>45198</v>
      </c>
      <c r="M238" s="52" t="s">
        <v>166</v>
      </c>
      <c r="N238" s="93" t="s">
        <v>785</v>
      </c>
      <c r="O238" s="52" t="s">
        <v>83</v>
      </c>
      <c r="P238" s="93" t="s">
        <v>168</v>
      </c>
      <c r="Q238" s="102">
        <v>1</v>
      </c>
    </row>
    <row r="239" spans="12:17" x14ac:dyDescent="0.35">
      <c r="L239" s="55">
        <v>45204</v>
      </c>
      <c r="M239" s="52" t="s">
        <v>80</v>
      </c>
      <c r="N239" s="93" t="s">
        <v>791</v>
      </c>
      <c r="O239" s="52" t="s">
        <v>17</v>
      </c>
      <c r="P239" s="93" t="s">
        <v>82</v>
      </c>
      <c r="Q239" s="102">
        <v>1</v>
      </c>
    </row>
    <row r="240" spans="12:17" x14ac:dyDescent="0.35">
      <c r="L240" s="52"/>
      <c r="M240" s="52" t="s">
        <v>67</v>
      </c>
      <c r="N240" s="93" t="s">
        <v>788</v>
      </c>
      <c r="O240" s="52" t="s">
        <v>17</v>
      </c>
      <c r="P240" s="93" t="s">
        <v>350</v>
      </c>
      <c r="Q240" s="102">
        <v>1</v>
      </c>
    </row>
    <row r="241" spans="12:17" x14ac:dyDescent="0.35">
      <c r="L241" s="55">
        <v>45203</v>
      </c>
      <c r="M241" s="52" t="s">
        <v>404</v>
      </c>
      <c r="N241" s="93" t="s">
        <v>794</v>
      </c>
      <c r="O241" s="52" t="s">
        <v>83</v>
      </c>
      <c r="P241" s="93" t="s">
        <v>95</v>
      </c>
      <c r="Q241" s="102">
        <v>1</v>
      </c>
    </row>
    <row r="242" spans="12:17" x14ac:dyDescent="0.35">
      <c r="L242" s="55">
        <v>45205</v>
      </c>
      <c r="M242" s="52" t="s">
        <v>49</v>
      </c>
      <c r="N242" s="93" t="s">
        <v>800</v>
      </c>
      <c r="O242" s="52" t="s">
        <v>17</v>
      </c>
      <c r="P242" s="93" t="s">
        <v>16</v>
      </c>
      <c r="Q242" s="102">
        <v>1</v>
      </c>
    </row>
    <row r="243" spans="12:17" x14ac:dyDescent="0.35">
      <c r="L243" s="52"/>
      <c r="M243" s="52" t="s">
        <v>274</v>
      </c>
      <c r="N243" s="93" t="s">
        <v>797</v>
      </c>
      <c r="O243" s="52" t="s">
        <v>17</v>
      </c>
      <c r="P243" s="93" t="s">
        <v>185</v>
      </c>
      <c r="Q243" s="102">
        <v>1</v>
      </c>
    </row>
    <row r="244" spans="12:17" x14ac:dyDescent="0.35">
      <c r="L244" s="55">
        <v>45211</v>
      </c>
      <c r="M244" s="52" t="s">
        <v>117</v>
      </c>
      <c r="N244" s="93" t="s">
        <v>1036</v>
      </c>
      <c r="O244" s="52" t="s">
        <v>17</v>
      </c>
      <c r="P244" s="93" t="s">
        <v>16</v>
      </c>
      <c r="Q244" s="102">
        <v>2</v>
      </c>
    </row>
    <row r="245" spans="12:17" x14ac:dyDescent="0.35">
      <c r="L245" s="52"/>
      <c r="M245" s="52" t="s">
        <v>80</v>
      </c>
      <c r="N245" s="93" t="s">
        <v>1045</v>
      </c>
      <c r="O245" s="52" t="s">
        <v>17</v>
      </c>
      <c r="P245" s="93" t="s">
        <v>82</v>
      </c>
      <c r="Q245" s="102">
        <v>1</v>
      </c>
    </row>
    <row r="246" spans="12:17" x14ac:dyDescent="0.35">
      <c r="L246" s="52"/>
      <c r="M246" s="52"/>
      <c r="N246" s="93" t="s">
        <v>1047</v>
      </c>
      <c r="O246" s="52" t="s">
        <v>17</v>
      </c>
      <c r="P246" s="93" t="s">
        <v>82</v>
      </c>
      <c r="Q246" s="102">
        <v>1</v>
      </c>
    </row>
    <row r="247" spans="12:17" x14ac:dyDescent="0.35">
      <c r="L247" s="52"/>
      <c r="M247" s="52" t="s">
        <v>274</v>
      </c>
      <c r="N247" s="93" t="s">
        <v>1039</v>
      </c>
      <c r="O247" s="52" t="s">
        <v>1042</v>
      </c>
      <c r="P247" s="93" t="s">
        <v>185</v>
      </c>
      <c r="Q247" s="102">
        <v>1</v>
      </c>
    </row>
    <row r="248" spans="12:17" x14ac:dyDescent="0.35">
      <c r="L248" s="55">
        <v>45208</v>
      </c>
      <c r="M248" s="52" t="s">
        <v>404</v>
      </c>
      <c r="N248" s="93" t="s">
        <v>1033</v>
      </c>
      <c r="O248" s="52" t="s">
        <v>25</v>
      </c>
      <c r="P248" s="93" t="s">
        <v>95</v>
      </c>
      <c r="Q248" s="102">
        <v>1</v>
      </c>
    </row>
    <row r="249" spans="12:17" x14ac:dyDescent="0.35">
      <c r="L249" s="55">
        <v>45215</v>
      </c>
      <c r="M249" s="52" t="s">
        <v>21</v>
      </c>
      <c r="N249" s="93" t="s">
        <v>1055</v>
      </c>
      <c r="O249" s="52" t="s">
        <v>17</v>
      </c>
      <c r="P249" s="93" t="s">
        <v>24</v>
      </c>
      <c r="Q249" s="102">
        <v>1</v>
      </c>
    </row>
    <row r="250" spans="12:17" x14ac:dyDescent="0.35">
      <c r="L250" s="52"/>
      <c r="M250" s="52" t="s">
        <v>385</v>
      </c>
      <c r="N250" s="93" t="s">
        <v>1053</v>
      </c>
      <c r="O250" s="52" t="s">
        <v>1051</v>
      </c>
      <c r="P250" s="93" t="s">
        <v>233</v>
      </c>
      <c r="Q250" s="102">
        <v>1</v>
      </c>
    </row>
    <row r="251" spans="12:17" x14ac:dyDescent="0.35">
      <c r="L251" s="55">
        <v>45216</v>
      </c>
      <c r="M251" s="52" t="s">
        <v>21</v>
      </c>
      <c r="N251" s="93" t="s">
        <v>1059</v>
      </c>
      <c r="O251" s="52" t="s">
        <v>25</v>
      </c>
      <c r="P251" s="93" t="s">
        <v>24</v>
      </c>
      <c r="Q251" s="102">
        <v>1</v>
      </c>
    </row>
    <row r="252" spans="12:17" x14ac:dyDescent="0.35">
      <c r="L252" s="52"/>
      <c r="M252" s="52" t="s">
        <v>147</v>
      </c>
      <c r="N252" s="93" t="s">
        <v>1060</v>
      </c>
      <c r="O252" s="52" t="s">
        <v>17</v>
      </c>
      <c r="P252" s="93" t="s">
        <v>31</v>
      </c>
      <c r="Q252" s="102">
        <v>1</v>
      </c>
    </row>
    <row r="253" spans="12:17" x14ac:dyDescent="0.35">
      <c r="L253" s="55">
        <v>45217</v>
      </c>
      <c r="M253" s="52" t="s">
        <v>29</v>
      </c>
      <c r="N253" s="93" t="s">
        <v>1066</v>
      </c>
      <c r="O253" s="52" t="s">
        <v>17</v>
      </c>
      <c r="P253" s="93" t="s">
        <v>320</v>
      </c>
      <c r="Q253" s="102">
        <v>1</v>
      </c>
    </row>
    <row r="254" spans="12:17" x14ac:dyDescent="0.35">
      <c r="L254" s="52"/>
      <c r="M254" s="52" t="s">
        <v>101</v>
      </c>
      <c r="N254" s="93" t="s">
        <v>1063</v>
      </c>
      <c r="O254" s="52" t="s">
        <v>25</v>
      </c>
      <c r="P254" s="93" t="s">
        <v>95</v>
      </c>
      <c r="Q254" s="102">
        <v>1</v>
      </c>
    </row>
    <row r="255" spans="12:17" x14ac:dyDescent="0.35">
      <c r="L255" s="55">
        <v>45218</v>
      </c>
      <c r="M255" s="52" t="s">
        <v>117</v>
      </c>
      <c r="N255" s="93" t="s">
        <v>1072</v>
      </c>
      <c r="O255" s="52" t="s">
        <v>83</v>
      </c>
      <c r="P255" s="93" t="s">
        <v>16</v>
      </c>
      <c r="Q255" s="102">
        <v>1</v>
      </c>
    </row>
    <row r="256" spans="12:17" x14ac:dyDescent="0.35">
      <c r="L256" s="52"/>
      <c r="M256" s="52" t="s">
        <v>49</v>
      </c>
      <c r="N256" s="93" t="s">
        <v>1069</v>
      </c>
      <c r="O256" s="52" t="s">
        <v>25</v>
      </c>
      <c r="P256" s="93" t="s">
        <v>208</v>
      </c>
      <c r="Q256" s="102">
        <v>1</v>
      </c>
    </row>
    <row r="257" spans="12:17" x14ac:dyDescent="0.35">
      <c r="L257" s="55">
        <v>45222</v>
      </c>
      <c r="M257" s="52" t="s">
        <v>188</v>
      </c>
      <c r="N257" s="93" t="s">
        <v>1075</v>
      </c>
      <c r="O257" s="52" t="s">
        <v>17</v>
      </c>
      <c r="P257" s="93" t="s">
        <v>497</v>
      </c>
      <c r="Q257" s="102">
        <v>1</v>
      </c>
    </row>
    <row r="258" spans="12:17" x14ac:dyDescent="0.35">
      <c r="L258" s="55">
        <v>45223</v>
      </c>
      <c r="M258" s="52" t="s">
        <v>117</v>
      </c>
      <c r="N258" s="93" t="s">
        <v>1110</v>
      </c>
      <c r="O258" s="52" t="s">
        <v>17</v>
      </c>
      <c r="P258" s="93" t="s">
        <v>16</v>
      </c>
      <c r="Q258" s="102">
        <v>1</v>
      </c>
    </row>
    <row r="259" spans="12:17" x14ac:dyDescent="0.35">
      <c r="L259" s="52"/>
      <c r="M259" s="52" t="s">
        <v>101</v>
      </c>
      <c r="N259" s="93" t="s">
        <v>1078</v>
      </c>
      <c r="O259" s="52" t="s">
        <v>25</v>
      </c>
      <c r="P259" s="93" t="s">
        <v>31</v>
      </c>
      <c r="Q259" s="102">
        <v>1</v>
      </c>
    </row>
    <row r="260" spans="12:17" x14ac:dyDescent="0.35">
      <c r="L260" s="55">
        <v>45224</v>
      </c>
      <c r="M260" s="52" t="s">
        <v>101</v>
      </c>
      <c r="N260" s="93" t="s">
        <v>1109</v>
      </c>
      <c r="O260" s="52" t="s">
        <v>25</v>
      </c>
      <c r="P260" s="93" t="s">
        <v>95</v>
      </c>
      <c r="Q260" s="102">
        <v>1</v>
      </c>
    </row>
    <row r="261" spans="12:17" x14ac:dyDescent="0.35">
      <c r="L261" s="52" t="s">
        <v>818</v>
      </c>
      <c r="M261" s="52"/>
      <c r="N261" s="52"/>
      <c r="O261" s="52"/>
      <c r="P261" s="52"/>
      <c r="Q261" s="102">
        <v>277</v>
      </c>
    </row>
  </sheetData>
  <sheetProtection sort="0" pivotTables="0"/>
  <mergeCells count="10">
    <mergeCell ref="A66:B67"/>
    <mergeCell ref="A1:P1"/>
    <mergeCell ref="A2:P2"/>
    <mergeCell ref="L3:P4"/>
    <mergeCell ref="G3:J4"/>
    <mergeCell ref="A3:B4"/>
    <mergeCell ref="D3:E4"/>
    <mergeCell ref="C66:K67"/>
    <mergeCell ref="G45:J46"/>
    <mergeCell ref="A45:C46"/>
  </mergeCells>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FEE8-4348-48E7-814E-C91DC8CB963E}">
  <sheetPr>
    <tabColor theme="5"/>
  </sheetPr>
  <dimension ref="A1:Z16"/>
  <sheetViews>
    <sheetView zoomScale="115" zoomScaleNormal="115" workbookViewId="0">
      <selection activeCell="H12" sqref="H12"/>
    </sheetView>
  </sheetViews>
  <sheetFormatPr defaultRowHeight="14.5" x14ac:dyDescent="0.35"/>
  <cols>
    <col min="1" max="1" width="2.26953125" customWidth="1"/>
    <col min="2" max="2" width="16.81640625" customWidth="1"/>
    <col min="3" max="3" width="15.54296875" bestFit="1" customWidth="1"/>
    <col min="4" max="4" width="9.54296875" bestFit="1" customWidth="1"/>
    <col min="5" max="5" width="15" bestFit="1" customWidth="1"/>
    <col min="6" max="6" width="18.54296875" bestFit="1" customWidth="1"/>
    <col min="7" max="7" width="10.26953125" customWidth="1"/>
    <col min="8" max="8" width="11.7265625" bestFit="1" customWidth="1"/>
    <col min="9" max="9" width="12.1796875" customWidth="1"/>
    <col min="10" max="10" width="8.26953125" customWidth="1"/>
    <col min="11" max="11" width="8" customWidth="1"/>
    <col min="12" max="12" width="7" customWidth="1"/>
    <col min="13" max="13" width="8.54296875" customWidth="1"/>
    <col min="14" max="14" width="15.54296875" bestFit="1" customWidth="1"/>
    <col min="15" max="15" width="4.1796875" bestFit="1" customWidth="1"/>
    <col min="16" max="16" width="4.453125" bestFit="1" customWidth="1"/>
    <col min="17" max="17" width="4.1796875" bestFit="1" customWidth="1"/>
    <col min="18" max="18" width="4.7265625" bestFit="1" customWidth="1"/>
    <col min="19" max="19" width="3.81640625" bestFit="1" customWidth="1"/>
    <col min="20" max="20" width="3.26953125" bestFit="1" customWidth="1"/>
    <col min="21" max="23" width="4.1796875" bestFit="1" customWidth="1"/>
    <col min="24" max="24" width="4.453125" bestFit="1" customWidth="1"/>
    <col min="25" max="25" width="4.1796875" bestFit="1" customWidth="1"/>
    <col min="26" max="26" width="5.1796875" bestFit="1" customWidth="1"/>
    <col min="27" max="27" width="4.81640625" bestFit="1" customWidth="1"/>
    <col min="28" max="28" width="20.54296875" bestFit="1" customWidth="1"/>
    <col min="29" max="29" width="34.54296875" bestFit="1" customWidth="1"/>
    <col min="30" max="30" width="28.7265625" bestFit="1" customWidth="1"/>
    <col min="31" max="31" width="29" bestFit="1" customWidth="1"/>
    <col min="32" max="32" width="18.26953125" bestFit="1" customWidth="1"/>
    <col min="33" max="33" width="19.1796875" bestFit="1" customWidth="1"/>
    <col min="34" max="34" width="10.7265625" bestFit="1" customWidth="1"/>
    <col min="35" max="35" width="13.54296875" bestFit="1" customWidth="1"/>
    <col min="36" max="36" width="6.81640625" bestFit="1" customWidth="1"/>
    <col min="37" max="37" width="15" bestFit="1" customWidth="1"/>
    <col min="38" max="38" width="12.81640625" bestFit="1" customWidth="1"/>
    <col min="39" max="39" width="13.453125" bestFit="1" customWidth="1"/>
    <col min="40" max="40" width="12.1796875" bestFit="1" customWidth="1"/>
    <col min="41" max="41" width="7.7265625" bestFit="1" customWidth="1"/>
    <col min="42" max="42" width="8.26953125" bestFit="1" customWidth="1"/>
    <col min="43" max="43" width="9.26953125" bestFit="1" customWidth="1"/>
    <col min="44" max="44" width="13.54296875" bestFit="1" customWidth="1"/>
    <col min="45" max="45" width="15" bestFit="1" customWidth="1"/>
    <col min="46" max="46" width="28.453125" bestFit="1" customWidth="1"/>
    <col min="47" max="47" width="12.1796875" bestFit="1" customWidth="1"/>
    <col min="48" max="48" width="7.7265625" bestFit="1" customWidth="1"/>
    <col min="49" max="49" width="8.26953125" bestFit="1" customWidth="1"/>
    <col min="50" max="50" width="8.453125" bestFit="1" customWidth="1"/>
    <col min="51" max="51" width="13.54296875" bestFit="1" customWidth="1"/>
    <col min="52" max="52" width="15" bestFit="1" customWidth="1"/>
    <col min="53" max="53" width="12.81640625" bestFit="1" customWidth="1"/>
    <col min="54" max="54" width="12.1796875" bestFit="1" customWidth="1"/>
    <col min="55" max="55" width="7.7265625" bestFit="1" customWidth="1"/>
    <col min="56" max="56" width="8.26953125" bestFit="1" customWidth="1"/>
    <col min="57" max="57" width="7.81640625" bestFit="1" customWidth="1"/>
    <col min="58" max="58" width="13.54296875" bestFit="1" customWidth="1"/>
    <col min="59" max="59" width="6.81640625" bestFit="1" customWidth="1"/>
    <col min="60" max="60" width="15" bestFit="1" customWidth="1"/>
    <col min="61" max="61" width="12.81640625" bestFit="1" customWidth="1"/>
    <col min="62" max="62" width="7.7265625" bestFit="1" customWidth="1"/>
    <col min="63" max="63" width="15.54296875" bestFit="1" customWidth="1"/>
    <col min="64" max="64" width="8.26953125" bestFit="1" customWidth="1"/>
    <col min="65" max="65" width="5.54296875" bestFit="1" customWidth="1"/>
    <col min="66" max="66" width="8.81640625" bestFit="1" customWidth="1"/>
    <col min="67" max="67" width="11.7265625" bestFit="1" customWidth="1"/>
    <col min="68" max="68" width="13.54296875" bestFit="1" customWidth="1"/>
    <col min="69" max="69" width="15" bestFit="1" customWidth="1"/>
    <col min="70" max="70" width="12.1796875" bestFit="1" customWidth="1"/>
    <col min="71" max="71" width="7.7265625" bestFit="1" customWidth="1"/>
    <col min="72" max="72" width="8.26953125" bestFit="1" customWidth="1"/>
    <col min="73" max="73" width="8.7265625" bestFit="1" customWidth="1"/>
    <col min="74" max="74" width="10.7265625" bestFit="1" customWidth="1"/>
    <col min="75" max="75" width="4.453125" bestFit="1" customWidth="1"/>
    <col min="76" max="76" width="3.81640625" bestFit="1" customWidth="1"/>
    <col min="77" max="77" width="4.54296875" bestFit="1" customWidth="1"/>
    <col min="78" max="78" width="3.81640625" bestFit="1" customWidth="1"/>
    <col min="79" max="79" width="3.26953125" bestFit="1" customWidth="1"/>
    <col min="80" max="81" width="4.1796875" bestFit="1" customWidth="1"/>
    <col min="82" max="82" width="18.26953125" bestFit="1" customWidth="1"/>
    <col min="83" max="83" width="30" bestFit="1" customWidth="1"/>
    <col min="84" max="84" width="4.1796875" bestFit="1" customWidth="1"/>
    <col min="85" max="85" width="4.453125" bestFit="1" customWidth="1"/>
    <col min="86" max="86" width="3.81640625" bestFit="1" customWidth="1"/>
    <col min="87" max="87" width="4.54296875" bestFit="1" customWidth="1"/>
    <col min="88" max="88" width="3.81640625" bestFit="1" customWidth="1"/>
    <col min="89" max="89" width="3.26953125" bestFit="1" customWidth="1"/>
    <col min="90" max="91" width="4.1796875" bestFit="1" customWidth="1"/>
    <col min="92" max="92" width="33.1796875" bestFit="1" customWidth="1"/>
    <col min="93" max="93" width="13.7265625" bestFit="1" customWidth="1"/>
    <col min="94" max="94" width="4.1796875" bestFit="1" customWidth="1"/>
    <col min="95" max="95" width="4.453125" bestFit="1" customWidth="1"/>
    <col min="96" max="96" width="3.81640625" bestFit="1" customWidth="1"/>
    <col min="97" max="97" width="4.54296875" bestFit="1" customWidth="1"/>
    <col min="98" max="98" width="3.81640625" bestFit="1" customWidth="1"/>
    <col min="99" max="99" width="3.26953125" bestFit="1" customWidth="1"/>
    <col min="100" max="101" width="4.1796875" bestFit="1" customWidth="1"/>
    <col min="102" max="102" width="17" bestFit="1" customWidth="1"/>
    <col min="103" max="103" width="9.453125" bestFit="1" customWidth="1"/>
    <col min="104" max="104" width="4.1796875" bestFit="1" customWidth="1"/>
    <col min="105" max="105" width="4.453125" bestFit="1" customWidth="1"/>
    <col min="106" max="106" width="3.81640625" bestFit="1" customWidth="1"/>
    <col min="107" max="107" width="4.54296875" bestFit="1" customWidth="1"/>
    <col min="108" max="108" width="3.81640625" bestFit="1" customWidth="1"/>
    <col min="109" max="109" width="3.26953125" bestFit="1" customWidth="1"/>
    <col min="110" max="111" width="4.1796875" bestFit="1" customWidth="1"/>
    <col min="112" max="112" width="12.54296875" bestFit="1" customWidth="1"/>
    <col min="113" max="113" width="17.1796875" bestFit="1" customWidth="1"/>
    <col min="114" max="114" width="4.1796875" bestFit="1" customWidth="1"/>
    <col min="115" max="115" width="4.453125" bestFit="1" customWidth="1"/>
    <col min="116" max="116" width="3.81640625" bestFit="1" customWidth="1"/>
    <col min="117" max="117" width="4.54296875" bestFit="1" customWidth="1"/>
    <col min="118" max="118" width="3.81640625" bestFit="1" customWidth="1"/>
    <col min="119" max="119" width="3.26953125" bestFit="1" customWidth="1"/>
    <col min="120" max="121" width="4.1796875" bestFit="1" customWidth="1"/>
    <col min="122" max="122" width="20.453125" bestFit="1" customWidth="1"/>
    <col min="123" max="123" width="10" bestFit="1" customWidth="1"/>
    <col min="124" max="124" width="4.1796875" bestFit="1" customWidth="1"/>
    <col min="125" max="125" width="4.453125" bestFit="1" customWidth="1"/>
    <col min="126" max="126" width="3.81640625" bestFit="1" customWidth="1"/>
    <col min="127" max="127" width="4.54296875" bestFit="1" customWidth="1"/>
    <col min="128" max="128" width="3.81640625" bestFit="1" customWidth="1"/>
    <col min="129" max="129" width="3.26953125" bestFit="1" customWidth="1"/>
    <col min="130" max="131" width="4.1796875" bestFit="1" customWidth="1"/>
    <col min="132" max="132" width="13.1796875" bestFit="1" customWidth="1"/>
    <col min="133" max="133" width="7.1796875" bestFit="1" customWidth="1"/>
    <col min="134" max="134" width="4.1796875" bestFit="1" customWidth="1"/>
    <col min="135" max="135" width="4.453125" bestFit="1" customWidth="1"/>
    <col min="136" max="136" width="3.81640625" bestFit="1" customWidth="1"/>
    <col min="137" max="137" width="4.54296875" bestFit="1" customWidth="1"/>
    <col min="138" max="138" width="3.81640625" bestFit="1" customWidth="1"/>
    <col min="139" max="139" width="3.26953125" bestFit="1" customWidth="1"/>
    <col min="140" max="141" width="4.1796875" bestFit="1" customWidth="1"/>
    <col min="142" max="142" width="10.1796875" bestFit="1" customWidth="1"/>
    <col min="143" max="143" width="10.7265625" bestFit="1" customWidth="1"/>
  </cols>
  <sheetData>
    <row r="1" spans="1:26" ht="18.5" x14ac:dyDescent="0.45">
      <c r="A1" s="115" t="s">
        <v>832</v>
      </c>
      <c r="B1" s="115"/>
      <c r="C1" s="115"/>
      <c r="D1" s="115"/>
      <c r="E1" s="115"/>
    </row>
    <row r="2" spans="1:26" ht="15" thickBot="1" x14ac:dyDescent="0.4"/>
    <row r="3" spans="1:26" ht="21.5" thickBot="1" x14ac:dyDescent="0.55000000000000004">
      <c r="B3" t="s">
        <v>809</v>
      </c>
      <c r="C3" t="s">
        <v>810</v>
      </c>
      <c r="D3" t="s">
        <v>811</v>
      </c>
      <c r="E3" t="s">
        <v>812</v>
      </c>
      <c r="F3" t="s">
        <v>813</v>
      </c>
      <c r="G3" t="s">
        <v>814</v>
      </c>
      <c r="H3" t="s">
        <v>815</v>
      </c>
      <c r="I3" t="s">
        <v>816</v>
      </c>
      <c r="J3" t="s">
        <v>817</v>
      </c>
      <c r="K3" t="s">
        <v>833</v>
      </c>
      <c r="L3" t="s">
        <v>834</v>
      </c>
      <c r="N3" s="91" t="s">
        <v>835</v>
      </c>
      <c r="O3" s="89" t="s">
        <v>809</v>
      </c>
      <c r="P3" s="89" t="s">
        <v>810</v>
      </c>
      <c r="Q3" s="89" t="s">
        <v>811</v>
      </c>
      <c r="R3" s="89" t="s">
        <v>812</v>
      </c>
      <c r="S3" s="89" t="s">
        <v>813</v>
      </c>
      <c r="T3" s="89" t="s">
        <v>814</v>
      </c>
      <c r="U3" s="89" t="s">
        <v>815</v>
      </c>
      <c r="V3" s="89" t="s">
        <v>816</v>
      </c>
      <c r="W3" s="89" t="s">
        <v>817</v>
      </c>
      <c r="X3" s="89" t="s">
        <v>833</v>
      </c>
      <c r="Y3" s="89" t="s">
        <v>834</v>
      </c>
      <c r="Z3" s="90" t="s">
        <v>836</v>
      </c>
    </row>
    <row r="4" spans="1:26" ht="21" x14ac:dyDescent="0.5">
      <c r="B4" s="52" t="s">
        <v>19</v>
      </c>
      <c r="C4" s="52" t="s">
        <v>57</v>
      </c>
      <c r="D4" s="52" t="s">
        <v>19</v>
      </c>
      <c r="E4" s="52" t="s">
        <v>62</v>
      </c>
      <c r="F4" s="52" t="s">
        <v>19</v>
      </c>
      <c r="G4" s="52" t="s">
        <v>62</v>
      </c>
      <c r="H4" s="52" t="s">
        <v>75</v>
      </c>
      <c r="I4" s="52" t="s">
        <v>62</v>
      </c>
      <c r="J4" s="94"/>
      <c r="K4" s="94"/>
      <c r="L4" s="94"/>
      <c r="N4" s="92" t="s">
        <v>837</v>
      </c>
      <c r="O4">
        <f>COUNTIFS(Table1[Error Type Keyword],$N$4,Table1[Month],O3)</f>
        <v>0</v>
      </c>
      <c r="P4">
        <f>COUNTIFS(Table1[Error Type Keyword],$N$4,Table1[Month],P3)</f>
        <v>0</v>
      </c>
      <c r="Q4">
        <f>COUNTIFS(Table1[Error Type Keyword],$N$4,Table1[Month],Q3)</f>
        <v>0</v>
      </c>
      <c r="R4">
        <f>COUNTIFS(Table1[Error Type Keyword],$N$4,Table1[Month],R3)</f>
        <v>0</v>
      </c>
      <c r="S4">
        <f>COUNTIFS(Table1[Error Type Keyword],$N$4,Table1[Month],S3)</f>
        <v>0</v>
      </c>
      <c r="T4">
        <f>COUNTIFS(Table1[Error Type Keyword],$N$4,Table1[Month],T3)</f>
        <v>0</v>
      </c>
      <c r="U4">
        <f>COUNTIFS(Table1[Error Type Keyword],$N$4,Table1[Month],U3)</f>
        <v>0</v>
      </c>
      <c r="V4">
        <f>COUNTIFS(Table1[Error Type Keyword],$N$4,Table1[Month],V3)</f>
        <v>0</v>
      </c>
      <c r="W4">
        <f>COUNTIFS(Table1[Error Type Keyword],$N$4,Table1[Month],W3)</f>
        <v>0</v>
      </c>
      <c r="X4">
        <f>COUNTIFS(Table1[Error Type Keyword],$N$4,Table1[Month],X3)</f>
        <v>0</v>
      </c>
      <c r="Y4">
        <f>COUNTIFS(Table1[Error Type Keyword],$N$4,Table1[Month],Y3)</f>
        <v>0</v>
      </c>
      <c r="Z4" s="4">
        <f>SUM(O4:V4)</f>
        <v>0</v>
      </c>
    </row>
    <row r="5" spans="1:26" x14ac:dyDescent="0.35">
      <c r="B5" s="52" t="s">
        <v>57</v>
      </c>
      <c r="C5" s="52" t="s">
        <v>27</v>
      </c>
      <c r="D5" s="52" t="s">
        <v>75</v>
      </c>
      <c r="E5" s="52" t="s">
        <v>75</v>
      </c>
      <c r="F5" s="52" t="s">
        <v>57</v>
      </c>
      <c r="G5" s="52" t="s">
        <v>19</v>
      </c>
      <c r="H5" s="52" t="s">
        <v>62</v>
      </c>
      <c r="I5" s="88" t="s">
        <v>19</v>
      </c>
      <c r="J5" s="52"/>
      <c r="K5" s="52"/>
      <c r="L5" s="52"/>
    </row>
    <row r="6" spans="1:26" x14ac:dyDescent="0.35">
      <c r="B6" s="88" t="s">
        <v>54</v>
      </c>
      <c r="C6" s="88" t="s">
        <v>19</v>
      </c>
      <c r="D6" s="88" t="s">
        <v>57</v>
      </c>
      <c r="E6" s="88" t="s">
        <v>19</v>
      </c>
      <c r="F6" s="88" t="s">
        <v>62</v>
      </c>
      <c r="G6" s="88" t="s">
        <v>27</v>
      </c>
      <c r="H6" s="88" t="s">
        <v>19</v>
      </c>
      <c r="I6" s="52" t="s">
        <v>75</v>
      </c>
      <c r="J6" s="88"/>
      <c r="K6" s="88"/>
      <c r="L6" s="88"/>
    </row>
    <row r="9" spans="1:26" x14ac:dyDescent="0.35">
      <c r="B9" s="98" t="s">
        <v>838</v>
      </c>
      <c r="C9" s="98" t="s">
        <v>839</v>
      </c>
      <c r="E9" t="s">
        <v>838</v>
      </c>
      <c r="F9" t="s">
        <v>840</v>
      </c>
      <c r="G9" s="77">
        <f>COUNT(Table1[Escalation Date])</f>
        <v>277</v>
      </c>
    </row>
    <row r="10" spans="1:26" x14ac:dyDescent="0.35">
      <c r="B10" s="99" t="s">
        <v>19</v>
      </c>
      <c r="C10" s="99" t="s">
        <v>841</v>
      </c>
      <c r="E10" t="s">
        <v>19</v>
      </c>
      <c r="F10" s="100">
        <f>COUNTIF(Table1[Error Type Keyword],E10)/G9</f>
        <v>0.24909747292418771</v>
      </c>
      <c r="G10" s="77">
        <f>COUNT(Table1[Escalation Date])</f>
        <v>277</v>
      </c>
      <c r="H10" s="107"/>
    </row>
    <row r="11" spans="1:26" x14ac:dyDescent="0.35">
      <c r="B11" s="99" t="s">
        <v>62</v>
      </c>
      <c r="C11" s="99" t="s">
        <v>842</v>
      </c>
      <c r="E11" t="s">
        <v>62</v>
      </c>
      <c r="F11" s="100">
        <f>COUNTIF(Table1[Error Type Keyword],E11)/G10</f>
        <v>0.22382671480144403</v>
      </c>
      <c r="G11" s="77">
        <f>COUNT(Table1[Escalation Date])</f>
        <v>277</v>
      </c>
    </row>
    <row r="12" spans="1:26" x14ac:dyDescent="0.35">
      <c r="B12" s="99" t="s">
        <v>57</v>
      </c>
      <c r="C12" s="99" t="s">
        <v>843</v>
      </c>
      <c r="E12" t="s">
        <v>75</v>
      </c>
      <c r="F12" s="100">
        <f>COUNTIF(Table1[Error Type Keyword],E12)/G11</f>
        <v>0.1444043321299639</v>
      </c>
      <c r="G12" s="77">
        <f>COUNT(Table1[Escalation Date])</f>
        <v>277</v>
      </c>
    </row>
    <row r="13" spans="1:26" x14ac:dyDescent="0.35">
      <c r="B13" s="99" t="s">
        <v>75</v>
      </c>
      <c r="C13" s="99" t="s">
        <v>843</v>
      </c>
      <c r="E13" t="s">
        <v>27</v>
      </c>
      <c r="F13" s="100">
        <f>COUNTIF(Table1[Error Type Keyword],E13)/G12</f>
        <v>9.3862815884476536E-2</v>
      </c>
      <c r="G13" s="77">
        <f>COUNT(Table1[Escalation Date])</f>
        <v>277</v>
      </c>
    </row>
    <row r="14" spans="1:26" x14ac:dyDescent="0.35">
      <c r="B14" s="99" t="s">
        <v>27</v>
      </c>
      <c r="C14" s="99" t="s">
        <v>844</v>
      </c>
      <c r="E14" t="s">
        <v>57</v>
      </c>
      <c r="F14" s="100">
        <f>COUNTIF(Table1[Error Type Keyword],E14)/G13</f>
        <v>9.7472924187725629E-2</v>
      </c>
      <c r="G14" s="77">
        <f>COUNT(Table1[Escalation Date])</f>
        <v>277</v>
      </c>
    </row>
    <row r="15" spans="1:26" x14ac:dyDescent="0.35">
      <c r="B15" s="99" t="s">
        <v>845</v>
      </c>
      <c r="C15" s="80" t="s">
        <v>846</v>
      </c>
      <c r="E15" t="s">
        <v>845</v>
      </c>
      <c r="F15" s="100">
        <f>COUNTIF(Table1[Error Type Keyword],E15)/G14</f>
        <v>6.4981949458483748E-2</v>
      </c>
    </row>
    <row r="16" spans="1:26" x14ac:dyDescent="0.35">
      <c r="F16" s="97"/>
    </row>
  </sheetData>
  <sortState xmlns:xlrd2="http://schemas.microsoft.com/office/spreadsheetml/2017/richdata2" ref="B10:D14">
    <sortCondition descending="1" ref="D9:D14"/>
  </sortState>
  <mergeCells count="1">
    <mergeCell ref="A1:E1"/>
  </mergeCells>
  <phoneticPr fontId="36" type="noConversion"/>
  <conditionalFormatting sqref="B4:L4 B6:L6 K5:L5 B5:I5">
    <cfRule type="cellIs" dxfId="62" priority="6" operator="equal">
      <formula>$N$4</formula>
    </cfRule>
  </conditionalFormatting>
  <conditionalFormatting sqref="F10:F16">
    <cfRule type="dataBar" priority="2">
      <dataBar>
        <cfvo type="min"/>
        <cfvo type="max"/>
        <color rgb="FFFF555A"/>
      </dataBar>
      <extLst>
        <ext xmlns:x14="http://schemas.microsoft.com/office/spreadsheetml/2009/9/main" uri="{B025F937-C7B1-47D3-B67F-A62EFF666E3E}">
          <x14:id>{832FB67C-E7D3-4C9C-8C1B-E0F702091F7D}</x14:id>
        </ext>
      </extLst>
    </cfRule>
  </conditionalFormatting>
  <conditionalFormatting sqref="F10:F15">
    <cfRule type="dataBar" priority="1">
      <dataBar>
        <cfvo type="min"/>
        <cfvo type="max"/>
        <color theme="4"/>
      </dataBar>
      <extLst>
        <ext xmlns:x14="http://schemas.microsoft.com/office/spreadsheetml/2009/9/main" uri="{B025F937-C7B1-47D3-B67F-A62EFF666E3E}">
          <x14:id>{A6717EC9-A5CF-493D-82F4-4C1BDD417836}</x14:id>
        </ext>
      </extLst>
    </cfRule>
  </conditionalFormatting>
  <dataValidations count="1">
    <dataValidation type="list" allowBlank="1" showInputMessage="1" showErrorMessage="1" sqref="N4" xr:uid="{091DA9ED-7274-4050-9B7E-22AAF3D41B20}">
      <formula1>"*Select*, Coverages, Forms, Insured Info, Exception, Dec Page, Delivery"</formula1>
    </dataValidation>
  </dataValidations>
  <pageMargins left="0.7" right="0.7" top="0.75" bottom="0.75" header="0.3" footer="0.3"/>
  <pageSetup orientation="portrait" r:id="rId1"/>
  <drawing r:id="rId2"/>
  <tableParts count="3">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dataBar" id="{832FB67C-E7D3-4C9C-8C1B-E0F702091F7D}">
            <x14:dataBar minLength="0" maxLength="100" border="1" negativeBarBorderColorSameAsPositive="0">
              <x14:cfvo type="autoMin"/>
              <x14:cfvo type="autoMax"/>
              <x14:borderColor rgb="FFFF555A"/>
              <x14:negativeFillColor rgb="FFFF0000"/>
              <x14:negativeBorderColor rgb="FFFF0000"/>
              <x14:axisColor rgb="FF000000"/>
            </x14:dataBar>
          </x14:cfRule>
          <xm:sqref>F10:F16</xm:sqref>
        </x14:conditionalFormatting>
        <x14:conditionalFormatting xmlns:xm="http://schemas.microsoft.com/office/excel/2006/main">
          <x14:cfRule type="dataBar" id="{A6717EC9-A5CF-493D-82F4-4C1BDD417836}">
            <x14:dataBar minLength="0" maxLength="100">
              <x14:cfvo type="autoMin"/>
              <x14:cfvo type="autoMax"/>
              <x14:negativeFillColor rgb="FFFF0000"/>
              <x14:axisColor rgb="FF000000"/>
            </x14:dataBar>
          </x14:cfRule>
          <xm:sqref>F10:F15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199AF-5438-4E39-BA3B-8F6AA0D226BF}">
  <sheetPr>
    <tabColor rgb="FFFF0000"/>
  </sheetPr>
  <dimension ref="A1:Q30"/>
  <sheetViews>
    <sheetView workbookViewId="0">
      <selection activeCell="F10" sqref="F10"/>
    </sheetView>
  </sheetViews>
  <sheetFormatPr defaultRowHeight="15" customHeight="1" x14ac:dyDescent="0.35"/>
  <cols>
    <col min="1" max="1" width="7.54296875" customWidth="1"/>
    <col min="2" max="2" width="17.1796875" bestFit="1" customWidth="1"/>
    <col min="3" max="3" width="11.7265625" customWidth="1"/>
    <col min="4" max="4" width="14" customWidth="1"/>
    <col min="5" max="5" width="13.81640625" customWidth="1"/>
    <col min="6" max="6" width="17.1796875" bestFit="1" customWidth="1"/>
    <col min="7" max="7" width="9.81640625" bestFit="1" customWidth="1"/>
    <col min="8" max="8" width="17.81640625" customWidth="1"/>
    <col min="9" max="9" width="13.7265625" bestFit="1" customWidth="1"/>
    <col min="10" max="10" width="17" bestFit="1" customWidth="1"/>
    <col min="11" max="11" width="9.81640625" bestFit="1" customWidth="1"/>
    <col min="12" max="12" width="16.81640625" bestFit="1" customWidth="1"/>
    <col min="13" max="13" width="9.81640625" bestFit="1" customWidth="1"/>
    <col min="14" max="32" width="16.81640625" bestFit="1" customWidth="1"/>
    <col min="33" max="33" width="11.26953125" bestFit="1" customWidth="1"/>
  </cols>
  <sheetData>
    <row r="1" spans="1:13" ht="14.5" x14ac:dyDescent="0.35">
      <c r="F1" s="116" t="s">
        <v>847</v>
      </c>
      <c r="G1" s="116"/>
      <c r="H1" s="116"/>
    </row>
    <row r="2" spans="1:13" ht="14.5" x14ac:dyDescent="0.35">
      <c r="A2" s="4"/>
      <c r="B2" s="4" t="s">
        <v>848</v>
      </c>
      <c r="C2" s="4" t="s">
        <v>849</v>
      </c>
      <c r="D2" s="4" t="s">
        <v>850</v>
      </c>
      <c r="E2" s="4" t="s">
        <v>851</v>
      </c>
      <c r="F2" s="4" t="s">
        <v>852</v>
      </c>
      <c r="G2" s="4" t="s">
        <v>853</v>
      </c>
      <c r="H2" s="4" t="s">
        <v>854</v>
      </c>
      <c r="I2" s="4" t="s">
        <v>855</v>
      </c>
      <c r="J2" s="4" t="s">
        <v>856</v>
      </c>
      <c r="K2" s="85" t="s">
        <v>857</v>
      </c>
      <c r="L2" s="4" t="s">
        <v>858</v>
      </c>
      <c r="M2" s="4" t="s">
        <v>859</v>
      </c>
    </row>
    <row r="3" spans="1:13" ht="14.5" x14ac:dyDescent="0.35">
      <c r="B3" t="s">
        <v>19</v>
      </c>
      <c r="C3">
        <f>COUNTIFS(Table1[Month],"Feb",Table1[Error Type Keyword],"Coverages")</f>
        <v>6</v>
      </c>
      <c r="D3" t="s">
        <v>57</v>
      </c>
      <c r="E3">
        <f>COUNTIFS(Table1[Month],"Mar",Table1[Error Type Keyword],"Forms")</f>
        <v>7</v>
      </c>
      <c r="F3" t="s">
        <v>19</v>
      </c>
      <c r="G3">
        <f>COUNTIFS(Table1[Month],"Apr",Table1[Error Type Keyword],"Coverages")</f>
        <v>10</v>
      </c>
      <c r="H3" t="s">
        <v>75</v>
      </c>
      <c r="I3">
        <f>COUNTIFS(Table1[Month],"May",Table1[Error Type Keyword],"Dec Page")</f>
        <v>9</v>
      </c>
      <c r="J3" t="s">
        <v>19</v>
      </c>
      <c r="K3">
        <f>COUNTIFS(Table1[Month],"Jun",Table1[Error Type Keyword],"Coverages")</f>
        <v>9</v>
      </c>
      <c r="L3" t="s">
        <v>62</v>
      </c>
      <c r="M3">
        <f>COUNTIFS(Table1[Month],"Jul",Table1[Error Type Keyword],"Delivery")</f>
        <v>19</v>
      </c>
    </row>
    <row r="4" spans="1:13" ht="14.5" x14ac:dyDescent="0.35">
      <c r="B4" t="s">
        <v>57</v>
      </c>
      <c r="C4">
        <f>COUNTIFS(Table1[Month],"Feb",Table1[Error Type Keyword],"Forms")</f>
        <v>2</v>
      </c>
      <c r="D4" t="s">
        <v>27</v>
      </c>
      <c r="E4">
        <f>COUNTIFS(Table1[Month],"Mar",Table1[Error Type Keyword],"Exception")</f>
        <v>5</v>
      </c>
      <c r="F4" t="s">
        <v>75</v>
      </c>
      <c r="G4">
        <f>COUNTIFS(Table1[Month],"Apr",Table1[Error Type Keyword],"Dec Page")</f>
        <v>8</v>
      </c>
      <c r="H4" t="s">
        <v>19</v>
      </c>
      <c r="I4">
        <f>COUNTIFS(Table1[Month],"May",Table1[Error Type Keyword],"Coverages")</f>
        <v>9</v>
      </c>
      <c r="J4" t="s">
        <v>57</v>
      </c>
      <c r="K4">
        <f>COUNTIFS(Table1[Month],"Jun",Table1[Error Type Keyword],"Forms")</f>
        <v>4</v>
      </c>
      <c r="L4" t="s">
        <v>19</v>
      </c>
      <c r="M4">
        <f>COUNTIFS(Table1[Month],"Jul",Table1[Error Type Keyword],"Coverages")</f>
        <v>10</v>
      </c>
    </row>
    <row r="5" spans="1:13" ht="14.5" x14ac:dyDescent="0.35">
      <c r="B5" t="s">
        <v>54</v>
      </c>
      <c r="C5">
        <f>COUNTIFS(Table1[Month],"Feb",Table1[Error Type Keyword],"Insured Info")</f>
        <v>2</v>
      </c>
      <c r="D5" t="s">
        <v>19</v>
      </c>
      <c r="E5">
        <f>COUNTIFS(Table1[Month],"Mar",Table1[Error Type Keyword],"Coverages")</f>
        <v>4</v>
      </c>
      <c r="F5" t="s">
        <v>57</v>
      </c>
      <c r="G5">
        <f>COUNTIFS(Table1[Month],"Apr",Table1[Error Type Keyword],"Forms")</f>
        <v>6</v>
      </c>
      <c r="H5" t="s">
        <v>62</v>
      </c>
      <c r="I5">
        <f>COUNTIFS(Table1[Month],"May",Table1[Error Type Keyword],"Delivery")</f>
        <v>12</v>
      </c>
      <c r="J5" t="s">
        <v>62</v>
      </c>
      <c r="K5">
        <f>COUNTIFS(Table1[Month],"Jun",Table1[Error Type Keyword],"Delivery")</f>
        <v>4</v>
      </c>
      <c r="L5" t="s">
        <v>27</v>
      </c>
      <c r="M5">
        <f>COUNTIFS(Table1[Month],"Jul",Table1[Error Type Keyword],"Exception")</f>
        <v>6</v>
      </c>
    </row>
    <row r="6" spans="1:13" ht="14.5" x14ac:dyDescent="0.35"/>
    <row r="9" spans="1:13" ht="29" x14ac:dyDescent="0.35">
      <c r="B9" t="s">
        <v>807</v>
      </c>
      <c r="C9" s="54" t="s">
        <v>860</v>
      </c>
      <c r="E9" t="s">
        <v>807</v>
      </c>
      <c r="F9" s="54" t="s">
        <v>861</v>
      </c>
      <c r="H9" t="s">
        <v>807</v>
      </c>
      <c r="I9" s="54" t="s">
        <v>862</v>
      </c>
    </row>
    <row r="10" spans="1:13" ht="14.5" x14ac:dyDescent="0.35">
      <c r="B10" t="s">
        <v>19</v>
      </c>
      <c r="C10">
        <f>COUNTIF($B$3:$M$5,"Coverages")</f>
        <v>6</v>
      </c>
      <c r="E10" t="s">
        <v>19</v>
      </c>
      <c r="F10" s="6">
        <f>COUNTIF(Table1[Error Type Keyword],Table53[[#This Row],[Escalation Type]])/$G$10</f>
        <v>0.24909747292418771</v>
      </c>
      <c r="G10" s="77">
        <f>COUNT(Table1[Escalation Date])</f>
        <v>277</v>
      </c>
      <c r="H10" t="s">
        <v>19</v>
      </c>
      <c r="I10">
        <f>COUNTIF(Table1[Error Type Keyword],Table4[[#This Row],[Escalation Type]])</f>
        <v>69</v>
      </c>
    </row>
    <row r="11" spans="1:13" ht="14.5" x14ac:dyDescent="0.35">
      <c r="B11" t="s">
        <v>57</v>
      </c>
      <c r="C11">
        <f>COUNTIF($B$3:$M$5,"Forms")</f>
        <v>4</v>
      </c>
      <c r="E11" t="s">
        <v>62</v>
      </c>
      <c r="F11" s="6">
        <f>COUNTIF(Table1[Error Type Keyword],Table53[[#This Row],[Escalation Type]])/$G$10</f>
        <v>0.22382671480144403</v>
      </c>
      <c r="H11" t="s">
        <v>62</v>
      </c>
      <c r="I11">
        <f>COUNTIF(Table1[Error Type Keyword],Table4[[#This Row],[Escalation Type]])</f>
        <v>62</v>
      </c>
    </row>
    <row r="12" spans="1:13" ht="14.5" x14ac:dyDescent="0.35">
      <c r="B12" t="s">
        <v>62</v>
      </c>
      <c r="C12">
        <f>COUNTIF($B$3:$M$5,"Delivery")</f>
        <v>3</v>
      </c>
      <c r="E12" t="s">
        <v>75</v>
      </c>
      <c r="F12" s="6">
        <f>COUNTIF(Table1[Error Type Keyword],Table53[[#This Row],[Escalation Type]])/$G$10</f>
        <v>0.1444043321299639</v>
      </c>
      <c r="H12" t="s">
        <v>75</v>
      </c>
      <c r="I12">
        <f>COUNTIF(Table1[Error Type Keyword],Table4[[#This Row],[Escalation Type]])</f>
        <v>40</v>
      </c>
    </row>
    <row r="13" spans="1:13" ht="14.5" x14ac:dyDescent="0.35">
      <c r="B13" t="s">
        <v>75</v>
      </c>
      <c r="C13">
        <f>COUNTIF($B$3:$M$5,"Dec Page")</f>
        <v>2</v>
      </c>
      <c r="E13" t="s">
        <v>57</v>
      </c>
      <c r="F13" s="6">
        <f>COUNTIF(Table1[Error Type Keyword],Table53[[#This Row],[Escalation Type]])/$G$10</f>
        <v>9.7472924187725629E-2</v>
      </c>
      <c r="H13" t="s">
        <v>57</v>
      </c>
      <c r="I13">
        <f>COUNTIF(Table1[Error Type Keyword],Table4[[#This Row],[Escalation Type]])</f>
        <v>27</v>
      </c>
    </row>
    <row r="14" spans="1:13" ht="14.5" x14ac:dyDescent="0.35">
      <c r="B14" t="s">
        <v>54</v>
      </c>
      <c r="C14">
        <f>COUNTIF($B$3:$M$5,"Insured info")</f>
        <v>1</v>
      </c>
      <c r="E14" t="s">
        <v>27</v>
      </c>
      <c r="F14" s="6">
        <f>COUNTIF(Table1[Error Type Keyword],Table53[[#This Row],[Escalation Type]])/$G$10</f>
        <v>9.3862815884476536E-2</v>
      </c>
      <c r="H14" t="s">
        <v>27</v>
      </c>
      <c r="I14">
        <f>COUNTIF(Table1[Error Type Keyword],Table4[[#This Row],[Escalation Type]])</f>
        <v>26</v>
      </c>
    </row>
    <row r="15" spans="1:13" ht="14.5" x14ac:dyDescent="0.35">
      <c r="B15" t="s">
        <v>27</v>
      </c>
      <c r="C15">
        <f>COUNTIF($B$3:$M$5,"Exception")</f>
        <v>2</v>
      </c>
      <c r="E15" t="s">
        <v>54</v>
      </c>
      <c r="F15" s="6">
        <f>COUNTIF(Table1[Error Type Keyword],Table53[[#This Row],[Escalation Type]])/$G$10</f>
        <v>6.4981949458483748E-2</v>
      </c>
      <c r="H15" t="s">
        <v>54</v>
      </c>
      <c r="I15">
        <f>COUNTIF(Table1[Error Type Keyword],Table4[[#This Row],[Escalation Type]])</f>
        <v>18</v>
      </c>
    </row>
    <row r="17" spans="1:17" ht="14.5" x14ac:dyDescent="0.35">
      <c r="B17" s="81" t="s">
        <v>863</v>
      </c>
      <c r="C17" s="60"/>
      <c r="D17" s="61"/>
      <c r="E17" s="73"/>
      <c r="F17" s="73"/>
      <c r="G17" s="73"/>
      <c r="H17" s="76" t="s">
        <v>864</v>
      </c>
      <c r="I17" s="60"/>
      <c r="J17" s="60"/>
      <c r="K17" s="61"/>
      <c r="L17" s="73"/>
    </row>
    <row r="18" spans="1:17" ht="14.5" x14ac:dyDescent="0.35">
      <c r="A18" s="83"/>
      <c r="B18" s="82" t="s">
        <v>865</v>
      </c>
      <c r="H18" s="73"/>
      <c r="I18" s="73"/>
      <c r="J18" s="73"/>
      <c r="K18" s="73"/>
      <c r="L18" s="73"/>
      <c r="M18" s="73"/>
      <c r="N18" s="73"/>
      <c r="O18" s="73"/>
      <c r="P18" s="73"/>
      <c r="Q18" s="73"/>
    </row>
    <row r="19" spans="1:17" ht="14.5" x14ac:dyDescent="0.35">
      <c r="H19" s="73"/>
      <c r="I19" s="73"/>
      <c r="J19" s="73"/>
      <c r="K19" s="73"/>
      <c r="L19" s="73"/>
      <c r="M19" s="73"/>
      <c r="N19" s="73"/>
      <c r="O19" s="73"/>
      <c r="P19" s="73"/>
      <c r="Q19" s="73"/>
    </row>
    <row r="20" spans="1:17" ht="23.5" x14ac:dyDescent="0.55000000000000004">
      <c r="A20" s="78" t="s">
        <v>866</v>
      </c>
      <c r="B20" s="78"/>
    </row>
    <row r="21" spans="1:17" ht="14.5" x14ac:dyDescent="0.35"/>
    <row r="22" spans="1:17" ht="14.5" x14ac:dyDescent="0.35"/>
    <row r="23" spans="1:17" ht="14.5" x14ac:dyDescent="0.35"/>
    <row r="24" spans="1:17" ht="14.5" x14ac:dyDescent="0.35"/>
    <row r="25" spans="1:17" ht="14.5" x14ac:dyDescent="0.35"/>
    <row r="26" spans="1:17" ht="14.5" x14ac:dyDescent="0.35"/>
    <row r="30" spans="1:17" ht="14.5" x14ac:dyDescent="0.35"/>
  </sheetData>
  <mergeCells count="1">
    <mergeCell ref="F1:H1"/>
  </mergeCells>
  <conditionalFormatting sqref="I10:I16">
    <cfRule type="dataBar" priority="2">
      <dataBar>
        <cfvo type="min"/>
        <cfvo type="max"/>
        <color rgb="FFFF555A"/>
      </dataBar>
      <extLst>
        <ext xmlns:x14="http://schemas.microsoft.com/office/spreadsheetml/2009/9/main" uri="{B025F937-C7B1-47D3-B67F-A62EFF666E3E}">
          <x14:id>{020F750A-4B71-4C75-A9DA-5622AC8BEE18}</x14:id>
        </ext>
      </extLst>
    </cfRule>
  </conditionalFormatting>
  <conditionalFormatting sqref="C10:C15">
    <cfRule type="dataBar" priority="5">
      <dataBar>
        <cfvo type="min"/>
        <cfvo type="max"/>
        <color rgb="FFFF555A"/>
      </dataBar>
      <extLst>
        <ext xmlns:x14="http://schemas.microsoft.com/office/spreadsheetml/2009/9/main" uri="{B025F937-C7B1-47D3-B67F-A62EFF666E3E}">
          <x14:id>{4822CF74-30CC-420B-AD28-31925BDCCE53}</x14:id>
        </ext>
      </extLst>
    </cfRule>
  </conditionalFormatting>
  <conditionalFormatting sqref="F10:F15">
    <cfRule type="dataBar" priority="1">
      <dataBar>
        <cfvo type="min"/>
        <cfvo type="max"/>
        <color rgb="FFFF555A"/>
      </dataBar>
      <extLst>
        <ext xmlns:x14="http://schemas.microsoft.com/office/spreadsheetml/2009/9/main" uri="{B025F937-C7B1-47D3-B67F-A62EFF666E3E}">
          <x14:id>{F38FBB8B-0F82-4778-B992-35EF696B4006}</x14:id>
        </ext>
      </extLst>
    </cfRule>
  </conditionalFormatting>
  <pageMargins left="0.7" right="0.7" top="0.75" bottom="0.75" header="0.3" footer="0.3"/>
  <pageSetup orientation="portrait" r:id="rId1"/>
  <drawing r:id="rId2"/>
  <tableParts count="4">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dataBar" id="{020F750A-4B71-4C75-A9DA-5622AC8BEE18}">
            <x14:dataBar minLength="0" maxLength="100" border="1" negativeBarBorderColorSameAsPositive="0">
              <x14:cfvo type="autoMin"/>
              <x14:cfvo type="autoMax"/>
              <x14:borderColor rgb="FFFF555A"/>
              <x14:negativeFillColor rgb="FFFF0000"/>
              <x14:negativeBorderColor rgb="FFFF0000"/>
              <x14:axisColor rgb="FF000000"/>
            </x14:dataBar>
          </x14:cfRule>
          <xm:sqref>I10:I16</xm:sqref>
        </x14:conditionalFormatting>
        <x14:conditionalFormatting xmlns:xm="http://schemas.microsoft.com/office/excel/2006/main">
          <x14:cfRule type="dataBar" id="{4822CF74-30CC-420B-AD28-31925BDCCE53}">
            <x14:dataBar minLength="0" maxLength="100" border="1" negativeBarBorderColorSameAsPositive="0">
              <x14:cfvo type="autoMin"/>
              <x14:cfvo type="autoMax"/>
              <x14:borderColor rgb="FFFF555A"/>
              <x14:negativeFillColor rgb="FFFF0000"/>
              <x14:negativeBorderColor rgb="FFFF0000"/>
              <x14:axisColor rgb="FF000000"/>
            </x14:dataBar>
          </x14:cfRule>
          <xm:sqref>C10:C15</xm:sqref>
        </x14:conditionalFormatting>
        <x14:conditionalFormatting xmlns:xm="http://schemas.microsoft.com/office/excel/2006/main">
          <x14:cfRule type="dataBar" id="{F38FBB8B-0F82-4778-B992-35EF696B4006}">
            <x14:dataBar minLength="0" maxLength="100" border="1" negativeBarBorderColorSameAsPositive="0">
              <x14:cfvo type="autoMin"/>
              <x14:cfvo type="autoMax"/>
              <x14:borderColor rgb="FFFF555A"/>
              <x14:negativeFillColor rgb="FFFF0000"/>
              <x14:negativeBorderColor rgb="FFFF0000"/>
              <x14:axisColor rgb="FF000000"/>
            </x14:dataBar>
          </x14:cfRule>
          <xm:sqref>F10:F15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AE5EE-211B-4DFC-9920-5F892C781806}">
  <sheetPr>
    <tabColor rgb="FFFFFF00"/>
  </sheetPr>
  <dimension ref="A1:A19"/>
  <sheetViews>
    <sheetView workbookViewId="0">
      <selection activeCell="A19" sqref="A19"/>
    </sheetView>
  </sheetViews>
  <sheetFormatPr defaultRowHeight="14.5" x14ac:dyDescent="0.35"/>
  <sheetData>
    <row r="1" spans="1:1" x14ac:dyDescent="0.35">
      <c r="A1" t="s">
        <v>867</v>
      </c>
    </row>
    <row r="2" spans="1:1" x14ac:dyDescent="0.35">
      <c r="A2" s="57" t="s">
        <v>868</v>
      </c>
    </row>
    <row r="3" spans="1:1" x14ac:dyDescent="0.35">
      <c r="A3" s="58" t="s">
        <v>869</v>
      </c>
    </row>
    <row r="4" spans="1:1" x14ac:dyDescent="0.35">
      <c r="A4" s="47" t="s">
        <v>870</v>
      </c>
    </row>
    <row r="5" spans="1:1" x14ac:dyDescent="0.35">
      <c r="A5" s="58" t="s">
        <v>871</v>
      </c>
    </row>
    <row r="6" spans="1:1" x14ac:dyDescent="0.35">
      <c r="A6" s="47" t="s">
        <v>872</v>
      </c>
    </row>
    <row r="7" spans="1:1" x14ac:dyDescent="0.35">
      <c r="A7" s="47" t="s">
        <v>873</v>
      </c>
    </row>
    <row r="8" spans="1:1" x14ac:dyDescent="0.35">
      <c r="A8" s="59" t="s">
        <v>874</v>
      </c>
    </row>
    <row r="9" spans="1:1" x14ac:dyDescent="0.35">
      <c r="A9" s="58" t="s">
        <v>875</v>
      </c>
    </row>
    <row r="11" spans="1:1" x14ac:dyDescent="0.35">
      <c r="A11" t="s">
        <v>876</v>
      </c>
    </row>
    <row r="12" spans="1:1" x14ac:dyDescent="0.35">
      <c r="A12" s="66"/>
    </row>
    <row r="13" spans="1:1" x14ac:dyDescent="0.35">
      <c r="A13" s="66" t="s">
        <v>877</v>
      </c>
    </row>
    <row r="14" spans="1:1" x14ac:dyDescent="0.35">
      <c r="A14" s="66" t="s">
        <v>878</v>
      </c>
    </row>
    <row r="15" spans="1:1" x14ac:dyDescent="0.35">
      <c r="A15" s="66" t="s">
        <v>879</v>
      </c>
    </row>
    <row r="16" spans="1:1" x14ac:dyDescent="0.35">
      <c r="A16" s="66" t="s">
        <v>880</v>
      </c>
    </row>
    <row r="17" spans="1:1" x14ac:dyDescent="0.35">
      <c r="A17" s="66" t="s">
        <v>881</v>
      </c>
    </row>
    <row r="19" spans="1:1" x14ac:dyDescent="0.35">
      <c r="A19" t="s">
        <v>882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176A1-1178-4B5D-9479-F5557FB30989}">
  <dimension ref="A1:J32"/>
  <sheetViews>
    <sheetView workbookViewId="0">
      <selection activeCell="J17" sqref="J17"/>
    </sheetView>
  </sheetViews>
  <sheetFormatPr defaultRowHeight="14.5" x14ac:dyDescent="0.35"/>
  <cols>
    <col min="1" max="1" width="22.26953125" bestFit="1" customWidth="1"/>
    <col min="2" max="2" width="95.26953125" customWidth="1"/>
    <col min="4" max="4" width="21.26953125" bestFit="1" customWidth="1"/>
  </cols>
  <sheetData>
    <row r="1" spans="1:10" x14ac:dyDescent="0.35">
      <c r="A1" t="s">
        <v>883</v>
      </c>
      <c r="B1" s="48" t="s">
        <v>884</v>
      </c>
      <c r="D1" t="s">
        <v>58</v>
      </c>
      <c r="E1" t="s">
        <v>885</v>
      </c>
      <c r="J1" t="s">
        <v>25</v>
      </c>
    </row>
    <row r="2" spans="1:10" x14ac:dyDescent="0.35">
      <c r="A2" t="s">
        <v>44</v>
      </c>
      <c r="B2" s="79" t="s">
        <v>886</v>
      </c>
      <c r="D2" t="s">
        <v>126</v>
      </c>
      <c r="E2" t="s">
        <v>222</v>
      </c>
      <c r="J2" t="s">
        <v>17</v>
      </c>
    </row>
    <row r="3" spans="1:10" x14ac:dyDescent="0.35">
      <c r="A3" t="s">
        <v>887</v>
      </c>
      <c r="B3" s="80" t="s">
        <v>888</v>
      </c>
      <c r="D3" t="s">
        <v>164</v>
      </c>
      <c r="E3" t="s">
        <v>168</v>
      </c>
      <c r="J3" t="s">
        <v>83</v>
      </c>
    </row>
    <row r="4" spans="1:10" x14ac:dyDescent="0.35">
      <c r="A4" t="s">
        <v>153</v>
      </c>
      <c r="B4" s="80" t="s">
        <v>889</v>
      </c>
      <c r="E4" t="s">
        <v>233</v>
      </c>
      <c r="J4" t="s">
        <v>177</v>
      </c>
    </row>
    <row r="5" spans="1:10" x14ac:dyDescent="0.35">
      <c r="A5" t="s">
        <v>19</v>
      </c>
      <c r="B5" s="56" t="s">
        <v>890</v>
      </c>
      <c r="E5" t="s">
        <v>428</v>
      </c>
      <c r="J5" t="s">
        <v>375</v>
      </c>
    </row>
    <row r="6" spans="1:10" x14ac:dyDescent="0.35">
      <c r="A6" t="s">
        <v>126</v>
      </c>
      <c r="B6" s="80" t="s">
        <v>891</v>
      </c>
      <c r="E6" t="s">
        <v>95</v>
      </c>
      <c r="J6" t="s">
        <v>334</v>
      </c>
    </row>
    <row r="7" spans="1:10" x14ac:dyDescent="0.35">
      <c r="A7" t="s">
        <v>892</v>
      </c>
      <c r="B7" s="56" t="s">
        <v>893</v>
      </c>
      <c r="E7" t="s">
        <v>173</v>
      </c>
      <c r="J7" t="s">
        <v>355</v>
      </c>
    </row>
    <row r="8" spans="1:10" x14ac:dyDescent="0.35">
      <c r="A8" t="s">
        <v>75</v>
      </c>
      <c r="B8" s="56" t="s">
        <v>894</v>
      </c>
      <c r="E8" t="s">
        <v>208</v>
      </c>
      <c r="J8" t="s">
        <v>114</v>
      </c>
    </row>
    <row r="9" spans="1:10" x14ac:dyDescent="0.35">
      <c r="A9" t="s">
        <v>62</v>
      </c>
      <c r="B9" s="80" t="s">
        <v>895</v>
      </c>
      <c r="E9" t="s">
        <v>635</v>
      </c>
      <c r="J9" t="s">
        <v>52</v>
      </c>
    </row>
    <row r="10" spans="1:10" x14ac:dyDescent="0.35">
      <c r="A10" t="s">
        <v>27</v>
      </c>
      <c r="B10" s="79" t="s">
        <v>886</v>
      </c>
      <c r="E10" t="s">
        <v>276</v>
      </c>
      <c r="J10" t="s">
        <v>229</v>
      </c>
    </row>
    <row r="11" spans="1:10" x14ac:dyDescent="0.35">
      <c r="A11" t="s">
        <v>550</v>
      </c>
      <c r="B11" s="80" t="s">
        <v>896</v>
      </c>
      <c r="E11" t="s">
        <v>354</v>
      </c>
      <c r="J11" t="s">
        <v>138</v>
      </c>
    </row>
    <row r="12" spans="1:10" x14ac:dyDescent="0.35">
      <c r="A12" t="s">
        <v>164</v>
      </c>
      <c r="B12" s="56" t="s">
        <v>897</v>
      </c>
      <c r="E12" t="s">
        <v>606</v>
      </c>
      <c r="J12" t="s">
        <v>460</v>
      </c>
    </row>
    <row r="13" spans="1:10" x14ac:dyDescent="0.35">
      <c r="A13" t="s">
        <v>58</v>
      </c>
      <c r="B13" s="56" t="s">
        <v>898</v>
      </c>
      <c r="E13" t="s">
        <v>493</v>
      </c>
      <c r="J13" t="s">
        <v>640</v>
      </c>
    </row>
    <row r="14" spans="1:10" x14ac:dyDescent="0.35">
      <c r="A14" t="s">
        <v>54</v>
      </c>
      <c r="B14" s="80" t="s">
        <v>899</v>
      </c>
      <c r="E14" t="s">
        <v>16</v>
      </c>
      <c r="J14" t="s">
        <v>725</v>
      </c>
    </row>
    <row r="15" spans="1:10" x14ac:dyDescent="0.35">
      <c r="A15" t="s">
        <v>70</v>
      </c>
      <c r="B15" s="79" t="s">
        <v>886</v>
      </c>
      <c r="E15" t="s">
        <v>137</v>
      </c>
      <c r="J15" t="s">
        <v>1042</v>
      </c>
    </row>
    <row r="16" spans="1:10" x14ac:dyDescent="0.35">
      <c r="A16" t="s">
        <v>325</v>
      </c>
      <c r="B16" s="79" t="s">
        <v>886</v>
      </c>
      <c r="E16" t="s">
        <v>51</v>
      </c>
      <c r="J16" t="s">
        <v>1051</v>
      </c>
    </row>
    <row r="17" spans="1:5" x14ac:dyDescent="0.35">
      <c r="A17" t="s">
        <v>85</v>
      </c>
      <c r="B17" s="80" t="s">
        <v>886</v>
      </c>
      <c r="E17" t="s">
        <v>497</v>
      </c>
    </row>
    <row r="18" spans="1:5" x14ac:dyDescent="0.35">
      <c r="A18" t="s">
        <v>155</v>
      </c>
      <c r="B18" s="80" t="s">
        <v>900</v>
      </c>
      <c r="E18" t="s">
        <v>185</v>
      </c>
    </row>
    <row r="19" spans="1:5" x14ac:dyDescent="0.35">
      <c r="A19" t="s">
        <v>57</v>
      </c>
      <c r="E19" t="s">
        <v>65</v>
      </c>
    </row>
    <row r="20" spans="1:5" x14ac:dyDescent="0.35">
      <c r="E20" t="s">
        <v>483</v>
      </c>
    </row>
    <row r="21" spans="1:5" x14ac:dyDescent="0.35">
      <c r="E21" t="s">
        <v>82</v>
      </c>
    </row>
    <row r="22" spans="1:5" x14ac:dyDescent="0.35">
      <c r="E22" t="s">
        <v>293</v>
      </c>
    </row>
    <row r="23" spans="1:5" x14ac:dyDescent="0.35">
      <c r="E23" t="s">
        <v>42</v>
      </c>
    </row>
    <row r="24" spans="1:5" x14ac:dyDescent="0.35">
      <c r="A24" s="4"/>
      <c r="E24" t="s">
        <v>114</v>
      </c>
    </row>
    <row r="25" spans="1:5" x14ac:dyDescent="0.35">
      <c r="A25" s="4"/>
      <c r="E25" t="s">
        <v>31</v>
      </c>
    </row>
    <row r="26" spans="1:5" x14ac:dyDescent="0.35">
      <c r="E26" t="s">
        <v>24</v>
      </c>
    </row>
    <row r="27" spans="1:5" x14ac:dyDescent="0.35">
      <c r="E27" t="s">
        <v>639</v>
      </c>
    </row>
    <row r="28" spans="1:5" x14ac:dyDescent="0.35">
      <c r="E28" t="s">
        <v>228</v>
      </c>
    </row>
    <row r="29" spans="1:5" x14ac:dyDescent="0.35">
      <c r="E29" t="s">
        <v>350</v>
      </c>
    </row>
    <row r="30" spans="1:5" x14ac:dyDescent="0.35">
      <c r="E30" t="s">
        <v>320</v>
      </c>
    </row>
    <row r="31" spans="1:5" x14ac:dyDescent="0.35">
      <c r="E31" t="s">
        <v>553</v>
      </c>
    </row>
    <row r="32" spans="1:5" x14ac:dyDescent="0.35">
      <c r="E32" t="s">
        <v>654</v>
      </c>
    </row>
  </sheetData>
  <sortState xmlns:xlrd2="http://schemas.microsoft.com/office/spreadsheetml/2017/richdata2" ref="J1:J9">
    <sortCondition ref="J1:J9"/>
  </sortState>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346D6-B305-4A66-B5C3-7CB0A2F78D3C}">
  <dimension ref="A3"/>
  <sheetViews>
    <sheetView topLeftCell="A7" workbookViewId="0">
      <selection activeCell="G35" sqref="G35"/>
    </sheetView>
  </sheetViews>
  <sheetFormatPr defaultRowHeight="14.5" x14ac:dyDescent="0.35"/>
  <sheetData>
    <row r="3" spans="1:1" x14ac:dyDescent="0.35">
      <c r="A3" s="44" t="s">
        <v>901</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99A98-0FA8-4C0A-8626-08AF05FD6B4C}">
  <sheetPr>
    <tabColor rgb="FF00B050"/>
  </sheetPr>
  <dimension ref="A1:G4"/>
  <sheetViews>
    <sheetView zoomScaleNormal="100" workbookViewId="0">
      <selection activeCell="B4" sqref="B4"/>
    </sheetView>
  </sheetViews>
  <sheetFormatPr defaultRowHeight="14.5" x14ac:dyDescent="0.35"/>
  <cols>
    <col min="1" max="1" width="11.7265625" bestFit="1" customWidth="1"/>
  </cols>
  <sheetData>
    <row r="1" spans="1:7" x14ac:dyDescent="0.35">
      <c r="A1" s="7" t="s">
        <v>2</v>
      </c>
      <c r="B1" s="7" t="s">
        <v>902</v>
      </c>
      <c r="C1" s="7" t="s">
        <v>903</v>
      </c>
      <c r="D1" s="7" t="s">
        <v>904</v>
      </c>
      <c r="E1" s="7" t="s">
        <v>905</v>
      </c>
      <c r="F1" s="7" t="s">
        <v>812</v>
      </c>
      <c r="G1" s="7" t="s">
        <v>906</v>
      </c>
    </row>
    <row r="2" spans="1:7" x14ac:dyDescent="0.35">
      <c r="A2" s="5" t="s">
        <v>907</v>
      </c>
      <c r="B2" s="5">
        <v>651</v>
      </c>
      <c r="C2" s="5">
        <v>553</v>
      </c>
      <c r="D2" s="5">
        <v>763</v>
      </c>
      <c r="E2" s="5">
        <v>628</v>
      </c>
      <c r="F2" s="5">
        <v>693</v>
      </c>
      <c r="G2" s="5">
        <v>664</v>
      </c>
    </row>
    <row r="3" spans="1:7" x14ac:dyDescent="0.35">
      <c r="A3" s="5" t="s">
        <v>908</v>
      </c>
      <c r="B3" s="5">
        <v>91</v>
      </c>
      <c r="C3" s="5">
        <v>95</v>
      </c>
      <c r="D3" s="5">
        <v>133</v>
      </c>
      <c r="E3" s="5">
        <v>79</v>
      </c>
      <c r="F3" s="5">
        <v>94</v>
      </c>
      <c r="G3" s="5">
        <v>48</v>
      </c>
    </row>
    <row r="4" spans="1:7" x14ac:dyDescent="0.35">
      <c r="A4" t="s">
        <v>909</v>
      </c>
      <c r="B4" s="6">
        <f>B3/B2</f>
        <v>0.13978494623655913</v>
      </c>
      <c r="C4" s="6">
        <f t="shared" ref="C4:G4" si="0">C3/C2</f>
        <v>0.17179023508137431</v>
      </c>
      <c r="D4" s="6">
        <f t="shared" si="0"/>
        <v>0.1743119266055046</v>
      </c>
      <c r="E4" s="6">
        <f t="shared" si="0"/>
        <v>0.12579617834394904</v>
      </c>
      <c r="F4" s="6">
        <f t="shared" si="0"/>
        <v>0.13564213564213565</v>
      </c>
      <c r="G4" s="6">
        <f t="shared" si="0"/>
        <v>7.2289156626506021E-2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32B5D-26BC-44E3-8075-EAFB81FF3F43}">
  <sheetPr>
    <tabColor rgb="FFFFC000"/>
  </sheetPr>
  <dimension ref="A1:J47"/>
  <sheetViews>
    <sheetView topLeftCell="A4" zoomScale="85" zoomScaleNormal="85" workbookViewId="0">
      <selection activeCell="A26" sqref="A26"/>
    </sheetView>
  </sheetViews>
  <sheetFormatPr defaultRowHeight="14.5" x14ac:dyDescent="0.35"/>
  <cols>
    <col min="1" max="1" width="47.81640625" customWidth="1"/>
    <col min="2" max="2" width="24.1796875" customWidth="1"/>
    <col min="3" max="3" width="29" customWidth="1"/>
    <col min="4" max="4" width="12.7265625" customWidth="1"/>
    <col min="5" max="5" width="10.81640625" bestFit="1" customWidth="1"/>
    <col min="6" max="6" width="22" customWidth="1"/>
    <col min="7" max="7" width="13.26953125" customWidth="1"/>
    <col min="8" max="8" width="39.1796875" bestFit="1" customWidth="1"/>
    <col min="9" max="9" width="26.54296875" customWidth="1"/>
    <col min="10" max="10" width="17.54296875" bestFit="1" customWidth="1"/>
    <col min="11" max="11" width="18.54296875" bestFit="1" customWidth="1"/>
  </cols>
  <sheetData>
    <row r="1" spans="1:10" ht="29" thickBot="1" x14ac:dyDescent="0.7">
      <c r="A1" s="29" t="s">
        <v>903</v>
      </c>
    </row>
    <row r="2" spans="1:10" ht="19" thickBot="1" x14ac:dyDescent="0.5">
      <c r="A2" s="8" t="s">
        <v>910</v>
      </c>
      <c r="B2" s="9" t="s">
        <v>911</v>
      </c>
      <c r="C2" s="9" t="s">
        <v>912</v>
      </c>
      <c r="D2" s="9" t="s">
        <v>913</v>
      </c>
      <c r="E2" s="9" t="s">
        <v>914</v>
      </c>
      <c r="F2" s="9" t="s">
        <v>915</v>
      </c>
      <c r="G2" s="9" t="s">
        <v>916</v>
      </c>
      <c r="H2" s="10" t="s">
        <v>917</v>
      </c>
    </row>
    <row r="3" spans="1:10" ht="15" thickBot="1" x14ac:dyDescent="0.4">
      <c r="A3" s="11"/>
      <c r="B3" s="12"/>
      <c r="C3" s="13"/>
      <c r="D3" s="13"/>
      <c r="E3" s="13"/>
      <c r="F3" s="13"/>
      <c r="G3" s="13"/>
      <c r="H3" s="14"/>
    </row>
    <row r="4" spans="1:10" x14ac:dyDescent="0.35">
      <c r="A4" s="30" t="s">
        <v>918</v>
      </c>
      <c r="B4" s="12"/>
      <c r="C4" s="13">
        <v>185</v>
      </c>
      <c r="D4" s="13"/>
      <c r="E4" s="13">
        <v>21</v>
      </c>
      <c r="F4" s="13"/>
      <c r="G4" s="13"/>
      <c r="H4" s="14"/>
    </row>
    <row r="5" spans="1:10" ht="58" x14ac:dyDescent="0.35">
      <c r="A5" s="15" t="s">
        <v>919</v>
      </c>
      <c r="B5" s="16" t="s">
        <v>920</v>
      </c>
      <c r="C5">
        <v>41</v>
      </c>
      <c r="D5" s="17">
        <v>0.22162162162162163</v>
      </c>
      <c r="E5" s="18">
        <v>6</v>
      </c>
      <c r="F5" s="17">
        <v>0.2857142857142857</v>
      </c>
      <c r="G5" s="19" t="s">
        <v>921</v>
      </c>
      <c r="H5" s="20" t="s">
        <v>922</v>
      </c>
    </row>
    <row r="6" spans="1:10" ht="87" x14ac:dyDescent="0.35">
      <c r="A6" s="15" t="s">
        <v>923</v>
      </c>
      <c r="B6" s="16" t="s">
        <v>924</v>
      </c>
      <c r="C6">
        <v>40</v>
      </c>
      <c r="D6" s="17">
        <v>0.21621621621621623</v>
      </c>
      <c r="E6" s="18">
        <v>3</v>
      </c>
      <c r="F6" s="17">
        <v>0.14285714285714285</v>
      </c>
      <c r="G6" s="19" t="s">
        <v>925</v>
      </c>
      <c r="H6" s="21" t="s">
        <v>926</v>
      </c>
    </row>
    <row r="7" spans="1:10" ht="29.5" thickBot="1" x14ac:dyDescent="0.4">
      <c r="A7" s="22" t="s">
        <v>927</v>
      </c>
      <c r="B7" s="23" t="s">
        <v>924</v>
      </c>
      <c r="C7" s="24">
        <v>24</v>
      </c>
      <c r="D7" s="25">
        <v>0.12972972972972974</v>
      </c>
      <c r="E7" s="26">
        <v>0</v>
      </c>
      <c r="F7" s="25">
        <v>0</v>
      </c>
      <c r="G7" s="27" t="s">
        <v>928</v>
      </c>
      <c r="H7" s="28"/>
    </row>
    <row r="10" spans="1:10" ht="18.5" x14ac:dyDescent="0.45">
      <c r="A10" s="31" t="s">
        <v>3</v>
      </c>
      <c r="B10" s="31" t="s">
        <v>929</v>
      </c>
      <c r="C10" s="33" t="s">
        <v>930</v>
      </c>
      <c r="D10" s="34" t="s">
        <v>931</v>
      </c>
      <c r="E10" s="31" t="s">
        <v>932</v>
      </c>
      <c r="F10" s="33" t="s">
        <v>933</v>
      </c>
      <c r="G10" s="34" t="s">
        <v>931</v>
      </c>
      <c r="H10" s="31" t="s">
        <v>934</v>
      </c>
      <c r="I10" s="33" t="s">
        <v>935</v>
      </c>
      <c r="J10" s="34" t="s">
        <v>931</v>
      </c>
    </row>
    <row r="11" spans="1:10" x14ac:dyDescent="0.35">
      <c r="A11" t="s">
        <v>936</v>
      </c>
      <c r="B11">
        <v>2</v>
      </c>
      <c r="F11">
        <v>1</v>
      </c>
      <c r="G11" t="s">
        <v>937</v>
      </c>
      <c r="H11">
        <v>1</v>
      </c>
    </row>
    <row r="12" spans="1:10" x14ac:dyDescent="0.35">
      <c r="A12" t="s">
        <v>938</v>
      </c>
      <c r="B12">
        <v>1</v>
      </c>
      <c r="E12">
        <v>2</v>
      </c>
      <c r="H12">
        <v>1</v>
      </c>
    </row>
    <row r="13" spans="1:10" x14ac:dyDescent="0.35">
      <c r="A13" t="s">
        <v>939</v>
      </c>
      <c r="B13">
        <v>1</v>
      </c>
    </row>
    <row r="14" spans="1:10" x14ac:dyDescent="0.35">
      <c r="A14" s="32" t="s">
        <v>940</v>
      </c>
      <c r="B14">
        <v>3</v>
      </c>
      <c r="C14">
        <v>4</v>
      </c>
      <c r="D14" t="s">
        <v>937</v>
      </c>
      <c r="E14">
        <v>1</v>
      </c>
      <c r="H14">
        <v>1</v>
      </c>
      <c r="I14">
        <v>1</v>
      </c>
      <c r="J14" t="s">
        <v>937</v>
      </c>
    </row>
    <row r="15" spans="1:10" x14ac:dyDescent="0.35">
      <c r="A15" t="s">
        <v>941</v>
      </c>
      <c r="C15">
        <v>2</v>
      </c>
      <c r="D15" t="s">
        <v>937</v>
      </c>
      <c r="E15">
        <v>2</v>
      </c>
    </row>
    <row r="16" spans="1:10" x14ac:dyDescent="0.35">
      <c r="A16" t="s">
        <v>942</v>
      </c>
    </row>
    <row r="17" spans="1:10" x14ac:dyDescent="0.35">
      <c r="A17" t="s">
        <v>943</v>
      </c>
      <c r="B17">
        <v>3</v>
      </c>
      <c r="H17">
        <v>1</v>
      </c>
    </row>
    <row r="18" spans="1:10" x14ac:dyDescent="0.35">
      <c r="A18" t="s">
        <v>944</v>
      </c>
      <c r="C18">
        <v>1</v>
      </c>
      <c r="D18" t="s">
        <v>937</v>
      </c>
      <c r="I18">
        <v>1</v>
      </c>
    </row>
    <row r="19" spans="1:10" x14ac:dyDescent="0.35">
      <c r="A19" t="s">
        <v>945</v>
      </c>
      <c r="E19">
        <v>1</v>
      </c>
    </row>
    <row r="20" spans="1:10" x14ac:dyDescent="0.35">
      <c r="A20" t="s">
        <v>946</v>
      </c>
      <c r="B20">
        <v>1</v>
      </c>
      <c r="C20">
        <v>1</v>
      </c>
      <c r="E20">
        <v>2</v>
      </c>
      <c r="H20">
        <v>4</v>
      </c>
      <c r="I20">
        <v>1</v>
      </c>
    </row>
    <row r="21" spans="1:10" x14ac:dyDescent="0.35">
      <c r="A21" s="32" t="s">
        <v>947</v>
      </c>
      <c r="B21">
        <v>2</v>
      </c>
      <c r="E21">
        <v>1</v>
      </c>
      <c r="H21">
        <v>1</v>
      </c>
      <c r="I21">
        <v>2</v>
      </c>
      <c r="J21" t="s">
        <v>937</v>
      </c>
    </row>
    <row r="22" spans="1:10" x14ac:dyDescent="0.35">
      <c r="A22" t="s">
        <v>948</v>
      </c>
    </row>
    <row r="23" spans="1:10" x14ac:dyDescent="0.35">
      <c r="A23" t="s">
        <v>949</v>
      </c>
      <c r="B23">
        <v>1</v>
      </c>
    </row>
    <row r="24" spans="1:10" x14ac:dyDescent="0.35">
      <c r="A24" t="s">
        <v>950</v>
      </c>
      <c r="C24">
        <v>1</v>
      </c>
      <c r="D24" t="s">
        <v>937</v>
      </c>
      <c r="I24">
        <v>1</v>
      </c>
      <c r="J24" t="s">
        <v>937</v>
      </c>
    </row>
    <row r="25" spans="1:10" x14ac:dyDescent="0.35">
      <c r="A25" t="s">
        <v>951</v>
      </c>
    </row>
    <row r="26" spans="1:10" x14ac:dyDescent="0.35">
      <c r="A26" s="32" t="s">
        <v>952</v>
      </c>
      <c r="B26">
        <v>1</v>
      </c>
      <c r="C26">
        <v>3</v>
      </c>
      <c r="D26" t="s">
        <v>937</v>
      </c>
      <c r="E26">
        <v>1</v>
      </c>
      <c r="F26">
        <v>1</v>
      </c>
      <c r="G26" t="s">
        <v>937</v>
      </c>
      <c r="I26">
        <v>1</v>
      </c>
      <c r="J26" t="s">
        <v>937</v>
      </c>
    </row>
    <row r="27" spans="1:10" x14ac:dyDescent="0.35">
      <c r="A27" s="32" t="s">
        <v>953</v>
      </c>
      <c r="B27">
        <v>3</v>
      </c>
      <c r="C27">
        <v>3</v>
      </c>
      <c r="D27" t="s">
        <v>937</v>
      </c>
      <c r="E27">
        <v>1</v>
      </c>
      <c r="H27">
        <v>1</v>
      </c>
      <c r="I27">
        <v>2</v>
      </c>
      <c r="J27" t="s">
        <v>937</v>
      </c>
    </row>
    <row r="28" spans="1:10" x14ac:dyDescent="0.35">
      <c r="A28" t="s">
        <v>954</v>
      </c>
      <c r="B28">
        <v>1</v>
      </c>
      <c r="E28">
        <v>2</v>
      </c>
      <c r="H28">
        <v>1</v>
      </c>
    </row>
    <row r="29" spans="1:10" x14ac:dyDescent="0.35">
      <c r="A29" t="s">
        <v>955</v>
      </c>
      <c r="B29">
        <v>2</v>
      </c>
      <c r="C29">
        <v>1</v>
      </c>
      <c r="E29">
        <v>2</v>
      </c>
      <c r="F29">
        <v>2</v>
      </c>
      <c r="G29" t="s">
        <v>937</v>
      </c>
    </row>
    <row r="30" spans="1:10" x14ac:dyDescent="0.35">
      <c r="A30" t="s">
        <v>956</v>
      </c>
      <c r="B30">
        <v>4</v>
      </c>
      <c r="E30">
        <v>2</v>
      </c>
    </row>
    <row r="31" spans="1:10" x14ac:dyDescent="0.35">
      <c r="A31" s="32" t="s">
        <v>957</v>
      </c>
      <c r="B31">
        <v>2</v>
      </c>
      <c r="C31">
        <v>3</v>
      </c>
      <c r="D31" t="s">
        <v>937</v>
      </c>
      <c r="H31">
        <v>1</v>
      </c>
      <c r="I31">
        <v>1</v>
      </c>
      <c r="J31" t="s">
        <v>937</v>
      </c>
    </row>
    <row r="32" spans="1:10" x14ac:dyDescent="0.35">
      <c r="A32" s="32" t="s">
        <v>958</v>
      </c>
      <c r="B32">
        <v>2</v>
      </c>
      <c r="E32">
        <v>1</v>
      </c>
      <c r="F32">
        <v>1</v>
      </c>
      <c r="G32" t="s">
        <v>937</v>
      </c>
      <c r="H32">
        <v>1</v>
      </c>
    </row>
    <row r="33" spans="1:10" x14ac:dyDescent="0.35">
      <c r="A33" t="s">
        <v>959</v>
      </c>
      <c r="B33">
        <v>3</v>
      </c>
      <c r="C33">
        <v>1</v>
      </c>
      <c r="E33">
        <v>3</v>
      </c>
      <c r="H33">
        <v>2</v>
      </c>
    </row>
    <row r="34" spans="1:10" x14ac:dyDescent="0.35">
      <c r="A34" t="s">
        <v>960</v>
      </c>
      <c r="E34">
        <v>1</v>
      </c>
      <c r="F34">
        <v>1</v>
      </c>
      <c r="G34" t="s">
        <v>937</v>
      </c>
      <c r="H34">
        <v>1</v>
      </c>
    </row>
    <row r="35" spans="1:10" x14ac:dyDescent="0.35">
      <c r="A35" t="s">
        <v>961</v>
      </c>
    </row>
    <row r="36" spans="1:10" x14ac:dyDescent="0.35">
      <c r="A36" s="32" t="s">
        <v>962</v>
      </c>
      <c r="C36">
        <v>1</v>
      </c>
      <c r="D36" t="s">
        <v>937</v>
      </c>
      <c r="E36">
        <v>2</v>
      </c>
      <c r="F36">
        <v>1</v>
      </c>
      <c r="H36">
        <v>1</v>
      </c>
      <c r="I36">
        <v>2</v>
      </c>
      <c r="J36" t="s">
        <v>937</v>
      </c>
    </row>
    <row r="37" spans="1:10" x14ac:dyDescent="0.35">
      <c r="A37" t="s">
        <v>963</v>
      </c>
      <c r="C37">
        <v>1</v>
      </c>
      <c r="D37" t="s">
        <v>937</v>
      </c>
      <c r="E37">
        <v>2</v>
      </c>
      <c r="H37">
        <v>1</v>
      </c>
    </row>
    <row r="38" spans="1:10" x14ac:dyDescent="0.35">
      <c r="A38" t="s">
        <v>964</v>
      </c>
      <c r="H38">
        <v>2</v>
      </c>
      <c r="I38">
        <v>1</v>
      </c>
    </row>
    <row r="39" spans="1:10" x14ac:dyDescent="0.35">
      <c r="A39" t="s">
        <v>965</v>
      </c>
      <c r="B39">
        <v>1</v>
      </c>
      <c r="E39">
        <v>1</v>
      </c>
      <c r="I39">
        <v>1</v>
      </c>
      <c r="J39" t="s">
        <v>937</v>
      </c>
    </row>
    <row r="40" spans="1:10" x14ac:dyDescent="0.35">
      <c r="A40" t="s">
        <v>966</v>
      </c>
      <c r="B40">
        <v>1</v>
      </c>
      <c r="C40">
        <v>1</v>
      </c>
      <c r="E40">
        <v>1</v>
      </c>
    </row>
    <row r="41" spans="1:10" x14ac:dyDescent="0.35">
      <c r="A41" t="s">
        <v>967</v>
      </c>
      <c r="B41">
        <v>2</v>
      </c>
      <c r="E41">
        <v>4</v>
      </c>
      <c r="F41">
        <v>1</v>
      </c>
    </row>
    <row r="42" spans="1:10" x14ac:dyDescent="0.35">
      <c r="A42" t="s">
        <v>968</v>
      </c>
      <c r="C42">
        <v>1</v>
      </c>
      <c r="D42" t="s">
        <v>937</v>
      </c>
      <c r="E42">
        <v>1</v>
      </c>
      <c r="I42">
        <v>1</v>
      </c>
      <c r="J42" t="s">
        <v>937</v>
      </c>
    </row>
    <row r="43" spans="1:10" x14ac:dyDescent="0.35">
      <c r="A43" t="s">
        <v>969</v>
      </c>
      <c r="B43">
        <v>1</v>
      </c>
      <c r="E43">
        <v>2</v>
      </c>
      <c r="F43">
        <v>1</v>
      </c>
      <c r="I43">
        <v>1</v>
      </c>
      <c r="J43" t="s">
        <v>937</v>
      </c>
    </row>
    <row r="44" spans="1:10" x14ac:dyDescent="0.35">
      <c r="A44" t="s">
        <v>970</v>
      </c>
      <c r="B44">
        <v>1</v>
      </c>
      <c r="C44">
        <v>1</v>
      </c>
      <c r="F44">
        <v>1</v>
      </c>
      <c r="G44" t="s">
        <v>937</v>
      </c>
      <c r="H44">
        <v>1</v>
      </c>
    </row>
    <row r="45" spans="1:10" x14ac:dyDescent="0.35">
      <c r="A45" t="s">
        <v>971</v>
      </c>
      <c r="C45">
        <v>3</v>
      </c>
      <c r="D45" t="s">
        <v>937</v>
      </c>
      <c r="E45">
        <v>1</v>
      </c>
      <c r="I45">
        <v>1</v>
      </c>
      <c r="J45" t="s">
        <v>937</v>
      </c>
    </row>
    <row r="46" spans="1:10" x14ac:dyDescent="0.35">
      <c r="A46" s="32" t="s">
        <v>972</v>
      </c>
      <c r="B46">
        <v>2</v>
      </c>
      <c r="E46">
        <v>1</v>
      </c>
      <c r="F46">
        <v>2</v>
      </c>
      <c r="G46" t="s">
        <v>937</v>
      </c>
      <c r="H46">
        <v>2</v>
      </c>
      <c r="I46">
        <v>2</v>
      </c>
      <c r="J46" t="s">
        <v>937</v>
      </c>
    </row>
    <row r="47" spans="1:10" x14ac:dyDescent="0.35">
      <c r="A47" s="32" t="s">
        <v>973</v>
      </c>
      <c r="B47">
        <v>1</v>
      </c>
      <c r="C47">
        <v>2</v>
      </c>
      <c r="D47" t="s">
        <v>937</v>
      </c>
      <c r="E47">
        <v>1</v>
      </c>
      <c r="F47">
        <v>2</v>
      </c>
      <c r="G47" t="s">
        <v>937</v>
      </c>
      <c r="H47">
        <v>1</v>
      </c>
      <c r="I47">
        <v>1</v>
      </c>
      <c r="J47" t="s">
        <v>937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986F4-A959-4CDF-AB6B-F7939468769F}">
  <dimension ref="A1:Q39"/>
  <sheetViews>
    <sheetView workbookViewId="0">
      <pane ySplit="1" topLeftCell="A13" activePane="bottomLeft" state="frozen"/>
      <selection pane="bottomLeft" activeCell="D13" sqref="D13:E13"/>
    </sheetView>
  </sheetViews>
  <sheetFormatPr defaultColWidth="9.1796875" defaultRowHeight="14.5" x14ac:dyDescent="0.35"/>
  <cols>
    <col min="1" max="1" width="25.1796875" customWidth="1"/>
    <col min="4" max="4" width="27" customWidth="1"/>
    <col min="7" max="7" width="28.1796875" customWidth="1"/>
    <col min="10" max="10" width="22.26953125" customWidth="1"/>
    <col min="13" max="13" width="16.81640625" customWidth="1"/>
    <col min="16" max="16" width="15.54296875" customWidth="1"/>
  </cols>
  <sheetData>
    <row r="1" spans="1:17" x14ac:dyDescent="0.35">
      <c r="A1" s="7" t="s">
        <v>3</v>
      </c>
      <c r="B1" s="35" t="s">
        <v>974</v>
      </c>
      <c r="D1" s="35" t="s">
        <v>3</v>
      </c>
      <c r="E1" s="35" t="s">
        <v>809</v>
      </c>
      <c r="G1" s="35" t="s">
        <v>3</v>
      </c>
      <c r="H1" s="35" t="s">
        <v>810</v>
      </c>
      <c r="J1" s="7" t="s">
        <v>3</v>
      </c>
      <c r="K1" s="35" t="s">
        <v>811</v>
      </c>
      <c r="M1" s="7" t="s">
        <v>3</v>
      </c>
      <c r="N1" s="43" t="s">
        <v>812</v>
      </c>
      <c r="P1" s="7" t="s">
        <v>3</v>
      </c>
      <c r="Q1" s="43" t="s">
        <v>906</v>
      </c>
    </row>
    <row r="2" spans="1:17" x14ac:dyDescent="0.35">
      <c r="A2" s="2" t="s">
        <v>192</v>
      </c>
      <c r="B2" s="3">
        <v>7</v>
      </c>
      <c r="D2" s="2" t="s">
        <v>192</v>
      </c>
      <c r="E2" s="3">
        <v>2</v>
      </c>
      <c r="G2" t="s">
        <v>192</v>
      </c>
      <c r="H2">
        <v>7</v>
      </c>
      <c r="J2" t="s">
        <v>39</v>
      </c>
      <c r="K2">
        <v>4</v>
      </c>
      <c r="M2" t="s">
        <v>955</v>
      </c>
      <c r="N2">
        <v>5</v>
      </c>
      <c r="P2" t="s">
        <v>959</v>
      </c>
      <c r="Q2">
        <v>4</v>
      </c>
    </row>
    <row r="3" spans="1:17" x14ac:dyDescent="0.35">
      <c r="A3" s="2" t="s">
        <v>975</v>
      </c>
      <c r="B3" s="3">
        <v>1</v>
      </c>
      <c r="D3" s="2" t="s">
        <v>976</v>
      </c>
      <c r="E3" s="3">
        <v>2</v>
      </c>
      <c r="G3" t="s">
        <v>135</v>
      </c>
      <c r="H3">
        <v>6</v>
      </c>
      <c r="J3" t="s">
        <v>373</v>
      </c>
      <c r="K3">
        <v>4</v>
      </c>
      <c r="M3" t="s">
        <v>969</v>
      </c>
      <c r="N3">
        <v>5</v>
      </c>
      <c r="P3" t="s">
        <v>977</v>
      </c>
      <c r="Q3">
        <v>3</v>
      </c>
    </row>
    <row r="4" spans="1:17" x14ac:dyDescent="0.35">
      <c r="A4" s="2" t="s">
        <v>226</v>
      </c>
      <c r="B4" s="3">
        <v>1</v>
      </c>
      <c r="D4" s="2" t="s">
        <v>188</v>
      </c>
      <c r="E4" s="3">
        <v>2</v>
      </c>
      <c r="G4" t="s">
        <v>978</v>
      </c>
      <c r="H4">
        <v>1</v>
      </c>
      <c r="J4" t="s">
        <v>979</v>
      </c>
      <c r="K4">
        <v>4</v>
      </c>
      <c r="M4" t="s">
        <v>966</v>
      </c>
      <c r="N4">
        <v>4</v>
      </c>
      <c r="P4" t="s">
        <v>966</v>
      </c>
      <c r="Q4">
        <v>2</v>
      </c>
    </row>
    <row r="5" spans="1:17" x14ac:dyDescent="0.35">
      <c r="A5" s="2" t="s">
        <v>980</v>
      </c>
      <c r="B5" s="3">
        <v>1</v>
      </c>
      <c r="D5" s="2" t="s">
        <v>980</v>
      </c>
      <c r="E5" s="3">
        <v>1</v>
      </c>
      <c r="G5" t="s">
        <v>262</v>
      </c>
      <c r="H5">
        <v>1</v>
      </c>
      <c r="J5" t="s">
        <v>147</v>
      </c>
      <c r="K5">
        <v>4</v>
      </c>
      <c r="M5" t="s">
        <v>952</v>
      </c>
      <c r="N5">
        <v>3</v>
      </c>
      <c r="P5" t="s">
        <v>981</v>
      </c>
      <c r="Q5">
        <v>2</v>
      </c>
    </row>
    <row r="6" spans="1:17" x14ac:dyDescent="0.35">
      <c r="A6" s="2" t="s">
        <v>39</v>
      </c>
      <c r="B6" s="3">
        <v>5</v>
      </c>
      <c r="D6" s="2" t="s">
        <v>426</v>
      </c>
      <c r="E6" s="3">
        <v>1</v>
      </c>
      <c r="G6" t="s">
        <v>117</v>
      </c>
      <c r="H6">
        <v>3</v>
      </c>
      <c r="J6" t="s">
        <v>135</v>
      </c>
      <c r="K6">
        <v>2</v>
      </c>
      <c r="M6" t="s">
        <v>977</v>
      </c>
      <c r="N6">
        <v>3</v>
      </c>
      <c r="P6" t="s">
        <v>972</v>
      </c>
      <c r="Q6">
        <v>2</v>
      </c>
    </row>
    <row r="7" spans="1:17" x14ac:dyDescent="0.35">
      <c r="A7" s="2" t="s">
        <v>982</v>
      </c>
      <c r="B7" s="3">
        <v>1</v>
      </c>
      <c r="D7" s="2" t="s">
        <v>39</v>
      </c>
      <c r="E7" s="3">
        <v>8</v>
      </c>
      <c r="G7" t="s">
        <v>980</v>
      </c>
      <c r="H7">
        <v>1</v>
      </c>
      <c r="J7" t="s">
        <v>262</v>
      </c>
      <c r="K7">
        <v>2</v>
      </c>
      <c r="M7" t="s">
        <v>943</v>
      </c>
      <c r="N7">
        <v>2</v>
      </c>
      <c r="P7" t="s">
        <v>941</v>
      </c>
      <c r="Q7">
        <v>1</v>
      </c>
    </row>
    <row r="8" spans="1:17" x14ac:dyDescent="0.35">
      <c r="A8" s="2" t="s">
        <v>983</v>
      </c>
      <c r="B8" s="3">
        <v>1</v>
      </c>
      <c r="D8" s="2" t="s">
        <v>984</v>
      </c>
      <c r="E8" s="3">
        <v>2</v>
      </c>
      <c r="G8" t="s">
        <v>985</v>
      </c>
      <c r="H8">
        <v>1</v>
      </c>
      <c r="J8" t="s">
        <v>72</v>
      </c>
      <c r="K8">
        <v>2</v>
      </c>
      <c r="M8" t="s">
        <v>944</v>
      </c>
      <c r="N8">
        <v>2</v>
      </c>
      <c r="P8" t="s">
        <v>943</v>
      </c>
      <c r="Q8">
        <v>1</v>
      </c>
    </row>
    <row r="9" spans="1:17" x14ac:dyDescent="0.35">
      <c r="A9" s="2" t="s">
        <v>984</v>
      </c>
      <c r="B9" s="3">
        <v>2</v>
      </c>
      <c r="D9" s="2" t="s">
        <v>986</v>
      </c>
      <c r="E9" s="3">
        <v>1</v>
      </c>
      <c r="G9" t="s">
        <v>987</v>
      </c>
      <c r="H9">
        <v>1</v>
      </c>
      <c r="J9" t="s">
        <v>630</v>
      </c>
      <c r="K9">
        <v>2</v>
      </c>
      <c r="M9" t="s">
        <v>949</v>
      </c>
      <c r="N9">
        <v>2</v>
      </c>
      <c r="P9" t="s">
        <v>988</v>
      </c>
      <c r="Q9">
        <v>1</v>
      </c>
    </row>
    <row r="10" spans="1:17" x14ac:dyDescent="0.35">
      <c r="A10" s="2" t="s">
        <v>989</v>
      </c>
      <c r="B10" s="3">
        <v>2</v>
      </c>
      <c r="D10" s="2" t="s">
        <v>72</v>
      </c>
      <c r="E10" s="3">
        <v>3</v>
      </c>
      <c r="G10" t="s">
        <v>990</v>
      </c>
      <c r="H10">
        <v>16</v>
      </c>
      <c r="J10" t="s">
        <v>991</v>
      </c>
      <c r="K10">
        <v>2</v>
      </c>
      <c r="M10" t="s">
        <v>957</v>
      </c>
      <c r="N10">
        <v>2</v>
      </c>
      <c r="P10" t="s">
        <v>955</v>
      </c>
      <c r="Q10">
        <v>1</v>
      </c>
    </row>
    <row r="11" spans="1:17" x14ac:dyDescent="0.35">
      <c r="A11" s="2" t="s">
        <v>49</v>
      </c>
      <c r="B11" s="3">
        <v>2</v>
      </c>
      <c r="D11" s="2" t="s">
        <v>992</v>
      </c>
      <c r="E11" s="3">
        <v>1</v>
      </c>
      <c r="G11" t="s">
        <v>993</v>
      </c>
      <c r="H11">
        <v>1</v>
      </c>
      <c r="J11" t="s">
        <v>972</v>
      </c>
      <c r="K11">
        <v>2</v>
      </c>
      <c r="M11" t="s">
        <v>972</v>
      </c>
      <c r="N11">
        <v>2</v>
      </c>
      <c r="P11" t="s">
        <v>957</v>
      </c>
      <c r="Q11">
        <v>1</v>
      </c>
    </row>
    <row r="12" spans="1:17" x14ac:dyDescent="0.35">
      <c r="A12" s="2" t="s">
        <v>109</v>
      </c>
      <c r="B12" s="3">
        <v>1</v>
      </c>
      <c r="D12" s="2" t="s">
        <v>40</v>
      </c>
      <c r="E12" s="3">
        <v>2</v>
      </c>
      <c r="G12" t="s">
        <v>994</v>
      </c>
      <c r="H12">
        <v>1</v>
      </c>
      <c r="J12" t="s">
        <v>942</v>
      </c>
      <c r="K12">
        <v>1</v>
      </c>
      <c r="M12" t="s">
        <v>938</v>
      </c>
      <c r="N12">
        <v>1</v>
      </c>
      <c r="P12" t="s">
        <v>995</v>
      </c>
      <c r="Q12">
        <v>1</v>
      </c>
    </row>
    <row r="13" spans="1:17" x14ac:dyDescent="0.35">
      <c r="A13" s="2" t="s">
        <v>986</v>
      </c>
      <c r="B13" s="3">
        <v>3</v>
      </c>
      <c r="D13" s="2" t="s">
        <v>282</v>
      </c>
      <c r="E13" s="3">
        <v>3</v>
      </c>
      <c r="G13" t="s">
        <v>996</v>
      </c>
      <c r="H13">
        <v>1</v>
      </c>
      <c r="J13" t="s">
        <v>988</v>
      </c>
      <c r="K13">
        <v>1</v>
      </c>
      <c r="M13" t="s">
        <v>941</v>
      </c>
      <c r="N13">
        <v>1</v>
      </c>
    </row>
    <row r="14" spans="1:17" x14ac:dyDescent="0.35">
      <c r="A14" s="2" t="s">
        <v>997</v>
      </c>
      <c r="B14" s="3">
        <v>1</v>
      </c>
      <c r="D14" s="2" t="s">
        <v>998</v>
      </c>
      <c r="E14" s="3">
        <v>1</v>
      </c>
      <c r="G14" t="s">
        <v>989</v>
      </c>
      <c r="H14">
        <v>3</v>
      </c>
      <c r="J14" t="s">
        <v>952</v>
      </c>
      <c r="K14">
        <v>1</v>
      </c>
      <c r="M14" t="s">
        <v>968</v>
      </c>
      <c r="N14">
        <v>1</v>
      </c>
    </row>
    <row r="15" spans="1:17" x14ac:dyDescent="0.35">
      <c r="A15" s="2" t="s">
        <v>999</v>
      </c>
      <c r="B15" s="3">
        <v>4</v>
      </c>
      <c r="D15" s="2" t="s">
        <v>1000</v>
      </c>
      <c r="E15" s="3">
        <v>7</v>
      </c>
      <c r="G15" t="s">
        <v>109</v>
      </c>
      <c r="H15">
        <v>1</v>
      </c>
      <c r="J15" t="s">
        <v>957</v>
      </c>
      <c r="K15">
        <v>1</v>
      </c>
    </row>
    <row r="16" spans="1:17" x14ac:dyDescent="0.35">
      <c r="A16" s="2" t="s">
        <v>72</v>
      </c>
      <c r="B16" s="3">
        <v>3</v>
      </c>
      <c r="D16" s="2" t="s">
        <v>80</v>
      </c>
      <c r="E16" s="3">
        <v>2</v>
      </c>
      <c r="G16" t="s">
        <v>128</v>
      </c>
      <c r="H16">
        <v>8</v>
      </c>
      <c r="J16" t="s">
        <v>977</v>
      </c>
      <c r="K16">
        <v>1</v>
      </c>
    </row>
    <row r="17" spans="1:8" x14ac:dyDescent="0.35">
      <c r="A17" s="2" t="s">
        <v>40</v>
      </c>
      <c r="B17" s="3">
        <v>1</v>
      </c>
      <c r="D17" s="2" t="s">
        <v>67</v>
      </c>
      <c r="E17" s="3">
        <v>4</v>
      </c>
      <c r="G17" t="s">
        <v>1001</v>
      </c>
      <c r="H17">
        <v>6</v>
      </c>
    </row>
    <row r="18" spans="1:8" x14ac:dyDescent="0.35">
      <c r="A18" s="2" t="s">
        <v>1000</v>
      </c>
      <c r="B18" s="3">
        <v>7</v>
      </c>
      <c r="D18" s="2" t="s">
        <v>13</v>
      </c>
      <c r="E18" s="3">
        <v>3</v>
      </c>
      <c r="G18" t="s">
        <v>72</v>
      </c>
      <c r="H18">
        <v>9</v>
      </c>
    </row>
    <row r="19" spans="1:8" x14ac:dyDescent="0.35">
      <c r="A19" s="2" t="s">
        <v>67</v>
      </c>
      <c r="B19" s="3">
        <v>4</v>
      </c>
      <c r="D19" s="2" t="s">
        <v>630</v>
      </c>
      <c r="E19" s="3">
        <v>1</v>
      </c>
      <c r="G19" t="s">
        <v>21</v>
      </c>
      <c r="H19">
        <v>2</v>
      </c>
    </row>
    <row r="20" spans="1:8" x14ac:dyDescent="0.35">
      <c r="A20" s="2" t="s">
        <v>13</v>
      </c>
      <c r="B20" s="3">
        <v>1</v>
      </c>
      <c r="D20" s="2" t="s">
        <v>373</v>
      </c>
      <c r="E20" s="3">
        <v>7</v>
      </c>
      <c r="G20" t="s">
        <v>21</v>
      </c>
      <c r="H20">
        <v>5</v>
      </c>
    </row>
    <row r="21" spans="1:8" x14ac:dyDescent="0.35">
      <c r="A21" s="2" t="s">
        <v>630</v>
      </c>
      <c r="B21" s="3">
        <v>1</v>
      </c>
      <c r="D21" s="2" t="s">
        <v>1002</v>
      </c>
      <c r="E21" s="3">
        <v>1</v>
      </c>
      <c r="G21" t="s">
        <v>1003</v>
      </c>
      <c r="H21">
        <v>3</v>
      </c>
    </row>
    <row r="22" spans="1:8" x14ac:dyDescent="0.35">
      <c r="A22" s="2" t="s">
        <v>373</v>
      </c>
      <c r="B22" s="3">
        <v>6</v>
      </c>
      <c r="D22" s="2" t="s">
        <v>446</v>
      </c>
      <c r="E22" s="3">
        <v>1</v>
      </c>
      <c r="G22" t="s">
        <v>1004</v>
      </c>
      <c r="H22">
        <v>3</v>
      </c>
    </row>
    <row r="23" spans="1:8" x14ac:dyDescent="0.35">
      <c r="A23" s="2" t="s">
        <v>1005</v>
      </c>
      <c r="B23" s="3">
        <v>1</v>
      </c>
      <c r="D23" s="2" t="s">
        <v>183</v>
      </c>
      <c r="E23" s="3">
        <v>1</v>
      </c>
      <c r="G23" t="s">
        <v>13</v>
      </c>
    </row>
    <row r="24" spans="1:8" x14ac:dyDescent="0.35">
      <c r="A24" s="2" t="s">
        <v>1006</v>
      </c>
      <c r="B24" s="3">
        <v>1</v>
      </c>
      <c r="D24" s="2" t="s">
        <v>35</v>
      </c>
      <c r="E24" s="3">
        <v>2</v>
      </c>
      <c r="G24" t="s">
        <v>1007</v>
      </c>
      <c r="H24">
        <v>3</v>
      </c>
    </row>
    <row r="25" spans="1:8" x14ac:dyDescent="0.35">
      <c r="A25" s="2" t="s">
        <v>446</v>
      </c>
      <c r="B25" s="3">
        <v>2</v>
      </c>
      <c r="D25" s="2" t="s">
        <v>979</v>
      </c>
      <c r="E25" s="3">
        <v>2</v>
      </c>
      <c r="G25" t="s">
        <v>1008</v>
      </c>
      <c r="H25">
        <v>1</v>
      </c>
    </row>
    <row r="26" spans="1:8" x14ac:dyDescent="0.35">
      <c r="A26" s="2" t="s">
        <v>1009</v>
      </c>
      <c r="B26" s="3">
        <v>1</v>
      </c>
      <c r="D26" s="2" t="s">
        <v>147</v>
      </c>
      <c r="E26" s="3">
        <v>4</v>
      </c>
      <c r="G26" t="s">
        <v>1010</v>
      </c>
      <c r="H26">
        <v>1</v>
      </c>
    </row>
    <row r="27" spans="1:8" x14ac:dyDescent="0.35">
      <c r="A27" s="2" t="s">
        <v>1011</v>
      </c>
      <c r="B27" s="3">
        <v>2</v>
      </c>
      <c r="D27" s="2" t="s">
        <v>105</v>
      </c>
      <c r="E27" s="3">
        <v>2</v>
      </c>
      <c r="G27" t="s">
        <v>183</v>
      </c>
      <c r="H27">
        <v>1</v>
      </c>
    </row>
    <row r="28" spans="1:8" x14ac:dyDescent="0.35">
      <c r="A28" s="2" t="s">
        <v>1012</v>
      </c>
      <c r="B28" s="3">
        <v>1</v>
      </c>
      <c r="D28" s="2" t="s">
        <v>166</v>
      </c>
      <c r="E28" s="3">
        <v>2</v>
      </c>
      <c r="G28" t="s">
        <v>1013</v>
      </c>
      <c r="H28">
        <v>1</v>
      </c>
    </row>
    <row r="29" spans="1:8" x14ac:dyDescent="0.35">
      <c r="A29" s="2" t="s">
        <v>105</v>
      </c>
      <c r="B29" s="3">
        <v>2</v>
      </c>
      <c r="D29" s="2" t="s">
        <v>29</v>
      </c>
      <c r="E29" s="3">
        <v>9</v>
      </c>
      <c r="G29" t="s">
        <v>147</v>
      </c>
      <c r="H29">
        <v>4</v>
      </c>
    </row>
    <row r="30" spans="1:8" x14ac:dyDescent="0.35">
      <c r="A30" s="2" t="s">
        <v>166</v>
      </c>
      <c r="B30" s="3">
        <v>2</v>
      </c>
      <c r="D30" s="2" t="s">
        <v>1014</v>
      </c>
      <c r="E30" s="3">
        <v>1</v>
      </c>
      <c r="G30" t="s">
        <v>1015</v>
      </c>
      <c r="H30">
        <v>3</v>
      </c>
    </row>
    <row r="31" spans="1:8" x14ac:dyDescent="0.35">
      <c r="A31" s="2" t="s">
        <v>1016</v>
      </c>
      <c r="B31" s="3">
        <v>2</v>
      </c>
      <c r="D31" s="2" t="s">
        <v>1017</v>
      </c>
      <c r="E31" s="3">
        <v>2</v>
      </c>
      <c r="G31" t="s">
        <v>1018</v>
      </c>
      <c r="H31">
        <v>2</v>
      </c>
    </row>
    <row r="32" spans="1:8" x14ac:dyDescent="0.35">
      <c r="A32" s="2" t="s">
        <v>29</v>
      </c>
      <c r="B32" s="3">
        <v>5</v>
      </c>
      <c r="D32" s="2" t="s">
        <v>1019</v>
      </c>
      <c r="E32" s="3">
        <v>1</v>
      </c>
      <c r="G32" t="s">
        <v>93</v>
      </c>
      <c r="H32">
        <v>1</v>
      </c>
    </row>
    <row r="33" spans="1:8" x14ac:dyDescent="0.35">
      <c r="A33" s="2" t="s">
        <v>1014</v>
      </c>
      <c r="B33" s="3">
        <v>1</v>
      </c>
      <c r="D33" s="2" t="s">
        <v>1020</v>
      </c>
      <c r="E33" s="3">
        <v>1</v>
      </c>
      <c r="G33" t="s">
        <v>442</v>
      </c>
      <c r="H33">
        <v>1</v>
      </c>
    </row>
    <row r="34" spans="1:8" x14ac:dyDescent="0.35">
      <c r="A34" s="2" t="s">
        <v>1021</v>
      </c>
      <c r="B34" s="3">
        <v>2</v>
      </c>
      <c r="D34" s="2" t="s">
        <v>1022</v>
      </c>
      <c r="E34" s="3">
        <v>1</v>
      </c>
      <c r="G34" t="s">
        <v>1023</v>
      </c>
      <c r="H34">
        <v>1</v>
      </c>
    </row>
    <row r="35" spans="1:8" x14ac:dyDescent="0.35">
      <c r="A35" s="2" t="s">
        <v>1017</v>
      </c>
      <c r="B35" s="3">
        <v>1</v>
      </c>
      <c r="D35" s="2" t="s">
        <v>171</v>
      </c>
      <c r="E35" s="3">
        <v>2</v>
      </c>
      <c r="G35" t="s">
        <v>29</v>
      </c>
      <c r="H35">
        <v>10</v>
      </c>
    </row>
    <row r="36" spans="1:8" x14ac:dyDescent="0.35">
      <c r="A36" s="2" t="s">
        <v>1024</v>
      </c>
      <c r="B36" s="3">
        <v>1</v>
      </c>
      <c r="D36" s="2" t="s">
        <v>101</v>
      </c>
      <c r="E36" s="3">
        <v>5</v>
      </c>
      <c r="G36" t="s">
        <v>1021</v>
      </c>
      <c r="H36">
        <v>3</v>
      </c>
    </row>
    <row r="37" spans="1:8" x14ac:dyDescent="0.35">
      <c r="A37" s="2" t="s">
        <v>171</v>
      </c>
      <c r="B37" s="3">
        <v>1</v>
      </c>
      <c r="G37" t="s">
        <v>1025</v>
      </c>
      <c r="H37">
        <v>1</v>
      </c>
    </row>
    <row r="38" spans="1:8" x14ac:dyDescent="0.35">
      <c r="A38" s="2" t="s">
        <v>101</v>
      </c>
      <c r="B38" s="3">
        <v>9</v>
      </c>
      <c r="G38" t="s">
        <v>171</v>
      </c>
      <c r="H38">
        <v>1</v>
      </c>
    </row>
    <row r="39" spans="1:8" x14ac:dyDescent="0.35">
      <c r="G39" t="s">
        <v>1026</v>
      </c>
      <c r="H39">
        <v>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DA874-821B-48BF-BF6F-2DE3FC8AFBC4}">
  <dimension ref="A1:H37"/>
  <sheetViews>
    <sheetView workbookViewId="0">
      <selection activeCell="B24" sqref="B24"/>
    </sheetView>
  </sheetViews>
  <sheetFormatPr defaultRowHeight="14.5" x14ac:dyDescent="0.35"/>
  <cols>
    <col min="1" max="1" width="10.7265625" bestFit="1" customWidth="1"/>
    <col min="2" max="2" width="21.81640625" bestFit="1" customWidth="1"/>
    <col min="3" max="3" width="8.26953125" bestFit="1" customWidth="1"/>
    <col min="4" max="4" width="12.6328125" bestFit="1" customWidth="1"/>
    <col min="5" max="5" width="21.81640625" bestFit="1" customWidth="1"/>
    <col min="6" max="6" width="6.90625" bestFit="1" customWidth="1"/>
    <col min="7" max="7" width="12.90625" bestFit="1" customWidth="1"/>
    <col min="8" max="8" width="10.7265625" bestFit="1" customWidth="1"/>
    <col min="9" max="9" width="18.81640625" bestFit="1" customWidth="1"/>
    <col min="10" max="10" width="12.90625" bestFit="1" customWidth="1"/>
    <col min="11" max="11" width="13.453125" bestFit="1" customWidth="1"/>
    <col min="12" max="12" width="28.36328125" bestFit="1" customWidth="1"/>
    <col min="13" max="13" width="12.08984375" bestFit="1" customWidth="1"/>
    <col min="14" max="14" width="15.54296875" bestFit="1" customWidth="1"/>
    <col min="15" max="15" width="5.54296875" bestFit="1" customWidth="1"/>
    <col min="16" max="16" width="12.90625" bestFit="1" customWidth="1"/>
    <col min="17" max="17" width="13.453125" bestFit="1" customWidth="1"/>
    <col min="18" max="18" width="10.7265625" bestFit="1" customWidth="1"/>
  </cols>
  <sheetData>
    <row r="1" spans="1:8" x14ac:dyDescent="0.35">
      <c r="A1" s="71" t="s">
        <v>2</v>
      </c>
      <c r="B1" t="s">
        <v>1027</v>
      </c>
      <c r="D1" s="71" t="s">
        <v>1028</v>
      </c>
      <c r="E1" t="s">
        <v>1027</v>
      </c>
    </row>
    <row r="2" spans="1:8" x14ac:dyDescent="0.35">
      <c r="A2" t="s">
        <v>974</v>
      </c>
      <c r="B2" s="101">
        <v>0</v>
      </c>
      <c r="D2" s="36" t="s">
        <v>809</v>
      </c>
      <c r="E2" s="101">
        <v>16</v>
      </c>
    </row>
    <row r="3" spans="1:8" x14ac:dyDescent="0.35">
      <c r="A3" t="s">
        <v>809</v>
      </c>
      <c r="B3" s="101">
        <v>16</v>
      </c>
      <c r="D3" s="36" t="s">
        <v>810</v>
      </c>
      <c r="E3" s="101">
        <v>27</v>
      </c>
    </row>
    <row r="4" spans="1:8" x14ac:dyDescent="0.35">
      <c r="A4" t="s">
        <v>810</v>
      </c>
      <c r="B4" s="101">
        <v>27</v>
      </c>
      <c r="D4" s="36" t="s">
        <v>811</v>
      </c>
      <c r="E4" s="101">
        <v>37</v>
      </c>
    </row>
    <row r="5" spans="1:8" x14ac:dyDescent="0.35">
      <c r="A5" t="s">
        <v>811</v>
      </c>
      <c r="B5" s="101">
        <v>37</v>
      </c>
      <c r="D5" s="36" t="s">
        <v>812</v>
      </c>
      <c r="E5" s="101">
        <v>51</v>
      </c>
    </row>
    <row r="6" spans="1:8" x14ac:dyDescent="0.35">
      <c r="A6" t="s">
        <v>812</v>
      </c>
      <c r="B6" s="101">
        <v>51</v>
      </c>
      <c r="D6" s="36" t="s">
        <v>813</v>
      </c>
      <c r="E6" s="101">
        <v>25</v>
      </c>
    </row>
    <row r="7" spans="1:8" x14ac:dyDescent="0.35">
      <c r="A7" t="s">
        <v>813</v>
      </c>
      <c r="B7" s="101">
        <v>25</v>
      </c>
      <c r="D7" s="36" t="s">
        <v>814</v>
      </c>
      <c r="E7" s="101">
        <v>42</v>
      </c>
    </row>
    <row r="8" spans="1:8" x14ac:dyDescent="0.35">
      <c r="A8" t="s">
        <v>814</v>
      </c>
      <c r="B8" s="101">
        <v>42</v>
      </c>
      <c r="D8" s="36" t="s">
        <v>815</v>
      </c>
      <c r="E8" s="101">
        <v>25</v>
      </c>
    </row>
    <row r="9" spans="1:8" x14ac:dyDescent="0.35">
      <c r="A9" t="s">
        <v>815</v>
      </c>
      <c r="B9" s="101">
        <v>25</v>
      </c>
      <c r="D9" s="36" t="s">
        <v>816</v>
      </c>
      <c r="E9" s="101">
        <v>31</v>
      </c>
    </row>
    <row r="10" spans="1:8" x14ac:dyDescent="0.35">
      <c r="A10" t="s">
        <v>816</v>
      </c>
      <c r="B10" s="101">
        <v>31</v>
      </c>
      <c r="D10" s="36" t="s">
        <v>817</v>
      </c>
      <c r="E10" s="101">
        <v>23</v>
      </c>
    </row>
    <row r="11" spans="1:8" x14ac:dyDescent="0.35">
      <c r="A11" t="s">
        <v>817</v>
      </c>
      <c r="B11" s="101">
        <v>23</v>
      </c>
      <c r="D11" s="36" t="s">
        <v>818</v>
      </c>
      <c r="E11" s="101">
        <v>277</v>
      </c>
    </row>
    <row r="12" spans="1:8" x14ac:dyDescent="0.35">
      <c r="A12" t="s">
        <v>818</v>
      </c>
      <c r="B12" s="101">
        <v>277</v>
      </c>
    </row>
    <row r="14" spans="1:8" x14ac:dyDescent="0.35">
      <c r="A14" s="71" t="s">
        <v>1029</v>
      </c>
      <c r="B14" s="71" t="s">
        <v>1030</v>
      </c>
    </row>
    <row r="15" spans="1:8" x14ac:dyDescent="0.35">
      <c r="A15" s="71" t="s">
        <v>1028</v>
      </c>
      <c r="B15" t="s">
        <v>17</v>
      </c>
      <c r="C15" t="s">
        <v>83</v>
      </c>
      <c r="D15" t="s">
        <v>25</v>
      </c>
      <c r="E15" t="s">
        <v>375</v>
      </c>
      <c r="F15" t="s">
        <v>177</v>
      </c>
      <c r="G15" t="s">
        <v>334</v>
      </c>
      <c r="H15" t="s">
        <v>818</v>
      </c>
    </row>
    <row r="16" spans="1:8" x14ac:dyDescent="0.35">
      <c r="A16" s="36" t="s">
        <v>809</v>
      </c>
      <c r="B16" s="101">
        <v>8</v>
      </c>
      <c r="C16" s="101">
        <v>0</v>
      </c>
      <c r="D16" s="101">
        <v>5</v>
      </c>
      <c r="E16" s="101">
        <v>0</v>
      </c>
      <c r="F16" s="101">
        <v>0</v>
      </c>
      <c r="G16" s="101">
        <v>0</v>
      </c>
      <c r="H16" s="101">
        <v>13</v>
      </c>
    </row>
    <row r="17" spans="1:8" x14ac:dyDescent="0.35">
      <c r="A17" s="36" t="s">
        <v>810</v>
      </c>
      <c r="B17" s="101">
        <v>7</v>
      </c>
      <c r="C17" s="101">
        <v>8</v>
      </c>
      <c r="D17" s="101">
        <v>10</v>
      </c>
      <c r="E17" s="101">
        <v>0</v>
      </c>
      <c r="F17" s="101">
        <v>0</v>
      </c>
      <c r="G17" s="101">
        <v>0</v>
      </c>
      <c r="H17" s="101">
        <v>25</v>
      </c>
    </row>
    <row r="18" spans="1:8" x14ac:dyDescent="0.35">
      <c r="A18" s="36" t="s">
        <v>811</v>
      </c>
      <c r="B18" s="101">
        <v>10</v>
      </c>
      <c r="C18" s="101">
        <v>9</v>
      </c>
      <c r="D18" s="101">
        <v>13</v>
      </c>
      <c r="E18" s="101">
        <v>0</v>
      </c>
      <c r="F18" s="101">
        <v>2</v>
      </c>
      <c r="G18" s="101">
        <v>0</v>
      </c>
      <c r="H18" s="101">
        <v>34</v>
      </c>
    </row>
    <row r="19" spans="1:8" x14ac:dyDescent="0.35">
      <c r="A19" s="36" t="s">
        <v>812</v>
      </c>
      <c r="B19" s="101">
        <v>21</v>
      </c>
      <c r="C19" s="101">
        <v>8</v>
      </c>
      <c r="D19" s="101">
        <v>13</v>
      </c>
      <c r="E19" s="101">
        <v>5</v>
      </c>
      <c r="F19" s="101">
        <v>1</v>
      </c>
      <c r="G19" s="101">
        <v>1</v>
      </c>
      <c r="H19" s="101">
        <v>49</v>
      </c>
    </row>
    <row r="20" spans="1:8" x14ac:dyDescent="0.35">
      <c r="A20" s="36" t="s">
        <v>813</v>
      </c>
      <c r="B20" s="101">
        <v>11</v>
      </c>
      <c r="C20" s="101">
        <v>7</v>
      </c>
      <c r="D20" s="101">
        <v>3</v>
      </c>
      <c r="E20" s="101">
        <v>2</v>
      </c>
      <c r="F20" s="101">
        <v>0</v>
      </c>
      <c r="G20" s="101">
        <v>0</v>
      </c>
      <c r="H20" s="101">
        <v>23</v>
      </c>
    </row>
    <row r="21" spans="1:8" x14ac:dyDescent="0.35">
      <c r="A21" s="36" t="s">
        <v>814</v>
      </c>
      <c r="B21" s="101">
        <v>23</v>
      </c>
      <c r="C21" s="101">
        <v>11</v>
      </c>
      <c r="D21" s="101">
        <v>4</v>
      </c>
      <c r="E21" s="101">
        <v>1</v>
      </c>
      <c r="F21" s="101">
        <v>0</v>
      </c>
      <c r="G21" s="101">
        <v>2</v>
      </c>
      <c r="H21" s="101">
        <v>41</v>
      </c>
    </row>
    <row r="22" spans="1:8" x14ac:dyDescent="0.35">
      <c r="A22" s="36" t="s">
        <v>815</v>
      </c>
      <c r="B22" s="101">
        <v>10</v>
      </c>
      <c r="C22" s="101">
        <v>4</v>
      </c>
      <c r="D22" s="101">
        <v>4</v>
      </c>
      <c r="E22" s="101">
        <v>2</v>
      </c>
      <c r="F22" s="101">
        <v>1</v>
      </c>
      <c r="G22" s="101">
        <v>2</v>
      </c>
      <c r="H22" s="101">
        <v>23</v>
      </c>
    </row>
    <row r="23" spans="1:8" x14ac:dyDescent="0.35">
      <c r="A23" s="36" t="s">
        <v>816</v>
      </c>
      <c r="B23" s="101">
        <v>19</v>
      </c>
      <c r="C23" s="101">
        <v>6</v>
      </c>
      <c r="D23" s="101">
        <v>3</v>
      </c>
      <c r="E23" s="101">
        <v>1</v>
      </c>
      <c r="F23" s="101">
        <v>0</v>
      </c>
      <c r="G23" s="101">
        <v>0</v>
      </c>
      <c r="H23" s="101">
        <v>29</v>
      </c>
    </row>
    <row r="24" spans="1:8" x14ac:dyDescent="0.35">
      <c r="A24" s="36" t="s">
        <v>818</v>
      </c>
      <c r="B24" s="101">
        <v>109</v>
      </c>
      <c r="C24" s="101">
        <v>53</v>
      </c>
      <c r="D24" s="101">
        <v>55</v>
      </c>
      <c r="E24" s="101">
        <v>11</v>
      </c>
      <c r="F24" s="101">
        <v>4</v>
      </c>
      <c r="G24" s="101">
        <v>5</v>
      </c>
      <c r="H24" s="101">
        <v>237</v>
      </c>
    </row>
    <row r="25" spans="1:8" x14ac:dyDescent="0.35">
      <c r="A25" s="36"/>
    </row>
    <row r="26" spans="1:8" x14ac:dyDescent="0.35">
      <c r="A26" s="71" t="s">
        <v>9</v>
      </c>
      <c r="B26" t="s">
        <v>62</v>
      </c>
    </row>
    <row r="28" spans="1:8" x14ac:dyDescent="0.35">
      <c r="A28" s="71" t="s">
        <v>1028</v>
      </c>
      <c r="B28" t="s">
        <v>1031</v>
      </c>
    </row>
    <row r="29" spans="1:8" x14ac:dyDescent="0.35">
      <c r="A29" s="36" t="s">
        <v>809</v>
      </c>
      <c r="B29" s="101">
        <v>1</v>
      </c>
    </row>
    <row r="30" spans="1:8" x14ac:dyDescent="0.35">
      <c r="A30" s="36" t="s">
        <v>811</v>
      </c>
      <c r="B30" s="101">
        <v>2</v>
      </c>
    </row>
    <row r="31" spans="1:8" x14ac:dyDescent="0.35">
      <c r="A31" s="36" t="s">
        <v>812</v>
      </c>
      <c r="B31" s="101">
        <v>12</v>
      </c>
    </row>
    <row r="32" spans="1:8" x14ac:dyDescent="0.35">
      <c r="A32" s="36" t="s">
        <v>813</v>
      </c>
      <c r="B32" s="101">
        <v>4</v>
      </c>
    </row>
    <row r="33" spans="1:2" x14ac:dyDescent="0.35">
      <c r="A33" s="36" t="s">
        <v>814</v>
      </c>
      <c r="B33" s="101">
        <v>19</v>
      </c>
    </row>
    <row r="34" spans="1:2" x14ac:dyDescent="0.35">
      <c r="A34" s="36" t="s">
        <v>815</v>
      </c>
      <c r="B34" s="101">
        <v>6</v>
      </c>
    </row>
    <row r="35" spans="1:2" x14ac:dyDescent="0.35">
      <c r="A35" s="36" t="s">
        <v>816</v>
      </c>
      <c r="B35" s="101">
        <v>16</v>
      </c>
    </row>
    <row r="36" spans="1:2" x14ac:dyDescent="0.35">
      <c r="A36" s="36" t="s">
        <v>817</v>
      </c>
      <c r="B36" s="101">
        <v>2</v>
      </c>
    </row>
    <row r="37" spans="1:2" x14ac:dyDescent="0.35">
      <c r="A37" s="36" t="s">
        <v>818</v>
      </c>
      <c r="B37" s="101">
        <v>62</v>
      </c>
    </row>
  </sheetData>
  <pageMargins left="0.7" right="0.7" top="0.75" bottom="0.75" header="0.3" footer="0.3"/>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93EC10369B0549BEE335D9A6C43E72" ma:contentTypeVersion="16" ma:contentTypeDescription="Create a new document." ma:contentTypeScope="" ma:versionID="8b6148bbc9b5521a394b562eabcb7d00">
  <xsd:schema xmlns:xsd="http://www.w3.org/2001/XMLSchema" xmlns:xs="http://www.w3.org/2001/XMLSchema" xmlns:p="http://schemas.microsoft.com/office/2006/metadata/properties" xmlns:ns2="398edecd-1f3f-4fc4-aa56-7827281de3f5" xmlns:ns3="aca9a866-d807-4490-95e4-71c5ecc1aa7f" targetNamespace="http://schemas.microsoft.com/office/2006/metadata/properties" ma:root="true" ma:fieldsID="f3667d942f3512044387b30d9a0e7066" ns2:_="" ns3:_="">
    <xsd:import namespace="398edecd-1f3f-4fc4-aa56-7827281de3f5"/>
    <xsd:import namespace="aca9a866-d807-4490-95e4-71c5ecc1aa7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EventHashCode" minOccurs="0"/>
                <xsd:element ref="ns2:MediaServiceGenerationTime"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Location"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8edecd-1f3f-4fc4-aa56-7827281de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7813c8c-8ca0-4bfe-be0c-9f18a93264d4"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a9a866-d807-4490-95e4-71c5ecc1aa7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b0523438-c5c3-4a68-b79d-d966bd2bd71e}" ma:internalName="TaxCatchAll" ma:showField="CatchAllData" ma:web="aca9a866-d807-4490-95e4-71c5ecc1aa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aca9a866-d807-4490-95e4-71c5ecc1aa7f" xsi:nil="true"/>
    <lcf76f155ced4ddcb4097134ff3c332f xmlns="398edecd-1f3f-4fc4-aa56-7827281de3f5">
      <Terms xmlns="http://schemas.microsoft.com/office/infopath/2007/PartnerControls"/>
    </lcf76f155ced4ddcb4097134ff3c332f>
    <SharedWithUsers xmlns="aca9a866-d807-4490-95e4-71c5ecc1aa7f">
      <UserInfo>
        <DisplayName>Jordan Hughes</DisplayName>
        <AccountId>1446</AccountId>
        <AccountType/>
      </UserInfo>
      <UserInfo>
        <DisplayName>K J Everett</DisplayName>
        <AccountId>292</AccountId>
        <AccountType/>
      </UserInfo>
    </SharedWithUsers>
  </documentManagement>
</p:properties>
</file>

<file path=customXml/itemProps1.xml><?xml version="1.0" encoding="utf-8"?>
<ds:datastoreItem xmlns:ds="http://schemas.openxmlformats.org/officeDocument/2006/customXml" ds:itemID="{FA28C37B-ABDF-4DC0-B97A-15FFB48C2AC3}">
  <ds:schemaRefs>
    <ds:schemaRef ds:uri="http://schemas.microsoft.com/PowerBIAddIn"/>
  </ds:schemaRefs>
</ds:datastoreItem>
</file>

<file path=customXml/itemProps2.xml><?xml version="1.0" encoding="utf-8"?>
<ds:datastoreItem xmlns:ds="http://schemas.openxmlformats.org/officeDocument/2006/customXml" ds:itemID="{2EBC6968-F8EE-476E-A4DD-6B1D8B97D3EB}">
  <ds:schemaRefs>
    <ds:schemaRef ds:uri="http://schemas.microsoft.com/sharepoint/v3/contenttype/forms"/>
  </ds:schemaRefs>
</ds:datastoreItem>
</file>

<file path=customXml/itemProps3.xml><?xml version="1.0" encoding="utf-8"?>
<ds:datastoreItem xmlns:ds="http://schemas.openxmlformats.org/officeDocument/2006/customXml" ds:itemID="{4666667C-6671-4997-9E03-F77E09E4A9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8edecd-1f3f-4fc4-aa56-7827281de3f5"/>
    <ds:schemaRef ds:uri="aca9a866-d807-4490-95e4-71c5ecc1a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4729488-0A8D-461B-B8E5-D51D5440C838}">
  <ds:schemaRefs>
    <ds:schemaRef ds:uri="http://purl.org/dc/term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aca9a866-d807-4490-95e4-71c5ecc1aa7f"/>
    <ds:schemaRef ds:uri="398edecd-1f3f-4fc4-aa56-7827281de3f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Escalations Email Log</vt:lpstr>
      <vt:lpstr>Dashboard</vt:lpstr>
      <vt:lpstr>Top Escalations by Month</vt:lpstr>
      <vt:lpstr>Escalations Error Trend</vt:lpstr>
      <vt:lpstr>NOTES</vt:lpstr>
      <vt:lpstr>Esc drop down data</vt:lpstr>
      <vt:lpstr>Errors by Type</vt:lpstr>
      <vt:lpstr>Power BI Monthly Total</vt:lpstr>
      <vt:lpstr>Mandeep Scorecard RCA</vt:lpstr>
      <vt:lpstr>Esc five9 specialist reporting</vt:lpstr>
      <vt:lpstr>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Christina Hall</dc:creator>
  <cp:keywords/>
  <dc:description/>
  <cp:lastModifiedBy>Jordan Hughes</cp:lastModifiedBy>
  <cp:revision/>
  <dcterms:created xsi:type="dcterms:W3CDTF">2023-03-23T22:23:51Z</dcterms:created>
  <dcterms:modified xsi:type="dcterms:W3CDTF">2023-12-05T15:52:01Z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0x010100F293EC10369B0549BEE335D9A6C43E72</vt:lpwstr>
  </property>
  <property fmtid="{D5CDD505-2E9C-101B-9397-08002B2CF9AE}" pid="3" name="MediaServiceImageTags">
    <vt:lpwstr/>
  </property>
</Properties>
</file>