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NSULTOR1\DELGADO DAQUILEMA MARIO RUBEN\DISEÑO NUEVO SISTEMA\ADQUISICIONES\"/>
    </mc:Choice>
  </mc:AlternateContent>
  <bookViews>
    <workbookView xWindow="0" yWindow="0" windowWidth="20490" windowHeight="7650"/>
  </bookViews>
  <sheets>
    <sheet name="INGRESO COMPRA" sheetId="4" r:id="rId1"/>
    <sheet name="Referencia" sheetId="11" r:id="rId2"/>
    <sheet name="Anexo 1" sheetId="8" r:id="rId3"/>
    <sheet name="No. de Referencia " sheetId="10" r:id="rId4"/>
    <sheet name="Importacion" sheetId="9" r:id="rId5"/>
    <sheet name="Tipo Documento" sheetId="6" r:id="rId6"/>
    <sheet name="Sustento CT" sheetId="7" r:id="rId7"/>
    <sheet name="DESCRIPCION" sheetId="2" r:id="rId8"/>
    <sheet name="GRUPO" sheetId="3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1" l="1"/>
  <c r="S6" i="11" s="1"/>
  <c r="I6" i="11"/>
  <c r="H6" i="11"/>
  <c r="N27" i="4" l="1"/>
  <c r="N26" i="4"/>
  <c r="N25" i="4"/>
  <c r="N24" i="4"/>
  <c r="N23" i="4"/>
  <c r="N22" i="4"/>
  <c r="N21" i="4"/>
  <c r="N20" i="4"/>
  <c r="N19" i="4"/>
  <c r="P27" i="4" l="1"/>
  <c r="P26" i="4"/>
  <c r="L25" i="4"/>
  <c r="M25" i="4" s="1"/>
  <c r="P25" i="4" s="1"/>
  <c r="L24" i="4"/>
  <c r="L23" i="4"/>
  <c r="L22" i="4"/>
  <c r="L21" i="4"/>
  <c r="L20" i="4"/>
  <c r="L19" i="4"/>
  <c r="M19" i="4"/>
  <c r="R22" i="4"/>
  <c r="S31" i="4"/>
  <c r="S30" i="4"/>
  <c r="S29" i="4"/>
  <c r="M23" i="4" l="1"/>
  <c r="M20" i="4"/>
  <c r="P20" i="4" s="1"/>
  <c r="M24" i="4"/>
  <c r="P24" i="4" s="1"/>
  <c r="F53" i="4" s="1"/>
  <c r="H54" i="4" s="1"/>
  <c r="M21" i="4"/>
  <c r="M22" i="4"/>
  <c r="P22" i="4" s="1"/>
  <c r="H65" i="4"/>
  <c r="D58" i="4"/>
  <c r="O56" i="4"/>
  <c r="Y55" i="4" s="1"/>
  <c r="N55" i="4"/>
  <c r="L55" i="4"/>
  <c r="U55" i="4" s="1"/>
  <c r="U56" i="4" s="1"/>
  <c r="U57" i="4" s="1"/>
  <c r="U58" i="4" s="1"/>
  <c r="T40" i="4"/>
  <c r="T31" i="4"/>
  <c r="U31" i="4" s="1"/>
  <c r="T30" i="4"/>
  <c r="U30" i="4" s="1"/>
  <c r="T29" i="4"/>
  <c r="U29" i="4" s="1"/>
  <c r="R20" i="4"/>
  <c r="R14" i="4"/>
  <c r="P30" i="4" l="1"/>
  <c r="P32" i="4" s="1"/>
  <c r="P33" i="4" s="1"/>
  <c r="P31" i="4"/>
  <c r="O55" i="4"/>
  <c r="W55" i="4" s="1"/>
  <c r="U32" i="4"/>
  <c r="V29" i="4" s="1"/>
  <c r="Q30" i="4" l="1"/>
  <c r="Y54" i="4"/>
  <c r="Y57" i="4" s="1"/>
  <c r="S40" i="4"/>
  <c r="V30" i="4"/>
  <c r="W29" i="4"/>
  <c r="V55" i="4"/>
  <c r="W56" i="4"/>
  <c r="F57" i="4" l="1"/>
  <c r="V56" i="4"/>
  <c r="R57" i="4" s="1"/>
  <c r="H58" i="4"/>
  <c r="Y29" i="4"/>
  <c r="J19" i="4" s="1"/>
  <c r="X29" i="4"/>
  <c r="V31" i="4"/>
  <c r="W31" i="4" s="1"/>
  <c r="W30" i="4"/>
  <c r="P19" i="4" l="1"/>
  <c r="S20" i="4"/>
  <c r="R58" i="4"/>
  <c r="S58" i="4" s="1"/>
  <c r="Z55" i="4" s="1"/>
  <c r="S57" i="4"/>
  <c r="Y31" i="4"/>
  <c r="X31" i="4"/>
  <c r="Z29" i="4"/>
  <c r="AA29" i="4" s="1"/>
  <c r="Y30" i="4"/>
  <c r="X30" i="4"/>
  <c r="W32" i="4"/>
  <c r="J21" i="4" l="1"/>
  <c r="P21" i="4" s="1"/>
  <c r="P28" i="4" s="1"/>
  <c r="Z30" i="4"/>
  <c r="AA30" i="4" s="1"/>
  <c r="T20" i="4"/>
  <c r="Z54" i="4"/>
  <c r="Z57" i="4" s="1"/>
  <c r="W57" i="4"/>
  <c r="Z31" i="4"/>
  <c r="AA31" i="4" s="1"/>
  <c r="J23" i="4"/>
  <c r="P23" i="4" s="1"/>
  <c r="S38" i="4" l="1"/>
  <c r="V57" i="4"/>
  <c r="W58" i="4"/>
</calcChain>
</file>

<file path=xl/comments1.xml><?xml version="1.0" encoding="utf-8"?>
<comments xmlns="http://schemas.openxmlformats.org/spreadsheetml/2006/main">
  <authors>
    <author>WinUser</author>
    <author>User</author>
    <author>USUARIO</author>
  </authors>
  <commentList>
    <comment ref="I6" authorId="0" shapeId="0">
      <text>
        <r>
          <rPr>
            <b/>
            <sz val="9"/>
            <color indexed="81"/>
            <rFont val="Tahoma"/>
            <family val="2"/>
          </rPr>
          <t>WinUser:</t>
        </r>
        <r>
          <rPr>
            <sz val="9"/>
            <color indexed="81"/>
            <rFont val="Tahoma"/>
            <family val="2"/>
          </rPr>
          <t xml:space="preserve">
si es un diario contable el sistema asignará un secuencial automatico 001-001-00000001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WinUser:</t>
        </r>
        <r>
          <rPr>
            <sz val="9"/>
            <color indexed="81"/>
            <rFont val="Tahoma"/>
            <family val="2"/>
          </rPr>
          <t xml:space="preserve">
SUSTENTO DE CREDITO TRIBUTARIO
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WinUser:</t>
        </r>
        <r>
          <rPr>
            <sz val="9"/>
            <color indexed="81"/>
            <rFont val="Tahoma"/>
            <family val="2"/>
          </rPr>
          <t xml:space="preserve">
si se seleccionó diario contable la casilla de auorizacion se bloquea</t>
        </r>
      </text>
    </comment>
    <comment ref="J14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visualizar un cuadro que detalle la sigueinte informacion ver anexo No. aaa</t>
        </r>
      </text>
    </comment>
    <comment ref="C18" authorId="2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en caso de tener una sola unidad de medida aparecerá directamente, pero en el caso de tener equivalentes, permitirá isualziar la medida que se a a compras 
</t>
        </r>
      </text>
    </comment>
    <comment ref="G18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por defecto esta NO, en caso que la compra pudiese relacionarse con Importacion SE PONDRA SR, Y EL SISTEMA MOSTRARA "lista de importacion activas" a fin de seleccionar el numero de importacion a la que se vinculará el registro</t>
        </r>
      </text>
    </comment>
    <comment ref="H18" authorId="2" shapeId="0">
      <text>
        <r>
          <rPr>
            <b/>
            <sz val="9"/>
            <color indexed="81"/>
            <rFont val="Tahoma"/>
            <family val="2"/>
          </rPr>
          <t>USUARE
Este valor se lo puede Ingresos o en su defecto puede actualizar si el usuario digita un valor en el Total 
Debe visualizar el ultimo costo de compra. (no costo promedio)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porcentaje modificable</t>
        </r>
      </text>
    </comment>
    <comment ref="T28" authorId="2" shapeId="0">
      <text>
        <r>
          <rPr>
            <b/>
            <sz val="9"/>
            <color indexed="81"/>
            <rFont val="Tahoma"/>
            <family val="2"/>
          </rPr>
          <t xml:space="preserve">USUARE
Este valor se lo puede Ingresos o en su defecto puede actualizar si el usuario digita un valor en el Total 
</t>
        </r>
      </text>
    </comment>
  </commentList>
</comments>
</file>

<file path=xl/sharedStrings.xml><?xml version="1.0" encoding="utf-8"?>
<sst xmlns="http://schemas.openxmlformats.org/spreadsheetml/2006/main" count="541" uniqueCount="423">
  <si>
    <t>R</t>
  </si>
  <si>
    <t>0603467226</t>
  </si>
  <si>
    <t>0603467226001</t>
  </si>
  <si>
    <t>T</t>
  </si>
  <si>
    <t>Identficación</t>
  </si>
  <si>
    <t>Proveedor</t>
  </si>
  <si>
    <t>Prov. Nacional</t>
  </si>
  <si>
    <t xml:space="preserve">Grupo </t>
  </si>
  <si>
    <t>Codigo</t>
  </si>
  <si>
    <t xml:space="preserve">RAZON SOCIAL </t>
  </si>
  <si>
    <t>SI</t>
  </si>
  <si>
    <t>OC</t>
  </si>
  <si>
    <t>Identidicacion Automatica dada por el Sistema</t>
  </si>
  <si>
    <t>DESCRIPCIÓN</t>
  </si>
  <si>
    <t>ESTRUCTURA</t>
  </si>
  <si>
    <t>OBSERVACION</t>
  </si>
  <si>
    <t>Sigla que identifica a la creación de proveedores</t>
  </si>
  <si>
    <t>Año en el que se crea al proveedor</t>
  </si>
  <si>
    <t>06</t>
  </si>
  <si>
    <t>Mes en el que se crea al proveedor</t>
  </si>
  <si>
    <t>PV-202306100001</t>
  </si>
  <si>
    <t>PV-</t>
  </si>
  <si>
    <t>Dia en el que se crea al proveedor</t>
  </si>
  <si>
    <t>0001</t>
  </si>
  <si>
    <t xml:space="preserve">Secuencial automático dado al proveedor creado </t>
  </si>
  <si>
    <t xml:space="preserve">Corresponde al Numero de Identificación Proveedor </t>
  </si>
  <si>
    <t>Ruc: 13 dígitos</t>
  </si>
  <si>
    <t xml:space="preserve">Cedula: 10 dígito </t>
  </si>
  <si>
    <t xml:space="preserve">Pasaporte: </t>
  </si>
  <si>
    <t>Identificación del Exterior: Identificacion dada por el SRI de 3 a 13 digitos</t>
  </si>
  <si>
    <t>Es necesario trabajar con la Ficha técnica del SRI</t>
  </si>
  <si>
    <t xml:space="preserve">facturacion electronica actual a fin de identifciar los codigos </t>
  </si>
  <si>
    <t>internos que el SRI establece para cada tipo de identificacion</t>
  </si>
  <si>
    <t>Corresponde al tipo de de identificacion</t>
  </si>
  <si>
    <t xml:space="preserve">De generación automatica en función al dato consignado </t>
  </si>
  <si>
    <t>en el casillero de "Identificación"</t>
  </si>
  <si>
    <t>C</t>
  </si>
  <si>
    <t>E</t>
  </si>
  <si>
    <t>P</t>
  </si>
  <si>
    <t xml:space="preserve">R= Ruc </t>
  </si>
  <si>
    <t xml:space="preserve">C= Cedula </t>
  </si>
  <si>
    <t xml:space="preserve">E= Identificación el Exterior </t>
  </si>
  <si>
    <t>P= Pasaporte</t>
  </si>
  <si>
    <t xml:space="preserve">El sistema debe contar con un proceso de validación </t>
  </si>
  <si>
    <t>a fin de detectar posibles datos incorrectos en el numero de identificacion</t>
  </si>
  <si>
    <t xml:space="preserve">Asi tambien el sistema no debe permitir ingresar datos duplicados </t>
  </si>
  <si>
    <t>partiendo del numero de Identificación</t>
  </si>
  <si>
    <t>En función a la Identificación ingresada el sistema identificara</t>
  </si>
  <si>
    <t>si se trata de una Persona natura o Persona Juridica</t>
  </si>
  <si>
    <t>(Publica o Privada)</t>
  </si>
  <si>
    <t>PN</t>
  </si>
  <si>
    <t>JP</t>
  </si>
  <si>
    <t xml:space="preserve">Persona Natural </t>
  </si>
  <si>
    <t>SP</t>
  </si>
  <si>
    <t>Sociedad Privada</t>
  </si>
  <si>
    <t>Sociedad Pública</t>
  </si>
  <si>
    <r>
      <t>06</t>
    </r>
    <r>
      <rPr>
        <sz val="10"/>
        <color rgb="FFFF0000"/>
        <rFont val="Microsoft Yi Baiti"/>
        <family val="4"/>
      </rPr>
      <t>9</t>
    </r>
    <r>
      <rPr>
        <sz val="10"/>
        <color theme="1"/>
        <rFont val="Microsoft Yi Baiti"/>
        <family val="4"/>
      </rPr>
      <t>3467226001</t>
    </r>
  </si>
  <si>
    <r>
      <t>06</t>
    </r>
    <r>
      <rPr>
        <sz val="10"/>
        <color rgb="FFFF0000"/>
        <rFont val="Microsoft Yi Baiti"/>
        <family val="4"/>
      </rPr>
      <t>6</t>
    </r>
    <r>
      <rPr>
        <sz val="10"/>
        <color theme="1"/>
        <rFont val="Microsoft Yi Baiti"/>
        <family val="4"/>
      </rPr>
      <t>3467226001</t>
    </r>
  </si>
  <si>
    <t xml:space="preserve">Corresponde a los grupos creados por parte </t>
  </si>
  <si>
    <t>del usuario ( será de selección)</t>
  </si>
  <si>
    <t xml:space="preserve">Ejm. Proveedores Nacional </t>
  </si>
  <si>
    <t xml:space="preserve">Ejm. Proveedores Insumos </t>
  </si>
  <si>
    <t>Identifica si el proveedor es obligada a llevar contabilidad</t>
  </si>
  <si>
    <t xml:space="preserve">NO </t>
  </si>
  <si>
    <t>Se activará automaticamente si el proveedor es SP o JP (El sistema permitira realizar cambios)</t>
  </si>
  <si>
    <t>Se activará automaticamente si el proveedor es PN (El sistema permitira realizar cambios)</t>
  </si>
  <si>
    <t>Corresponde al nombre del proveedore (persona natural o juridica)</t>
  </si>
  <si>
    <t xml:space="preserve">Es imporrante que se pueda encontrar un mecanismo para poder obtener </t>
  </si>
  <si>
    <t xml:space="preserve">los datos de persona natural o sociedad automaticamente </t>
  </si>
  <si>
    <t xml:space="preserve">de las bases del SRI o Registro Civil </t>
  </si>
  <si>
    <t>CE</t>
  </si>
  <si>
    <t>GP202306110001</t>
  </si>
  <si>
    <t>Descripción</t>
  </si>
  <si>
    <t>Proveedores Nacionales</t>
  </si>
  <si>
    <t xml:space="preserve">Abreviatura </t>
  </si>
  <si>
    <t>Cta Contable</t>
  </si>
  <si>
    <t>1,1,1,1,1,1,1</t>
  </si>
  <si>
    <t>Descripción Cta Cble</t>
  </si>
  <si>
    <t>Proveedores por Pagar</t>
  </si>
  <si>
    <t>GRUPOS PROVEEDORES</t>
  </si>
  <si>
    <t>CREACION GRUPO PROVEEDORES</t>
  </si>
  <si>
    <t xml:space="preserve">ASIENTO CONTABLE </t>
  </si>
  <si>
    <t>USD: 0,000</t>
  </si>
  <si>
    <t>kfx</t>
  </si>
  <si>
    <t>Ruc</t>
  </si>
  <si>
    <t>Tip Doc</t>
  </si>
  <si>
    <t xml:space="preserve">Factura/Nota de venta/ otros (es recomenable una tabla de tipo de docimentos para ir incrporando) "Liqudiaciones de Compras"/ Diario Contable </t>
  </si>
  <si>
    <t>No. Comprobante</t>
  </si>
  <si>
    <t>001</t>
  </si>
  <si>
    <t>Fecha</t>
  </si>
  <si>
    <t xml:space="preserve">Cuando se selecciona Diario Contable  generará una numeración automática </t>
  </si>
  <si>
    <t>SCT</t>
  </si>
  <si>
    <t xml:space="preserve">SI </t>
  </si>
  <si>
    <t>por defecto esta activado si / si ek comporbante seleccionado es Diario Contable automatica saaldra NO</t>
  </si>
  <si>
    <t>No</t>
  </si>
  <si>
    <t>AUTORIZACION</t>
  </si>
  <si>
    <t>1234142412412412412412412412412412412412421442124124124124124</t>
  </si>
  <si>
    <t xml:space="preserve">Bodega </t>
  </si>
  <si>
    <t>05</t>
  </si>
  <si>
    <t>F1= Inventario                     F2= Consumo                           F3= Consignación               F4= Plan de Cuentas</t>
  </si>
  <si>
    <t>Importar Fac</t>
  </si>
  <si>
    <t>S U B  T O T A L   A  D I S T R I B U I R</t>
  </si>
  <si>
    <t xml:space="preserve">Referencia: </t>
  </si>
  <si>
    <t>Auxiliar Referencia</t>
  </si>
  <si>
    <t>No. De Referencia</t>
  </si>
  <si>
    <t>001-001-000150</t>
  </si>
  <si>
    <t>SI/NO</t>
  </si>
  <si>
    <t>Revisar Hoja de Calculo "Anexo 1"</t>
  </si>
  <si>
    <t xml:space="preserve">Visualizar Fact </t>
  </si>
  <si>
    <t>Desgloce de Fact que estan en proceso de Distribucion Ver "Anexos 1"</t>
  </si>
  <si>
    <t>Detalle</t>
  </si>
  <si>
    <t>Medida</t>
  </si>
  <si>
    <t>B/S/AF</t>
  </si>
  <si>
    <t>Inv</t>
  </si>
  <si>
    <t>Cantidad</t>
  </si>
  <si>
    <t>Costo Unitario</t>
  </si>
  <si>
    <t>distribucion</t>
  </si>
  <si>
    <t>ponderacion</t>
  </si>
  <si>
    <t>Desc %</t>
  </si>
  <si>
    <t>Des $</t>
  </si>
  <si>
    <t xml:space="preserve">Iva </t>
  </si>
  <si>
    <t>Total</t>
  </si>
  <si>
    <t>Series</t>
  </si>
  <si>
    <t xml:space="preserve">Ultimo Costo </t>
  </si>
  <si>
    <t>F1</t>
  </si>
  <si>
    <t>Televisores</t>
  </si>
  <si>
    <t>Unidad</t>
  </si>
  <si>
    <t>B</t>
  </si>
  <si>
    <t>I</t>
  </si>
  <si>
    <t>x</t>
  </si>
  <si>
    <t>Costo Promedio</t>
  </si>
  <si>
    <t xml:space="preserve">FACTURA </t>
  </si>
  <si>
    <t>Biciletas</t>
  </si>
  <si>
    <t>Valdes</t>
  </si>
  <si>
    <t>F2</t>
  </si>
  <si>
    <t>Papel Boond</t>
  </si>
  <si>
    <t xml:space="preserve">Caja </t>
  </si>
  <si>
    <t>F3</t>
  </si>
  <si>
    <t>Refrigerador</t>
  </si>
  <si>
    <t>G</t>
  </si>
  <si>
    <t>F4</t>
  </si>
  <si>
    <t>Gasto Suminsitros</t>
  </si>
  <si>
    <t>Desea Controlar Existencias (S/N)</t>
  </si>
  <si>
    <t xml:space="preserve">FORMULA PARA DISTRIBUCION </t>
  </si>
  <si>
    <t>%</t>
  </si>
  <si>
    <t>$</t>
  </si>
  <si>
    <t xml:space="preserve">Subtotal </t>
  </si>
  <si>
    <t xml:space="preserve">Costo Total </t>
  </si>
  <si>
    <t>Factor</t>
  </si>
  <si>
    <t>A</t>
  </si>
  <si>
    <t>Costo a Distr</t>
  </si>
  <si>
    <t>SIGUIENTE</t>
  </si>
  <si>
    <t>DESCUENTO</t>
  </si>
  <si>
    <t xml:space="preserve">Descuento </t>
  </si>
  <si>
    <t>PROCESO 1/3</t>
  </si>
  <si>
    <t>Subtotal 12%</t>
  </si>
  <si>
    <t>Subtotal 0%</t>
  </si>
  <si>
    <t>Iva 12%</t>
  </si>
  <si>
    <t>Total Factura</t>
  </si>
  <si>
    <t>Factor = Costos Adicionales / Sumatoria de Costo Total</t>
  </si>
  <si>
    <t xml:space="preserve">Factor * Costo Total </t>
  </si>
  <si>
    <t xml:space="preserve">NOTA QUE LA DISTRIBUCION DE LOS COSTS SON PROPORCIONALES A LOS COSTOS TOTALES </t>
  </si>
  <si>
    <t xml:space="preserve">Suma de "A" + Costo Total </t>
  </si>
  <si>
    <t>1.- La distribucion solo actua para productos cotegorizados con I</t>
  </si>
  <si>
    <t>2.- La distribucion se aplicara  a los productos que esten las celadas activas (marcado con azul en este ejmplo); por defecto el sistema activará a todas las que corresponda a Inventario (I)</t>
  </si>
  <si>
    <t xml:space="preserve">el usuario podra desmarcar o seleccionar de aucerdo a su criterio. Pero en el caso de ser facturas de gastos el prorrateo será automaticmente a todos los productos que se queden en pantalla </t>
  </si>
  <si>
    <t xml:space="preserve">3.- Prorrateo de Costo.- Dividir la Cantidad de productos (tome como refe el Numeral 1 y 2 ) y se divide para el total de Costos a Distribuir sea con 12 y 0% </t>
  </si>
  <si>
    <t>4.- Total.- (Cantidad * Costo Unitario * Distr Costo) - Desc % - Des $</t>
  </si>
  <si>
    <t xml:space="preserve">Tome en cuenta la misma distribución para los DESCUENTO lo que se realizo en ventas </t>
  </si>
  <si>
    <t xml:space="preserve">6.- EL sistema permitira incoporar la informa a nivel de series, numeracion de factura autorizacion y ANALIZAR LA FORMA VIABLE DE TRASLADAR LOS PRODUCTOS </t>
  </si>
  <si>
    <t xml:space="preserve">7.- E= Productos especiales que PERMITEN cargas una cuenta contable de Gasto Pero se contrala existencias en kardex, siempre y cuando el usuario acepte el mensaje que elsistema previamente emita </t>
  </si>
  <si>
    <t xml:space="preserve">" DESEA CONTROLAR EXISTENCIAS " SI  NO </t>
  </si>
  <si>
    <t xml:space="preserve">8.- Crear Modulo de Unificacion de Codigo de Productos para que el sistema se encargue de pasar tambien los productos </t>
  </si>
  <si>
    <t xml:space="preserve">Consumos </t>
  </si>
  <si>
    <t>Kardex</t>
  </si>
  <si>
    <r>
      <t xml:space="preserve">Cantidad y </t>
    </r>
    <r>
      <rPr>
        <sz val="11"/>
        <color rgb="FFFF0000"/>
        <rFont val="Arial Narrow"/>
        <family val="2"/>
      </rPr>
      <t xml:space="preserve">Costo Unitarios </t>
    </r>
  </si>
  <si>
    <t xml:space="preserve">No hay Costo Promedio </t>
  </si>
  <si>
    <t xml:space="preserve">Compramos  Enero </t>
  </si>
  <si>
    <t xml:space="preserve">CONSUMOS </t>
  </si>
  <si>
    <t xml:space="preserve">Inventario Consumo </t>
  </si>
  <si>
    <t xml:space="preserve">Ingresos </t>
  </si>
  <si>
    <t>Salidas</t>
  </si>
  <si>
    <t xml:space="preserve">Exitencias </t>
  </si>
  <si>
    <t xml:space="preserve">Inventario </t>
  </si>
  <si>
    <t>CXP</t>
  </si>
  <si>
    <t>Canitdad</t>
  </si>
  <si>
    <t xml:space="preserve">Costo </t>
  </si>
  <si>
    <t xml:space="preserve">Total </t>
  </si>
  <si>
    <t xml:space="preserve">Entrega Marzo </t>
  </si>
  <si>
    <t>Gasto Suministro s</t>
  </si>
  <si>
    <t>Consumo</t>
  </si>
  <si>
    <t xml:space="preserve">Gastos Suministros </t>
  </si>
  <si>
    <t xml:space="preserve">SALDO ACTUAL </t>
  </si>
  <si>
    <t xml:space="preserve">DESCARGAR FACTURA </t>
  </si>
  <si>
    <t>INGRESO COMPRA</t>
  </si>
  <si>
    <t xml:space="preserve">TIPOS DE DOCUMENTOS </t>
  </si>
  <si>
    <t>TD20230611-0003</t>
  </si>
  <si>
    <t>TD20230611-0001</t>
  </si>
  <si>
    <t>Codigo SRI</t>
  </si>
  <si>
    <t xml:space="preserve">Factura </t>
  </si>
  <si>
    <t xml:space="preserve">Nota o boleta de venta </t>
  </si>
  <si>
    <t xml:space="preserve">Liquidación de compra de Bienes o Prestación de servicios </t>
  </si>
  <si>
    <t>Nota de crédito</t>
  </si>
  <si>
    <t>Nota de débito</t>
  </si>
  <si>
    <t xml:space="preserve">Guías de Remisión </t>
  </si>
  <si>
    <t>Comprobante de Retención</t>
  </si>
  <si>
    <t>Boletos o entradas a espectáculos públicos</t>
  </si>
  <si>
    <t>Tiquetes o vales emitidos por máquinas registradoras</t>
  </si>
  <si>
    <t>Pasajes expedidos por empresas de aviación</t>
  </si>
  <si>
    <t>Documentos emitidos por instituciones financieras</t>
  </si>
  <si>
    <t>Comprobante de venta emitido en el Exterior</t>
  </si>
  <si>
    <t>Formulario Único de Exportación (FUE) o Declaración Aduanera Única (DAU) o Declaración Andina de Valor (DAV)</t>
  </si>
  <si>
    <t xml:space="preserve">Documentos autorizados utilizados en ventas excepto N/C N/D </t>
  </si>
  <si>
    <t>Comprobantes de Pago de Cuotas o Aportes</t>
  </si>
  <si>
    <t>Documentos por Servicios Administrativos emitidos por Inst. del Estado</t>
  </si>
  <si>
    <t>Carta de Porte Aéreo</t>
  </si>
  <si>
    <t>RECAP</t>
  </si>
  <si>
    <t>Nota de Crédito TC</t>
  </si>
  <si>
    <t>Nota de Débito TC</t>
  </si>
  <si>
    <t>Comprobante de venta emitido por reembolso</t>
  </si>
  <si>
    <t>Documento retención presuntiva y retención emitida por propio vendedor o por intermediario</t>
  </si>
  <si>
    <t>Liquidación para Explotación y Exploración de Hidrocarburos</t>
  </si>
  <si>
    <t>Comprobante de Contribuciones y Aportes</t>
  </si>
  <si>
    <t>Liquidación por reclamos de aseguradoras</t>
  </si>
  <si>
    <t>Nota de Crédito por Reembolso Emitida por Intermediario</t>
  </si>
  <si>
    <t>Nota de Débito por Reembolso Emitida por Intermediario</t>
  </si>
  <si>
    <t>Proveedor Directo de Exportador Bajo Régimen Especial</t>
  </si>
  <si>
    <t>A Inst. Estado y Empr. Públicas que percibe ingreso exento de Imp. Renta</t>
  </si>
  <si>
    <t>N/C A Inst. Estado y Empr. Públicas que percibe ingreso exento de Imp. Renta</t>
  </si>
  <si>
    <t>N/D A Inst. Estado y Empr. Públicas que percibe ingreso exento de Imp. Renta</t>
  </si>
  <si>
    <t>Liquidación de compra de Bienes Muebles Usados</t>
  </si>
  <si>
    <t xml:space="preserve">Liquidación de compra de vehículos usados </t>
  </si>
  <si>
    <t>Acta Entrega-Recepción PET</t>
  </si>
  <si>
    <t>Factura operadora transporte / socio</t>
  </si>
  <si>
    <t xml:space="preserve">Comprobante socio a operadora de transporte </t>
  </si>
  <si>
    <t>Nota de  crédito  operadora transporte / socio</t>
  </si>
  <si>
    <t>Nota de  débito  operadora transporte / socio</t>
  </si>
  <si>
    <t>Liquidación de compra RISE de bienes o prestación de servicios</t>
  </si>
  <si>
    <t>FC</t>
  </si>
  <si>
    <t>DC</t>
  </si>
  <si>
    <t>NV</t>
  </si>
  <si>
    <t>LC</t>
  </si>
  <si>
    <t>NC</t>
  </si>
  <si>
    <t>ND</t>
  </si>
  <si>
    <t>GR</t>
  </si>
  <si>
    <t>CR</t>
  </si>
  <si>
    <t>BEP</t>
  </si>
  <si>
    <t>TMR</t>
  </si>
  <si>
    <t>PEA</t>
  </si>
  <si>
    <t>DIF</t>
  </si>
  <si>
    <t>CVE</t>
  </si>
  <si>
    <t>DAU</t>
  </si>
  <si>
    <t>DAV</t>
  </si>
  <si>
    <t>CPA</t>
  </si>
  <si>
    <t>DSA</t>
  </si>
  <si>
    <t>PA</t>
  </si>
  <si>
    <t>RC</t>
  </si>
  <si>
    <t>NCTC</t>
  </si>
  <si>
    <t>NDTC</t>
  </si>
  <si>
    <t>CVR</t>
  </si>
  <si>
    <t>DRP</t>
  </si>
  <si>
    <t>LEH</t>
  </si>
  <si>
    <t>CCA</t>
  </si>
  <si>
    <t>PDE</t>
  </si>
  <si>
    <t>NCR</t>
  </si>
  <si>
    <t>NDR</t>
  </si>
  <si>
    <t>LRA</t>
  </si>
  <si>
    <t>IEP</t>
  </si>
  <si>
    <t>NCIE</t>
  </si>
  <si>
    <t>NDIE</t>
  </si>
  <si>
    <t>LCBU</t>
  </si>
  <si>
    <t>LCVU</t>
  </si>
  <si>
    <t>PET</t>
  </si>
  <si>
    <t>FOT</t>
  </si>
  <si>
    <t>CST</t>
  </si>
  <si>
    <t>NCOT</t>
  </si>
  <si>
    <t>NDOT</t>
  </si>
  <si>
    <t>LCR</t>
  </si>
  <si>
    <t>TD20230611-0002</t>
  </si>
  <si>
    <t>TD20230611-0004</t>
  </si>
  <si>
    <t>TD20230611-0005</t>
  </si>
  <si>
    <t>TD20230611-0006</t>
  </si>
  <si>
    <t>TD20230611-0007</t>
  </si>
  <si>
    <t>TD20230611-0008</t>
  </si>
  <si>
    <t>TD20230611-0009</t>
  </si>
  <si>
    <t>TD20230611-0010</t>
  </si>
  <si>
    <t>TD20230611-0011</t>
  </si>
  <si>
    <t>TD20230611-0012</t>
  </si>
  <si>
    <t>TD20230611-0013</t>
  </si>
  <si>
    <t>TD20230611-0014</t>
  </si>
  <si>
    <t>TD20230611-0015</t>
  </si>
  <si>
    <t>TD20230611-0016</t>
  </si>
  <si>
    <t>TD20230611-0017</t>
  </si>
  <si>
    <t>TD20230611-0018</t>
  </si>
  <si>
    <t>TD20230611-0019</t>
  </si>
  <si>
    <t>TD20230611-0020</t>
  </si>
  <si>
    <t>TD20230611-0021</t>
  </si>
  <si>
    <t>TD20230611-0022</t>
  </si>
  <si>
    <t>TD20230611-0023</t>
  </si>
  <si>
    <t>TD20230611-0024</t>
  </si>
  <si>
    <t>TD20230611-0025</t>
  </si>
  <si>
    <t>TD20230611-0026</t>
  </si>
  <si>
    <t>TD20230611-0027</t>
  </si>
  <si>
    <t>TD20230611-0028</t>
  </si>
  <si>
    <t>TD20230611-0029</t>
  </si>
  <si>
    <t>TD20230611-0030</t>
  </si>
  <si>
    <t>TD20230611-0031</t>
  </si>
  <si>
    <t>TD20230611-0032</t>
  </si>
  <si>
    <t>TD20230611-0033</t>
  </si>
  <si>
    <t>TD20230611-0034</t>
  </si>
  <si>
    <t>TD20230611-0035</t>
  </si>
  <si>
    <t>TD20230611-0036</t>
  </si>
  <si>
    <t>TD20230611-0037</t>
  </si>
  <si>
    <t>TD20230611-0038</t>
  </si>
  <si>
    <t>TD20230611-0039</t>
  </si>
  <si>
    <t xml:space="preserve">Diario Contable </t>
  </si>
  <si>
    <t>D1</t>
  </si>
  <si>
    <t>TD20230611-0040</t>
  </si>
  <si>
    <t>0000000000</t>
  </si>
  <si>
    <t>AC:20230611-00000050</t>
  </si>
  <si>
    <t>DC0000000001</t>
  </si>
  <si>
    <t xml:space="preserve">SUSTENTO DE CREDITO TRIBUTARIO </t>
  </si>
  <si>
    <t>01</t>
  </si>
  <si>
    <t>02</t>
  </si>
  <si>
    <t>03</t>
  </si>
  <si>
    <t>04</t>
  </si>
  <si>
    <t>07</t>
  </si>
  <si>
    <t>08</t>
  </si>
  <si>
    <t>09</t>
  </si>
  <si>
    <t>Distribución de Dividendos, Beneficios o Utilidades</t>
  </si>
  <si>
    <t>Convenios de débito o recaudación para IFI´s</t>
  </si>
  <si>
    <t>Valores reconocidos por entidades del sector público a favor de sujetos pasivos</t>
  </si>
  <si>
    <t>Valores facturados por socios a operadoras de transporte (que no constituyen gasto de dicha operadora)</t>
  </si>
  <si>
    <t>Pagos efectuados por consumos propios y de terceros de servicios digitales</t>
  </si>
  <si>
    <t>00</t>
  </si>
  <si>
    <t>Casos especiales cuyo sustento no aplica en las opciones anteriores</t>
  </si>
  <si>
    <t>ST20230611-0001</t>
  </si>
  <si>
    <t>ST20230611-0002</t>
  </si>
  <si>
    <t>ST20230611-0003</t>
  </si>
  <si>
    <t>ST20230611-0004</t>
  </si>
  <si>
    <t>ST20230611-0005</t>
  </si>
  <si>
    <t>ST20230611-0006</t>
  </si>
  <si>
    <t>ST20230611-0007</t>
  </si>
  <si>
    <t>ST20230611-0008</t>
  </si>
  <si>
    <t>ST20230611-0009</t>
  </si>
  <si>
    <t>ST20230611-0010</t>
  </si>
  <si>
    <t>ST20230611-0011</t>
  </si>
  <si>
    <t>ST20230611-0012</t>
  </si>
  <si>
    <t>ST20230611-0013</t>
  </si>
  <si>
    <t>ST20230611-0014</t>
  </si>
  <si>
    <t>ST20230611-0015</t>
  </si>
  <si>
    <t>ST20230611-0016</t>
  </si>
  <si>
    <t>CTG</t>
  </si>
  <si>
    <t>NCTG</t>
  </si>
  <si>
    <t>CTAF</t>
  </si>
  <si>
    <t>NCTAF</t>
  </si>
  <si>
    <t>LVG</t>
  </si>
  <si>
    <t>CTI</t>
  </si>
  <si>
    <t>NCTI</t>
  </si>
  <si>
    <t>RG</t>
  </si>
  <si>
    <t>Reembolso por Siniestros</t>
  </si>
  <si>
    <t>Valor pagado para solicitar Reembolso de Gasto (intermediario)</t>
  </si>
  <si>
    <t>Inventario - Costo o Gasto para declaración de IR</t>
  </si>
  <si>
    <t>Inventario - Crédito Tributario para declaración de IVA</t>
  </si>
  <si>
    <t>Liquidación Gastos de Viaje, hospedaje y alimentación Gastos IR (a nombre de empleados y no de la empresa)</t>
  </si>
  <si>
    <t>Activo Fijo - Costo o Gasto para declaración de IR</t>
  </si>
  <si>
    <t>Activo Fijo - Crédito Tributario para declaración de IVA</t>
  </si>
  <si>
    <t>Costo o Gasto para declaración de IR (servicios y bienes distintos de inventarios y activos fijos)</t>
  </si>
  <si>
    <t>Crédito Tributario para declaración de IVA (servicios y bienes distintos de inventarios y activos fijos)</t>
  </si>
  <si>
    <t>RS</t>
  </si>
  <si>
    <t>DD</t>
  </si>
  <si>
    <t>CD</t>
  </si>
  <si>
    <t>Impuestos y retenciones presuntivos</t>
  </si>
  <si>
    <t>IPR</t>
  </si>
  <si>
    <t>VSP</t>
  </si>
  <si>
    <t>FVS</t>
  </si>
  <si>
    <t>PCP</t>
  </si>
  <si>
    <t>Ingreso / Pedido de Compra etc</t>
  </si>
  <si>
    <t>A distribuir</t>
  </si>
  <si>
    <t>Des %</t>
  </si>
  <si>
    <t>des</t>
  </si>
  <si>
    <t xml:space="preserve">IMPORTACION </t>
  </si>
  <si>
    <t>IM20230612-0001</t>
  </si>
  <si>
    <t xml:space="preserve">Pais Importacion </t>
  </si>
  <si>
    <t>JAPON</t>
  </si>
  <si>
    <t>Empresa Extranjero</t>
  </si>
  <si>
    <t>Buscar de lista de Proveedores</t>
  </si>
  <si>
    <t xml:space="preserve">Estado </t>
  </si>
  <si>
    <t xml:space="preserve">Proceso Imp. / Importado </t>
  </si>
  <si>
    <t xml:space="preserve">No. </t>
  </si>
  <si>
    <t>IM-202306-0001</t>
  </si>
  <si>
    <t>LISTA  IMPORTACIONES</t>
  </si>
  <si>
    <t>N</t>
  </si>
  <si>
    <t xml:space="preserve">bloqueada si la opcion de dcoumento fue Diario contable </t>
  </si>
  <si>
    <t>Si ha cambio el estado de ( casillero A distribuir)   a "SI"</t>
  </si>
  <si>
    <t>PROVEEDOR</t>
  </si>
  <si>
    <t xml:space="preserve">Nombre del proveedor seleccionado al inicio de la factura </t>
  </si>
  <si>
    <t xml:space="preserve">Listará todas las </t>
  </si>
  <si>
    <t>facturas relacionadas al provedor</t>
  </si>
  <si>
    <t xml:space="preserve">en cada factura permitra seleccionar </t>
  </si>
  <si>
    <t xml:space="preserve">una vez seleccionado la o las facturas, toda la información se trasladarà al contenido de la factura </t>
  </si>
  <si>
    <t>agrupando productos iguales (sumando cantidades, costos unitarios ( entiendase como costos unitarios costos netos)</t>
  </si>
  <si>
    <t xml:space="preserve">El sistema permira eliminar producto asi como aumenta rproducto, una vez que los mismos hayan sido trasladados al contenido de la factura </t>
  </si>
  <si>
    <t>permitirá tambien editar cantidades y costos unitarios de se el caso.</t>
  </si>
  <si>
    <t xml:space="preserve">El enfoque es que al tratrarse de costos adicionales, la kardex tan solo se afectará los nuevos costos unitarios originados por facturas de gastos </t>
  </si>
  <si>
    <t>que serán incorporados al costo del producto.</t>
  </si>
  <si>
    <t xml:space="preserve">No. De Referencia </t>
  </si>
  <si>
    <t>Al momento de dar un clic en REFERENCIA, se desplegará 3 secciones con los siguinetes encabezas</t>
  </si>
  <si>
    <t xml:space="preserve">Buscar Proveedor </t>
  </si>
  <si>
    <t>RUC</t>
  </si>
  <si>
    <t xml:space="preserve">Numero </t>
  </si>
  <si>
    <t>001-032</t>
  </si>
  <si>
    <t>0000000009</t>
  </si>
  <si>
    <t xml:space="preserve">Precio </t>
  </si>
  <si>
    <t>A Facturar</t>
  </si>
  <si>
    <t xml:space="preserve">editable </t>
  </si>
  <si>
    <t>=+G6*F6</t>
  </si>
  <si>
    <t>INGRESO BODEGA / PRIMERA SECCION</t>
  </si>
  <si>
    <t>PEDIDOS EN COMPRAS / PRIMERA SECCION</t>
  </si>
  <si>
    <t xml:space="preserve">en caso que no se  considere todo el valor del pedido o ingreso / el sistema debe considerar eses saldo para  el proximo proceso </t>
  </si>
  <si>
    <t>los pedidos e ingresos seleccionados serán trasladados a factura en forma acumulada por producto</t>
  </si>
  <si>
    <t xml:space="preserve">Codigo </t>
  </si>
  <si>
    <t>De igual manera los elementos que han sido seleccionado y consumidos en su totalidad, para un porximo proceso estos registros y no se visualiza.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</si>
</sst>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([$$-409]* #,##0.000000000_);_([$$-409]* \(#,##0.0000000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Microsoft Yi Baiti"/>
      <family val="4"/>
    </font>
    <font>
      <b/>
      <sz val="11"/>
      <color theme="1"/>
      <name val="Microsoft Yi Baiti"/>
      <family val="4"/>
    </font>
    <font>
      <sz val="9"/>
      <color theme="1"/>
      <name val="Microsoft Yi Baiti"/>
      <family val="4"/>
    </font>
    <font>
      <sz val="9"/>
      <color theme="0"/>
      <name val="Microsoft Yi Baiti"/>
      <family val="4"/>
    </font>
    <font>
      <sz val="10"/>
      <color theme="1"/>
      <name val="Microsoft Yi Baiti"/>
      <family val="4"/>
    </font>
    <font>
      <sz val="10"/>
      <color rgb="FFFF0000"/>
      <name val="Microsoft Yi Baiti"/>
      <family val="4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u/>
      <sz val="11"/>
      <color theme="1"/>
      <name val="Arial Narrow"/>
      <family val="2"/>
    </font>
    <font>
      <sz val="11"/>
      <color theme="0" tint="-4.9989318521683403E-2"/>
      <name val="Arial Narrow"/>
      <family val="2"/>
    </font>
    <font>
      <b/>
      <sz val="10"/>
      <color theme="1"/>
      <name val="Arial Narrow"/>
      <family val="2"/>
    </font>
    <font>
      <b/>
      <u/>
      <sz val="7"/>
      <color theme="0"/>
      <name val="Arial Narrow"/>
      <family val="2"/>
    </font>
    <font>
      <sz val="11"/>
      <color rgb="FFFF0000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rgb="FFFF0000"/>
      </bottom>
      <diagonal/>
    </border>
    <border>
      <left style="hair">
        <color theme="3"/>
      </left>
      <right style="hair">
        <color theme="3"/>
      </right>
      <top style="hair">
        <color theme="3"/>
      </top>
      <bottom style="hair">
        <color theme="3"/>
      </bottom>
      <diagonal/>
    </border>
    <border>
      <left style="hair">
        <color theme="3"/>
      </left>
      <right style="hair">
        <color theme="3"/>
      </right>
      <top style="double">
        <color rgb="FFFF0000"/>
      </top>
      <bottom style="hair">
        <color theme="3"/>
      </bottom>
      <diagonal/>
    </border>
    <border>
      <left/>
      <right style="medium">
        <color auto="1"/>
      </right>
      <top/>
      <bottom/>
      <diagonal/>
    </border>
    <border>
      <left/>
      <right/>
      <top style="hair">
        <color theme="3"/>
      </top>
      <bottom style="thin">
        <color theme="3"/>
      </bottom>
      <diagonal/>
    </border>
    <border>
      <left style="thin">
        <color rgb="FFFF0000"/>
      </left>
      <right style="thin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rgb="FFFF0000"/>
      </left>
      <right style="medium">
        <color auto="1"/>
      </right>
      <top style="double">
        <color rgb="FFFF0000"/>
      </top>
      <bottom style="double">
        <color rgb="FFFF0000"/>
      </bottom>
      <diagonal/>
    </border>
    <border>
      <left/>
      <right/>
      <top/>
      <bottom style="thin">
        <color theme="3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FF0000"/>
      </left>
      <right/>
      <top style="double">
        <color rgb="FFFF0000"/>
      </top>
      <bottom style="double">
        <color rgb="FFFF0000"/>
      </bottom>
      <diagonal/>
    </border>
    <border>
      <left style="hair">
        <color theme="3"/>
      </left>
      <right style="hair">
        <color theme="3"/>
      </right>
      <top/>
      <bottom style="hair">
        <color theme="3"/>
      </bottom>
      <diagonal/>
    </border>
    <border>
      <left style="hair">
        <color theme="3"/>
      </left>
      <right style="hair">
        <color theme="3"/>
      </right>
      <top style="double">
        <color rgb="FFFF0000"/>
      </top>
      <bottom/>
      <diagonal/>
    </border>
  </borders>
  <cellStyleXfs count="1">
    <xf numFmtId="0" fontId="0" fillId="0" borderId="0"/>
  </cellStyleXfs>
  <cellXfs count="15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4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1" fillId="0" borderId="0" xfId="0" applyFont="1" applyFill="1"/>
    <xf numFmtId="0" fontId="6" fillId="0" borderId="0" xfId="0" quotePrefix="1" applyFont="1" applyAlignment="1"/>
    <xf numFmtId="0" fontId="6" fillId="0" borderId="0" xfId="0" quotePrefix="1" applyFont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5" borderId="0" xfId="0" applyFont="1" applyFill="1"/>
    <xf numFmtId="0" fontId="8" fillId="5" borderId="0" xfId="0" applyFont="1" applyFill="1"/>
    <xf numFmtId="0" fontId="9" fillId="0" borderId="0" xfId="0" applyFont="1" applyAlignment="1">
      <alignment horizontal="right"/>
    </xf>
    <xf numFmtId="0" fontId="8" fillId="0" borderId="1" xfId="0" applyFont="1" applyBorder="1"/>
    <xf numFmtId="0" fontId="8" fillId="0" borderId="1" xfId="0" quotePrefix="1" applyFont="1" applyBorder="1" applyAlignment="1">
      <alignment horizontal="center"/>
    </xf>
    <xf numFmtId="0" fontId="8" fillId="0" borderId="1" xfId="0" quotePrefix="1" applyFont="1" applyBorder="1" applyAlignment="1"/>
    <xf numFmtId="0" fontId="8" fillId="0" borderId="1" xfId="0" quotePrefix="1" applyFont="1" applyBorder="1" applyAlignment="1">
      <alignment horizontal="right"/>
    </xf>
    <xf numFmtId="0" fontId="8" fillId="0" borderId="2" xfId="0" applyFont="1" applyBorder="1"/>
    <xf numFmtId="0" fontId="8" fillId="0" borderId="0" xfId="0" applyFont="1" applyAlignment="1">
      <alignment horizontal="right"/>
    </xf>
    <xf numFmtId="0" fontId="8" fillId="0" borderId="0" xfId="0" applyFont="1" applyBorder="1"/>
    <xf numFmtId="0" fontId="8" fillId="0" borderId="0" xfId="0" quotePrefix="1" applyFont="1" applyBorder="1" applyAlignment="1"/>
    <xf numFmtId="0" fontId="8" fillId="0" borderId="0" xfId="0" applyFont="1" applyBorder="1" applyAlignment="1"/>
    <xf numFmtId="0" fontId="11" fillId="5" borderId="0" xfId="0" applyFont="1" applyFill="1" applyBorder="1" applyAlignment="1"/>
    <xf numFmtId="0" fontId="8" fillId="5" borderId="3" xfId="0" applyFont="1" applyFill="1" applyBorder="1"/>
    <xf numFmtId="9" fontId="8" fillId="0" borderId="6" xfId="0" applyNumberFormat="1" applyFont="1" applyBorder="1" applyAlignment="1"/>
    <xf numFmtId="164" fontId="8" fillId="5" borderId="7" xfId="0" applyNumberFormat="1" applyFont="1" applyFill="1" applyBorder="1"/>
    <xf numFmtId="9" fontId="8" fillId="0" borderId="7" xfId="0" applyNumberFormat="1" applyFont="1" applyBorder="1"/>
    <xf numFmtId="164" fontId="8" fillId="5" borderId="8" xfId="0" applyNumberFormat="1" applyFont="1" applyFill="1" applyBorder="1"/>
    <xf numFmtId="0" fontId="8" fillId="0" borderId="0" xfId="0" applyFont="1" applyFill="1"/>
    <xf numFmtId="0" fontId="8" fillId="0" borderId="9" xfId="0" applyFont="1" applyFill="1" applyBorder="1"/>
    <xf numFmtId="0" fontId="8" fillId="0" borderId="10" xfId="0" applyFont="1" applyFill="1" applyBorder="1"/>
    <xf numFmtId="0" fontId="8" fillId="0" borderId="11" xfId="0" applyFont="1" applyFill="1" applyBorder="1"/>
    <xf numFmtId="0" fontId="14" fillId="0" borderId="0" xfId="0" applyFont="1" applyFill="1"/>
    <xf numFmtId="0" fontId="14" fillId="0" borderId="9" xfId="0" applyFont="1" applyFill="1" applyBorder="1"/>
    <xf numFmtId="0" fontId="9" fillId="0" borderId="12" xfId="0" applyFont="1" applyBorder="1" applyAlignment="1">
      <alignment horizontal="center"/>
    </xf>
    <xf numFmtId="0" fontId="9" fillId="0" borderId="12" xfId="0" applyFont="1" applyBorder="1"/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2" fontId="8" fillId="6" borderId="14" xfId="0" applyNumberFormat="1" applyFont="1" applyFill="1" applyBorder="1" applyAlignment="1">
      <alignment horizontal="center"/>
    </xf>
    <xf numFmtId="164" fontId="8" fillId="0" borderId="14" xfId="0" applyNumberFormat="1" applyFont="1" applyBorder="1"/>
    <xf numFmtId="164" fontId="8" fillId="5" borderId="14" xfId="0" applyNumberFormat="1" applyFont="1" applyFill="1" applyBorder="1" applyAlignment="1">
      <alignment horizontal="left"/>
    </xf>
    <xf numFmtId="9" fontId="8" fillId="0" borderId="14" xfId="0" applyNumberFormat="1" applyFont="1" applyBorder="1" applyAlignment="1">
      <alignment horizontal="center"/>
    </xf>
    <xf numFmtId="164" fontId="8" fillId="7" borderId="14" xfId="0" applyNumberFormat="1" applyFont="1" applyFill="1" applyBorder="1"/>
    <xf numFmtId="0" fontId="8" fillId="0" borderId="14" xfId="0" applyFont="1" applyBorder="1"/>
    <xf numFmtId="165" fontId="8" fillId="0" borderId="0" xfId="0" applyNumberFormat="1" applyFont="1"/>
    <xf numFmtId="2" fontId="8" fillId="0" borderId="13" xfId="0" applyNumberFormat="1" applyFont="1" applyBorder="1" applyAlignment="1">
      <alignment horizontal="center"/>
    </xf>
    <xf numFmtId="164" fontId="8" fillId="0" borderId="13" xfId="0" applyNumberFormat="1" applyFont="1" applyBorder="1"/>
    <xf numFmtId="0" fontId="8" fillId="0" borderId="13" xfId="0" applyFont="1" applyBorder="1"/>
    <xf numFmtId="9" fontId="8" fillId="0" borderId="13" xfId="0" applyNumberFormat="1" applyFont="1" applyBorder="1" applyAlignment="1">
      <alignment horizontal="center"/>
    </xf>
    <xf numFmtId="164" fontId="8" fillId="0" borderId="13" xfId="0" applyNumberFormat="1" applyFont="1" applyBorder="1" applyAlignment="1">
      <alignment horizontal="center"/>
    </xf>
    <xf numFmtId="165" fontId="9" fillId="0" borderId="0" xfId="0" applyNumberFormat="1" applyFont="1"/>
    <xf numFmtId="165" fontId="14" fillId="8" borderId="0" xfId="0" applyNumberFormat="1" applyFont="1" applyFill="1" applyBorder="1"/>
    <xf numFmtId="2" fontId="8" fillId="6" borderId="13" xfId="0" applyNumberFormat="1" applyFont="1" applyFill="1" applyBorder="1" applyAlignment="1">
      <alignment horizontal="center"/>
    </xf>
    <xf numFmtId="164" fontId="8" fillId="7" borderId="13" xfId="0" applyNumberFormat="1" applyFont="1" applyFill="1" applyBorder="1"/>
    <xf numFmtId="2" fontId="8" fillId="0" borderId="13" xfId="0" applyNumberFormat="1" applyFont="1" applyBorder="1"/>
    <xf numFmtId="0" fontId="8" fillId="0" borderId="0" xfId="0" applyFont="1" applyAlignment="1">
      <alignment horizontal="center"/>
    </xf>
    <xf numFmtId="165" fontId="8" fillId="0" borderId="0" xfId="0" applyNumberFormat="1" applyFont="1" applyBorder="1"/>
    <xf numFmtId="2" fontId="8" fillId="0" borderId="0" xfId="0" applyNumberFormat="1" applyFont="1"/>
    <xf numFmtId="164" fontId="8" fillId="0" borderId="0" xfId="0" applyNumberFormat="1" applyFont="1"/>
    <xf numFmtId="165" fontId="8" fillId="0" borderId="0" xfId="0" applyNumberFormat="1" applyFont="1" applyAlignment="1">
      <alignment horizontal="center"/>
    </xf>
    <xf numFmtId="0" fontId="10" fillId="0" borderId="13" xfId="0" applyFont="1" applyBorder="1" applyAlignment="1">
      <alignment horizontal="center"/>
    </xf>
    <xf numFmtId="0" fontId="8" fillId="2" borderId="13" xfId="0" applyFont="1" applyFill="1" applyBorder="1"/>
    <xf numFmtId="2" fontId="8" fillId="9" borderId="13" xfId="0" applyNumberFormat="1" applyFont="1" applyFill="1" applyBorder="1" applyAlignment="1">
      <alignment horizontal="center"/>
    </xf>
    <xf numFmtId="0" fontId="8" fillId="10" borderId="0" xfId="0" applyFont="1" applyFill="1" applyBorder="1"/>
    <xf numFmtId="0" fontId="15" fillId="10" borderId="0" xfId="0" applyFont="1" applyFill="1" applyBorder="1" applyAlignment="1">
      <alignment horizontal="center"/>
    </xf>
    <xf numFmtId="0" fontId="15" fillId="10" borderId="15" xfId="0" applyFont="1" applyFill="1" applyBorder="1" applyAlignment="1">
      <alignment horizontal="center"/>
    </xf>
    <xf numFmtId="164" fontId="8" fillId="0" borderId="16" xfId="0" applyNumberFormat="1" applyFont="1" applyBorder="1"/>
    <xf numFmtId="0" fontId="9" fillId="0" borderId="0" xfId="0" applyFont="1" applyAlignment="1">
      <alignment horizontal="center"/>
    </xf>
    <xf numFmtId="0" fontId="16" fillId="10" borderId="9" xfId="0" applyFont="1" applyFill="1" applyBorder="1"/>
    <xf numFmtId="0" fontId="8" fillId="10" borderId="0" xfId="0" applyFont="1" applyFill="1"/>
    <xf numFmtId="0" fontId="16" fillId="10" borderId="0" xfId="0" applyFont="1" applyFill="1" applyAlignment="1">
      <alignment horizontal="center"/>
    </xf>
    <xf numFmtId="9" fontId="8" fillId="0" borderId="17" xfId="0" applyNumberFormat="1" applyFont="1" applyBorder="1" applyAlignment="1">
      <alignment horizontal="center"/>
    </xf>
    <xf numFmtId="164" fontId="8" fillId="0" borderId="18" xfId="0" applyNumberFormat="1" applyFont="1" applyBorder="1" applyAlignment="1">
      <alignment horizontal="center"/>
    </xf>
    <xf numFmtId="0" fontId="8" fillId="0" borderId="19" xfId="0" applyFont="1" applyBorder="1"/>
    <xf numFmtId="166" fontId="8" fillId="0" borderId="14" xfId="0" applyNumberFormat="1" applyFont="1" applyBorder="1"/>
    <xf numFmtId="165" fontId="8" fillId="7" borderId="0" xfId="0" applyNumberFormat="1" applyFont="1" applyFill="1"/>
    <xf numFmtId="0" fontId="8" fillId="0" borderId="20" xfId="0" applyFont="1" applyBorder="1"/>
    <xf numFmtId="0" fontId="8" fillId="0" borderId="21" xfId="0" applyFont="1" applyBorder="1"/>
    <xf numFmtId="164" fontId="8" fillId="0" borderId="15" xfId="0" applyNumberFormat="1" applyFont="1" applyBorder="1"/>
    <xf numFmtId="164" fontId="8" fillId="0" borderId="22" xfId="0" applyNumberFormat="1" applyFont="1" applyBorder="1"/>
    <xf numFmtId="0" fontId="8" fillId="0" borderId="23" xfId="0" applyFont="1" applyBorder="1"/>
    <xf numFmtId="164" fontId="8" fillId="0" borderId="0" xfId="0" applyNumberFormat="1" applyFont="1" applyBorder="1"/>
    <xf numFmtId="0" fontId="16" fillId="10" borderId="24" xfId="0" applyFont="1" applyFill="1" applyBorder="1" applyAlignment="1">
      <alignment horizontal="left"/>
    </xf>
    <xf numFmtId="164" fontId="16" fillId="10" borderId="25" xfId="0" applyNumberFormat="1" applyFont="1" applyFill="1" applyBorder="1"/>
    <xf numFmtId="0" fontId="8" fillId="0" borderId="26" xfId="0" applyFont="1" applyBorder="1"/>
    <xf numFmtId="0" fontId="8" fillId="0" borderId="27" xfId="0" applyFont="1" applyBorder="1"/>
    <xf numFmtId="164" fontId="8" fillId="0" borderId="28" xfId="0" applyNumberFormat="1" applyFont="1" applyBorder="1"/>
    <xf numFmtId="165" fontId="9" fillId="0" borderId="0" xfId="0" applyNumberFormat="1" applyFont="1" applyAlignment="1">
      <alignment horizontal="right"/>
    </xf>
    <xf numFmtId="0" fontId="9" fillId="8" borderId="0" xfId="0" applyFont="1" applyFill="1"/>
    <xf numFmtId="0" fontId="8" fillId="8" borderId="0" xfId="0" applyFont="1" applyFill="1"/>
    <xf numFmtId="0" fontId="11" fillId="3" borderId="0" xfId="0" applyFont="1" applyFill="1"/>
    <xf numFmtId="0" fontId="8" fillId="2" borderId="0" xfId="0" applyFont="1" applyFill="1" applyAlignment="1">
      <alignment horizontal="center" wrapText="1"/>
    </xf>
    <xf numFmtId="0" fontId="6" fillId="3" borderId="0" xfId="0" quotePrefix="1" applyFont="1" applyFill="1" applyAlignment="1">
      <alignment vertical="center"/>
    </xf>
    <xf numFmtId="0" fontId="0" fillId="0" borderId="0" xfId="0" applyAlignment="1">
      <alignment horizontal="center"/>
    </xf>
    <xf numFmtId="0" fontId="12" fillId="0" borderId="0" xfId="0" applyFont="1" applyBorder="1" applyAlignment="1">
      <alignment horizontal="center"/>
    </xf>
    <xf numFmtId="0" fontId="8" fillId="0" borderId="0" xfId="0" quotePrefix="1" applyFont="1" applyBorder="1" applyAlignment="1">
      <alignment horizontal="center"/>
    </xf>
    <xf numFmtId="0" fontId="9" fillId="0" borderId="0" xfId="0" applyFont="1" applyAlignment="1">
      <alignment horizontal="left"/>
    </xf>
    <xf numFmtId="0" fontId="8" fillId="0" borderId="0" xfId="0" applyFont="1" applyBorder="1" applyAlignment="1">
      <alignment horizontal="center"/>
    </xf>
    <xf numFmtId="0" fontId="14" fillId="0" borderId="10" xfId="0" applyFont="1" applyFill="1" applyBorder="1"/>
    <xf numFmtId="9" fontId="8" fillId="0" borderId="29" xfId="0" applyNumberFormat="1" applyFont="1" applyBorder="1" applyAlignment="1">
      <alignment horizontal="center"/>
    </xf>
    <xf numFmtId="164" fontId="8" fillId="5" borderId="14" xfId="0" applyNumberFormat="1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164" fontId="8" fillId="5" borderId="30" xfId="0" applyNumberFormat="1" applyFont="1" applyFill="1" applyBorder="1" applyAlignment="1">
      <alignment horizontal="center"/>
    </xf>
    <xf numFmtId="164" fontId="8" fillId="0" borderId="31" xfId="0" applyNumberFormat="1" applyFont="1" applyBorder="1" applyAlignment="1">
      <alignment horizontal="center"/>
    </xf>
    <xf numFmtId="165" fontId="8" fillId="0" borderId="27" xfId="0" applyNumberFormat="1" applyFont="1" applyBorder="1"/>
    <xf numFmtId="0" fontId="8" fillId="0" borderId="0" xfId="0" applyFont="1" applyAlignment="1">
      <alignment horizontal="center"/>
    </xf>
    <xf numFmtId="0" fontId="8" fillId="0" borderId="0" xfId="0" quotePrefix="1" applyFont="1"/>
    <xf numFmtId="0" fontId="8" fillId="2" borderId="0" xfId="0" applyFont="1" applyFill="1" applyAlignment="1">
      <alignment horizontal="center"/>
    </xf>
    <xf numFmtId="0" fontId="0" fillId="0" borderId="0" xfId="0" quotePrefix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8" fillId="0" borderId="0" xfId="0" quotePrefix="1" applyFont="1" applyBorder="1" applyAlignment="1">
      <alignment horizontal="center"/>
    </xf>
    <xf numFmtId="0" fontId="13" fillId="5" borderId="4" xfId="0" applyFont="1" applyFill="1" applyBorder="1" applyAlignment="1">
      <alignment horizontal="center"/>
    </xf>
    <xf numFmtId="0" fontId="13" fillId="5" borderId="5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9" fillId="0" borderId="0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5" fillId="4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6" fillId="3" borderId="0" xfId="0" quotePrefix="1" applyFont="1" applyFill="1" applyAlignment="1">
      <alignment horizontal="center" vertical="center"/>
    </xf>
    <xf numFmtId="0" fontId="19" fillId="2" borderId="13" xfId="0" applyFont="1" applyFill="1" applyBorder="1"/>
    <xf numFmtId="0" fontId="19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437417</xdr:colOff>
      <xdr:row>2</xdr:row>
      <xdr:rowOff>38100</xdr:rowOff>
    </xdr:from>
    <xdr:to>
      <xdr:col>16</xdr:col>
      <xdr:colOff>657225</xdr:colOff>
      <xdr:row>4</xdr:row>
      <xdr:rowOff>16119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29192" y="457200"/>
          <a:ext cx="219808" cy="2637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5</xdr:row>
      <xdr:rowOff>19050</xdr:rowOff>
    </xdr:from>
    <xdr:to>
      <xdr:col>10</xdr:col>
      <xdr:colOff>381000</xdr:colOff>
      <xdr:row>5</xdr:row>
      <xdr:rowOff>171450</xdr:rowOff>
    </xdr:to>
    <xdr:sp macro="" textlink="">
      <xdr:nvSpPr>
        <xdr:cNvPr id="3" name="Elipse 2"/>
        <xdr:cNvSpPr/>
      </xdr:nvSpPr>
      <xdr:spPr>
        <a:xfrm>
          <a:off x="6286500" y="1028700"/>
          <a:ext cx="190500" cy="152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152400</xdr:colOff>
      <xdr:row>5</xdr:row>
      <xdr:rowOff>28575</xdr:rowOff>
    </xdr:from>
    <xdr:to>
      <xdr:col>19</xdr:col>
      <xdr:colOff>466725</xdr:colOff>
      <xdr:row>6</xdr:row>
      <xdr:rowOff>19050</xdr:rowOff>
    </xdr:to>
    <xdr:sp macro="" textlink="">
      <xdr:nvSpPr>
        <xdr:cNvPr id="2" name="Rectángulo 1"/>
        <xdr:cNvSpPr/>
      </xdr:nvSpPr>
      <xdr:spPr>
        <a:xfrm>
          <a:off x="13687425" y="1038225"/>
          <a:ext cx="31432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161925</xdr:colOff>
      <xdr:row>4</xdr:row>
      <xdr:rowOff>19050</xdr:rowOff>
    </xdr:from>
    <xdr:to>
      <xdr:col>19</xdr:col>
      <xdr:colOff>476250</xdr:colOff>
      <xdr:row>5</xdr:row>
      <xdr:rowOff>9525</xdr:rowOff>
    </xdr:to>
    <xdr:sp macro="" textlink="">
      <xdr:nvSpPr>
        <xdr:cNvPr id="4" name="Rectángulo 3"/>
        <xdr:cNvSpPr/>
      </xdr:nvSpPr>
      <xdr:spPr>
        <a:xfrm>
          <a:off x="13696950" y="819150"/>
          <a:ext cx="314325" cy="20002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85725</xdr:colOff>
      <xdr:row>4</xdr:row>
      <xdr:rowOff>200025</xdr:rowOff>
    </xdr:from>
    <xdr:to>
      <xdr:col>9</xdr:col>
      <xdr:colOff>400050</xdr:colOff>
      <xdr:row>5</xdr:row>
      <xdr:rowOff>190500</xdr:rowOff>
    </xdr:to>
    <xdr:sp macro="" textlink="">
      <xdr:nvSpPr>
        <xdr:cNvPr id="5" name="Rectángulo 4"/>
        <xdr:cNvSpPr/>
      </xdr:nvSpPr>
      <xdr:spPr>
        <a:xfrm>
          <a:off x="6943725" y="1000125"/>
          <a:ext cx="31432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95250</xdr:colOff>
      <xdr:row>3</xdr:row>
      <xdr:rowOff>190500</xdr:rowOff>
    </xdr:from>
    <xdr:to>
      <xdr:col>9</xdr:col>
      <xdr:colOff>409575</xdr:colOff>
      <xdr:row>4</xdr:row>
      <xdr:rowOff>180975</xdr:rowOff>
    </xdr:to>
    <xdr:sp macro="" textlink="">
      <xdr:nvSpPr>
        <xdr:cNvPr id="6" name="Rectángulo 5"/>
        <xdr:cNvSpPr/>
      </xdr:nvSpPr>
      <xdr:spPr>
        <a:xfrm>
          <a:off x="6953250" y="781050"/>
          <a:ext cx="314325" cy="20002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4</xdr:row>
      <xdr:rowOff>19050</xdr:rowOff>
    </xdr:from>
    <xdr:to>
      <xdr:col>7</xdr:col>
      <xdr:colOff>447675</xdr:colOff>
      <xdr:row>4</xdr:row>
      <xdr:rowOff>171450</xdr:rowOff>
    </xdr:to>
    <xdr:sp macro="" textlink="">
      <xdr:nvSpPr>
        <xdr:cNvPr id="2" name="Elipse 1"/>
        <xdr:cNvSpPr/>
      </xdr:nvSpPr>
      <xdr:spPr>
        <a:xfrm>
          <a:off x="7410450" y="866775"/>
          <a:ext cx="190500" cy="152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257175</xdr:colOff>
      <xdr:row>5</xdr:row>
      <xdr:rowOff>38100</xdr:rowOff>
    </xdr:from>
    <xdr:to>
      <xdr:col>7</xdr:col>
      <xdr:colOff>447675</xdr:colOff>
      <xdr:row>5</xdr:row>
      <xdr:rowOff>190500</xdr:rowOff>
    </xdr:to>
    <xdr:sp macro="" textlink="">
      <xdr:nvSpPr>
        <xdr:cNvPr id="3" name="Elipse 2"/>
        <xdr:cNvSpPr/>
      </xdr:nvSpPr>
      <xdr:spPr>
        <a:xfrm>
          <a:off x="7410450" y="1104900"/>
          <a:ext cx="190500" cy="152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5"/>
  <sheetViews>
    <sheetView tabSelected="1" topLeftCell="O1" zoomScaleNormal="100" workbookViewId="0">
      <selection activeCell="U13" sqref="U13"/>
    </sheetView>
  </sheetViews>
  <sheetFormatPr baseColWidth="10" defaultColWidth="11.42578125" defaultRowHeight="16.5" x14ac:dyDescent="0.3"/>
  <cols>
    <col min="1" max="1" width="3.140625" style="28" bestFit="1" customWidth="1"/>
    <col min="2" max="2" width="16.28515625" style="28" bestFit="1" customWidth="1"/>
    <col min="3" max="4" width="11.42578125" style="28"/>
    <col min="5" max="5" width="3.85546875" style="28" customWidth="1"/>
    <col min="6" max="6" width="25.28515625" style="28" customWidth="1"/>
    <col min="7" max="7" width="2.28515625" style="28" bestFit="1" customWidth="1"/>
    <col min="8" max="8" width="16.42578125" style="28" bestFit="1" customWidth="1"/>
    <col min="9" max="9" width="2.5703125" style="28" customWidth="1"/>
    <col min="10" max="10" width="16" style="28" customWidth="1"/>
    <col min="11" max="11" width="4.140625" style="28" bestFit="1" customWidth="1"/>
    <col min="12" max="14" width="11.42578125" style="28"/>
    <col min="15" max="15" width="12.42578125" style="28" bestFit="1" customWidth="1"/>
    <col min="16" max="16" width="12" style="28" bestFit="1" customWidth="1"/>
    <col min="17" max="17" width="15.42578125" style="28" bestFit="1" customWidth="1"/>
    <col min="18" max="18" width="15" style="28" bestFit="1" customWidth="1"/>
    <col min="19" max="19" width="11.42578125" style="28"/>
    <col min="20" max="20" width="13.85546875" style="28" customWidth="1"/>
    <col min="21" max="21" width="11.42578125" style="28"/>
    <col min="22" max="22" width="13.5703125" style="28" bestFit="1" customWidth="1"/>
    <col min="23" max="16384" width="11.42578125" style="28"/>
  </cols>
  <sheetData>
    <row r="1" spans="1:19" x14ac:dyDescent="0.3">
      <c r="B1" s="29" t="s">
        <v>194</v>
      </c>
    </row>
    <row r="2" spans="1:19" x14ac:dyDescent="0.3">
      <c r="B2" s="30"/>
      <c r="C2" s="29" t="s">
        <v>81</v>
      </c>
      <c r="E2" s="111" t="s">
        <v>319</v>
      </c>
      <c r="F2" s="111"/>
      <c r="G2" s="111"/>
      <c r="J2" s="132" t="s">
        <v>192</v>
      </c>
      <c r="K2" s="132"/>
      <c r="L2" s="132"/>
      <c r="M2" s="117"/>
      <c r="N2" s="133" t="s">
        <v>82</v>
      </c>
      <c r="O2" s="133"/>
    </row>
    <row r="3" spans="1:19" ht="6" customHeight="1" x14ac:dyDescent="0.3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1:19" x14ac:dyDescent="0.3">
      <c r="B4" s="29" t="s">
        <v>5</v>
      </c>
      <c r="C4" s="135" t="s">
        <v>83</v>
      </c>
      <c r="D4" s="135"/>
      <c r="E4" s="135"/>
      <c r="F4" s="135"/>
      <c r="H4" s="29" t="s">
        <v>84</v>
      </c>
      <c r="I4" s="29"/>
      <c r="J4" s="134"/>
      <c r="K4" s="134"/>
      <c r="L4" s="134"/>
      <c r="M4" s="134"/>
      <c r="N4" s="134"/>
      <c r="Q4" s="112"/>
      <c r="R4" s="28" t="s">
        <v>193</v>
      </c>
    </row>
    <row r="5" spans="1:19" ht="6.75" customHeight="1" x14ac:dyDescent="0.3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</row>
    <row r="6" spans="1:19" x14ac:dyDescent="0.3">
      <c r="B6" s="33" t="s">
        <v>85</v>
      </c>
      <c r="C6" s="34" t="s">
        <v>86</v>
      </c>
      <c r="D6" s="136" t="s">
        <v>87</v>
      </c>
      <c r="E6" s="136"/>
      <c r="F6" s="35" t="s">
        <v>88</v>
      </c>
      <c r="G6" s="35"/>
      <c r="H6" s="35" t="s">
        <v>88</v>
      </c>
      <c r="I6" s="137" t="s">
        <v>318</v>
      </c>
      <c r="J6" s="137"/>
      <c r="K6" s="116"/>
      <c r="N6" s="29" t="s">
        <v>89</v>
      </c>
      <c r="O6" s="34"/>
      <c r="P6" s="36"/>
      <c r="S6" s="28" t="s">
        <v>90</v>
      </c>
    </row>
    <row r="7" spans="1:19" ht="17.25" thickBot="1" x14ac:dyDescent="0.35">
      <c r="B7" s="33"/>
      <c r="C7" s="34"/>
      <c r="D7" s="115"/>
      <c r="E7" s="115"/>
      <c r="F7" s="116"/>
      <c r="G7" s="116"/>
      <c r="H7" s="116"/>
      <c r="I7" s="116"/>
      <c r="J7" s="116" t="s">
        <v>320</v>
      </c>
      <c r="K7" s="116"/>
      <c r="N7" s="29"/>
      <c r="O7" s="40"/>
      <c r="P7" s="41"/>
    </row>
    <row r="8" spans="1:19" ht="17.25" thickBot="1" x14ac:dyDescent="0.35">
      <c r="B8" s="33" t="s">
        <v>91</v>
      </c>
      <c r="C8" s="37" t="s">
        <v>92</v>
      </c>
      <c r="D8" s="38" t="s">
        <v>93</v>
      </c>
      <c r="E8" s="39" t="s">
        <v>94</v>
      </c>
      <c r="F8" s="38" t="s">
        <v>91</v>
      </c>
      <c r="G8" s="40"/>
      <c r="I8" s="41"/>
      <c r="J8" s="33" t="s">
        <v>95</v>
      </c>
      <c r="K8" s="33"/>
      <c r="L8" s="41" t="s">
        <v>96</v>
      </c>
      <c r="M8" s="41"/>
      <c r="N8" s="41"/>
      <c r="O8" s="41"/>
      <c r="P8" s="41"/>
      <c r="Q8" s="41"/>
    </row>
    <row r="9" spans="1:19" x14ac:dyDescent="0.3">
      <c r="B9" s="40"/>
      <c r="C9" s="28" t="s">
        <v>393</v>
      </c>
      <c r="E9" s="39"/>
      <c r="F9" s="40"/>
      <c r="G9" s="40"/>
      <c r="I9" s="41"/>
      <c r="J9" s="28" t="s">
        <v>393</v>
      </c>
      <c r="K9" s="33"/>
      <c r="L9" s="41"/>
      <c r="M9" s="41"/>
      <c r="N9" s="41"/>
      <c r="O9" s="41"/>
      <c r="P9" s="41"/>
      <c r="Q9" s="41"/>
    </row>
    <row r="10" spans="1:19" ht="5.25" customHeight="1" x14ac:dyDescent="0.3"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</row>
    <row r="11" spans="1:19" x14ac:dyDescent="0.3">
      <c r="B11" s="29" t="s">
        <v>97</v>
      </c>
      <c r="C11" s="35" t="s">
        <v>98</v>
      </c>
      <c r="D11" s="42"/>
      <c r="E11" s="43" t="s">
        <v>99</v>
      </c>
      <c r="F11" s="31"/>
      <c r="G11" s="31"/>
      <c r="H11" s="31"/>
      <c r="I11" s="31"/>
      <c r="J11" s="31"/>
      <c r="K11" s="31"/>
      <c r="L11" s="31"/>
      <c r="M11" s="31"/>
      <c r="N11" s="31"/>
      <c r="O11" s="29" t="s">
        <v>100</v>
      </c>
      <c r="P11" s="32"/>
      <c r="Q11" s="32"/>
    </row>
    <row r="12" spans="1:19" ht="5.25" customHeight="1" thickBot="1" x14ac:dyDescent="0.35"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</row>
    <row r="13" spans="1:19" ht="10.5" customHeight="1" thickBot="1" x14ac:dyDescent="0.35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44"/>
      <c r="O13" s="138" t="s">
        <v>101</v>
      </c>
      <c r="P13" s="138"/>
      <c r="Q13" s="139"/>
    </row>
    <row r="14" spans="1:19" ht="17.25" thickBot="1" x14ac:dyDescent="0.35">
      <c r="B14" s="29" t="s">
        <v>102</v>
      </c>
      <c r="C14" s="140" t="s">
        <v>377</v>
      </c>
      <c r="D14" s="140"/>
      <c r="E14" s="140"/>
      <c r="F14" s="28" t="s">
        <v>103</v>
      </c>
      <c r="H14" s="29" t="s">
        <v>104</v>
      </c>
      <c r="I14" s="29"/>
      <c r="J14" s="140" t="s">
        <v>105</v>
      </c>
      <c r="K14" s="140"/>
      <c r="L14" s="140"/>
      <c r="M14" s="118"/>
      <c r="N14" s="45">
        <v>0.12</v>
      </c>
      <c r="O14" s="46">
        <v>20</v>
      </c>
      <c r="P14" s="47">
        <v>0</v>
      </c>
      <c r="Q14" s="48">
        <v>0</v>
      </c>
      <c r="R14" s="28">
        <f>+O14*12%</f>
        <v>2.4</v>
      </c>
    </row>
    <row r="15" spans="1:19" ht="6" customHeight="1" thickBot="1" x14ac:dyDescent="0.35"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</row>
    <row r="16" spans="1:19" ht="17.25" customHeight="1" thickBot="1" x14ac:dyDescent="0.35">
      <c r="A16" s="49"/>
      <c r="B16" s="29" t="s">
        <v>378</v>
      </c>
      <c r="C16" s="49" t="s">
        <v>106</v>
      </c>
      <c r="D16" s="50" t="s">
        <v>107</v>
      </c>
      <c r="E16" s="51"/>
      <c r="F16" s="51"/>
      <c r="G16" s="51"/>
      <c r="H16" s="52"/>
      <c r="I16" s="49"/>
      <c r="J16" s="53" t="s">
        <v>108</v>
      </c>
      <c r="K16" s="53"/>
      <c r="L16" s="54" t="s">
        <v>109</v>
      </c>
      <c r="M16" s="119"/>
      <c r="N16" s="51"/>
      <c r="O16" s="51"/>
      <c r="P16" s="51"/>
      <c r="Q16" s="52"/>
    </row>
    <row r="17" spans="1:27" ht="6" customHeight="1" thickBot="1" x14ac:dyDescent="0.35"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</row>
    <row r="18" spans="1:27" ht="17.25" thickBot="1" x14ac:dyDescent="0.35">
      <c r="B18" s="55" t="s">
        <v>110</v>
      </c>
      <c r="C18" s="55" t="s">
        <v>111</v>
      </c>
      <c r="D18" s="55" t="s">
        <v>112</v>
      </c>
      <c r="E18" s="56" t="s">
        <v>113</v>
      </c>
      <c r="F18" s="55" t="s">
        <v>114</v>
      </c>
      <c r="G18" s="55" t="s">
        <v>128</v>
      </c>
      <c r="H18" s="55" t="s">
        <v>115</v>
      </c>
      <c r="I18" s="55" t="s">
        <v>116</v>
      </c>
      <c r="J18" s="55" t="s">
        <v>117</v>
      </c>
      <c r="K18" s="55" t="s">
        <v>380</v>
      </c>
      <c r="L18" s="55" t="s">
        <v>118</v>
      </c>
      <c r="M18" s="55" t="s">
        <v>379</v>
      </c>
      <c r="N18" s="55" t="s">
        <v>119</v>
      </c>
      <c r="O18" s="55" t="s">
        <v>120</v>
      </c>
      <c r="P18" s="55" t="s">
        <v>121</v>
      </c>
      <c r="Q18" s="55" t="s">
        <v>122</v>
      </c>
      <c r="S18" s="29" t="s">
        <v>123</v>
      </c>
      <c r="T18" s="38"/>
    </row>
    <row r="19" spans="1:27" ht="18" thickTop="1" thickBot="1" x14ac:dyDescent="0.35">
      <c r="A19" s="39" t="s">
        <v>124</v>
      </c>
      <c r="B19" s="57" t="s">
        <v>125</v>
      </c>
      <c r="C19" s="58" t="s">
        <v>126</v>
      </c>
      <c r="D19" s="58" t="s">
        <v>127</v>
      </c>
      <c r="E19" s="57" t="s">
        <v>128</v>
      </c>
      <c r="F19" s="59">
        <v>60</v>
      </c>
      <c r="G19" s="59" t="s">
        <v>392</v>
      </c>
      <c r="H19" s="60">
        <v>12</v>
      </c>
      <c r="I19" s="61" t="s">
        <v>129</v>
      </c>
      <c r="J19" s="60">
        <f>+Y29</f>
        <v>0.1846153846153846</v>
      </c>
      <c r="K19" s="121" t="s">
        <v>129</v>
      </c>
      <c r="L19" s="62">
        <f t="shared" ref="L19:L25" si="0">+$L$29</f>
        <v>0</v>
      </c>
      <c r="M19" s="60">
        <f t="shared" ref="M19:M25" si="1">+H19*L19</f>
        <v>0</v>
      </c>
      <c r="N19" s="124">
        <f>(IF($N$29&gt;=0,IF(K19="x",(($N$29/(($F$19*$H$19)+($F$20*$H$20)+($F$21*$H$21)+($F$22*$H$22)+($F$23*$H$23)+($F$24*$H$24)+($F$25*$H$25)+($F$26*$H$26)+($F$27*$H$27)))*H19),)))</f>
        <v>0.54347826086956519</v>
      </c>
      <c r="O19" s="62">
        <v>0.12</v>
      </c>
      <c r="P19" s="63">
        <f t="shared" ref="P19:P27" si="2">(F19*(H19+J19-M19-N19))</f>
        <v>698.46822742474922</v>
      </c>
      <c r="Q19" s="64"/>
      <c r="R19" s="65"/>
      <c r="S19" s="29" t="s">
        <v>130</v>
      </c>
      <c r="T19" s="38"/>
    </row>
    <row r="20" spans="1:27" ht="17.25" thickBot="1" x14ac:dyDescent="0.35">
      <c r="A20" s="39" t="s">
        <v>124</v>
      </c>
      <c r="B20" s="57" t="s">
        <v>125</v>
      </c>
      <c r="C20" s="57" t="s">
        <v>126</v>
      </c>
      <c r="D20" s="57" t="s">
        <v>127</v>
      </c>
      <c r="E20" s="57" t="s">
        <v>128</v>
      </c>
      <c r="F20" s="66">
        <v>80</v>
      </c>
      <c r="G20" s="66" t="s">
        <v>392</v>
      </c>
      <c r="H20" s="67">
        <v>3</v>
      </c>
      <c r="I20" s="67"/>
      <c r="J20" s="68"/>
      <c r="K20" s="122" t="s">
        <v>129</v>
      </c>
      <c r="L20" s="69">
        <f t="shared" si="0"/>
        <v>0</v>
      </c>
      <c r="M20" s="67">
        <f t="shared" si="1"/>
        <v>0</v>
      </c>
      <c r="N20" s="70">
        <f t="shared" ref="N20:N27" si="3">(IF($N$29&gt;=0,IF(K20="x",(($N$29/(($F$19*$H$19)+($F$20*$H$20)+($F$21*$H$21)+($F$22*$H$22)+($F$23*$H$23)+($F$24*$H$24)+($F$25*$H$25)+($F$26*$H$26)+($F$27*$H$27)))*H20))))</f>
        <v>0.1358695652173913</v>
      </c>
      <c r="O20" s="69">
        <v>0.12</v>
      </c>
      <c r="P20" s="67">
        <f t="shared" si="2"/>
        <v>229.13043478260872</v>
      </c>
      <c r="Q20" s="67"/>
      <c r="R20" s="71">
        <f>+F19</f>
        <v>60</v>
      </c>
      <c r="S20" s="71">
        <f>+H19+J19-N19-M19</f>
        <v>11.641137123745819</v>
      </c>
      <c r="T20" s="72">
        <f>+R20*S20</f>
        <v>698.46822742474922</v>
      </c>
    </row>
    <row r="21" spans="1:27" ht="17.25" thickTop="1" x14ac:dyDescent="0.3">
      <c r="A21" s="39" t="s">
        <v>124</v>
      </c>
      <c r="B21" s="57" t="s">
        <v>125</v>
      </c>
      <c r="C21" s="57" t="s">
        <v>126</v>
      </c>
      <c r="D21" s="57" t="s">
        <v>127</v>
      </c>
      <c r="E21" s="57" t="s">
        <v>128</v>
      </c>
      <c r="F21" s="73">
        <v>70</v>
      </c>
      <c r="G21" s="73" t="s">
        <v>392</v>
      </c>
      <c r="H21" s="67">
        <v>4</v>
      </c>
      <c r="I21" s="61" t="s">
        <v>129</v>
      </c>
      <c r="J21" s="60">
        <f>+Y30</f>
        <v>6.1538461538461549E-2</v>
      </c>
      <c r="K21" s="123" t="s">
        <v>129</v>
      </c>
      <c r="L21" s="69">
        <f t="shared" si="0"/>
        <v>0</v>
      </c>
      <c r="M21" s="67">
        <f t="shared" si="1"/>
        <v>0</v>
      </c>
      <c r="N21" s="70">
        <f t="shared" si="3"/>
        <v>0.18115942028985507</v>
      </c>
      <c r="O21" s="69">
        <v>0</v>
      </c>
      <c r="P21" s="74">
        <f t="shared" si="2"/>
        <v>271.62653288740245</v>
      </c>
      <c r="Q21" s="75"/>
      <c r="S21" s="29"/>
      <c r="T21" s="40"/>
      <c r="W21" s="65"/>
      <c r="Y21" s="76"/>
    </row>
    <row r="22" spans="1:27" ht="17.25" thickBot="1" x14ac:dyDescent="0.35">
      <c r="A22" s="39" t="s">
        <v>124</v>
      </c>
      <c r="B22" s="57" t="s">
        <v>132</v>
      </c>
      <c r="C22" s="57" t="s">
        <v>126</v>
      </c>
      <c r="D22" s="57" t="s">
        <v>127</v>
      </c>
      <c r="E22" s="57" t="s">
        <v>128</v>
      </c>
      <c r="F22" s="66">
        <v>60</v>
      </c>
      <c r="G22" s="66" t="s">
        <v>392</v>
      </c>
      <c r="H22" s="67">
        <v>5</v>
      </c>
      <c r="I22" s="67"/>
      <c r="J22" s="68"/>
      <c r="K22" s="122" t="s">
        <v>129</v>
      </c>
      <c r="L22" s="69">
        <f t="shared" si="0"/>
        <v>0</v>
      </c>
      <c r="M22" s="67">
        <f t="shared" si="1"/>
        <v>0</v>
      </c>
      <c r="N22" s="70">
        <f t="shared" si="3"/>
        <v>0.22644927536231885</v>
      </c>
      <c r="O22" s="69">
        <v>0.12</v>
      </c>
      <c r="P22" s="67">
        <f t="shared" si="2"/>
        <v>286.41304347826087</v>
      </c>
      <c r="Q22" s="68"/>
      <c r="R22" s="65">
        <f>+F19*H19</f>
        <v>720</v>
      </c>
      <c r="S22" s="29"/>
      <c r="T22" s="77"/>
      <c r="U22" s="78"/>
      <c r="V22" s="79"/>
      <c r="W22" s="65"/>
      <c r="Y22" s="80"/>
    </row>
    <row r="23" spans="1:27" ht="17.25" thickTop="1" x14ac:dyDescent="0.3">
      <c r="A23" s="39" t="s">
        <v>124</v>
      </c>
      <c r="B23" s="57" t="s">
        <v>133</v>
      </c>
      <c r="C23" s="57" t="s">
        <v>126</v>
      </c>
      <c r="D23" s="57" t="s">
        <v>127</v>
      </c>
      <c r="E23" s="57" t="s">
        <v>128</v>
      </c>
      <c r="F23" s="73">
        <v>50</v>
      </c>
      <c r="G23" s="73" t="s">
        <v>392</v>
      </c>
      <c r="H23" s="67">
        <v>6</v>
      </c>
      <c r="I23" s="61" t="s">
        <v>129</v>
      </c>
      <c r="J23" s="60">
        <f>+Y31</f>
        <v>9.2307692307692313E-2</v>
      </c>
      <c r="K23" s="123" t="s">
        <v>129</v>
      </c>
      <c r="L23" s="69">
        <f t="shared" si="0"/>
        <v>0</v>
      </c>
      <c r="M23" s="67">
        <f t="shared" si="1"/>
        <v>0</v>
      </c>
      <c r="N23" s="70">
        <f t="shared" si="3"/>
        <v>0.27173913043478259</v>
      </c>
      <c r="O23" s="69">
        <v>0</v>
      </c>
      <c r="P23" s="74">
        <f t="shared" si="2"/>
        <v>291.02842809364546</v>
      </c>
      <c r="Q23" s="68"/>
      <c r="S23" s="29"/>
      <c r="T23" s="40"/>
      <c r="U23" s="78"/>
      <c r="V23" s="79"/>
      <c r="W23" s="65"/>
      <c r="Y23" s="80"/>
    </row>
    <row r="24" spans="1:27" x14ac:dyDescent="0.3">
      <c r="A24" s="39" t="s">
        <v>134</v>
      </c>
      <c r="B24" s="57" t="s">
        <v>135</v>
      </c>
      <c r="C24" s="57" t="s">
        <v>136</v>
      </c>
      <c r="D24" s="57" t="s">
        <v>127</v>
      </c>
      <c r="E24" s="57" t="s">
        <v>36</v>
      </c>
      <c r="F24" s="66">
        <v>50</v>
      </c>
      <c r="G24" s="66" t="s">
        <v>392</v>
      </c>
      <c r="H24" s="67">
        <v>7</v>
      </c>
      <c r="I24" s="67"/>
      <c r="J24" s="68"/>
      <c r="K24" s="122" t="s">
        <v>129</v>
      </c>
      <c r="L24" s="69">
        <f t="shared" si="0"/>
        <v>0</v>
      </c>
      <c r="M24" s="67">
        <f t="shared" si="1"/>
        <v>0</v>
      </c>
      <c r="N24" s="70">
        <f t="shared" si="3"/>
        <v>0.3170289855072464</v>
      </c>
      <c r="O24" s="69">
        <v>0.12</v>
      </c>
      <c r="P24" s="67">
        <f t="shared" si="2"/>
        <v>334.14855072463769</v>
      </c>
      <c r="Q24" s="68"/>
      <c r="R24" s="29"/>
      <c r="U24" s="79"/>
      <c r="V24" s="79"/>
      <c r="W24" s="65"/>
      <c r="Y24" s="80"/>
    </row>
    <row r="25" spans="1:27" x14ac:dyDescent="0.3">
      <c r="A25" s="39" t="s">
        <v>137</v>
      </c>
      <c r="B25" s="57" t="s">
        <v>138</v>
      </c>
      <c r="C25" s="57" t="s">
        <v>126</v>
      </c>
      <c r="D25" s="57" t="s">
        <v>127</v>
      </c>
      <c r="E25" s="57" t="s">
        <v>139</v>
      </c>
      <c r="F25" s="66">
        <v>2</v>
      </c>
      <c r="G25" s="66" t="s">
        <v>392</v>
      </c>
      <c r="H25" s="67">
        <v>8</v>
      </c>
      <c r="I25" s="67"/>
      <c r="J25" s="68"/>
      <c r="K25" s="122" t="s">
        <v>129</v>
      </c>
      <c r="L25" s="69">
        <f t="shared" si="0"/>
        <v>0</v>
      </c>
      <c r="M25" s="67">
        <f t="shared" si="1"/>
        <v>0</v>
      </c>
      <c r="N25" s="70">
        <f t="shared" si="3"/>
        <v>0.36231884057971014</v>
      </c>
      <c r="O25" s="69">
        <v>0.12</v>
      </c>
      <c r="P25" s="67">
        <f t="shared" si="2"/>
        <v>15.27536231884058</v>
      </c>
      <c r="Q25" s="68"/>
      <c r="R25" s="65"/>
      <c r="W25" s="65"/>
    </row>
    <row r="26" spans="1:27" x14ac:dyDescent="0.3">
      <c r="A26" s="39" t="s">
        <v>140</v>
      </c>
      <c r="B26" s="81" t="s">
        <v>141</v>
      </c>
      <c r="C26" s="82" t="s">
        <v>142</v>
      </c>
      <c r="D26" s="82"/>
      <c r="E26" s="82"/>
      <c r="F26" s="83">
        <v>1</v>
      </c>
      <c r="G26" s="83" t="s">
        <v>392</v>
      </c>
      <c r="H26" s="67">
        <v>1</v>
      </c>
      <c r="I26" s="67"/>
      <c r="J26" s="68"/>
      <c r="K26" s="122" t="s">
        <v>129</v>
      </c>
      <c r="L26" s="69"/>
      <c r="M26" s="69"/>
      <c r="N26" s="70">
        <f t="shared" si="3"/>
        <v>4.5289855072463768E-2</v>
      </c>
      <c r="O26" s="69">
        <v>0.12</v>
      </c>
      <c r="P26" s="67">
        <f t="shared" si="2"/>
        <v>0.95471014492753625</v>
      </c>
      <c r="Q26" s="68"/>
    </row>
    <row r="27" spans="1:27" x14ac:dyDescent="0.3">
      <c r="A27" s="39" t="s">
        <v>140</v>
      </c>
      <c r="B27" s="57" t="s">
        <v>141</v>
      </c>
      <c r="C27" s="150" t="s">
        <v>142</v>
      </c>
      <c r="D27" s="82"/>
      <c r="E27" s="82"/>
      <c r="F27" s="83">
        <v>1</v>
      </c>
      <c r="G27" s="83" t="s">
        <v>392</v>
      </c>
      <c r="H27" s="67">
        <v>1</v>
      </c>
      <c r="I27" s="67"/>
      <c r="J27" s="68"/>
      <c r="K27" s="122" t="s">
        <v>129</v>
      </c>
      <c r="L27" s="69"/>
      <c r="M27" s="69"/>
      <c r="N27" s="70">
        <f t="shared" si="3"/>
        <v>4.5289855072463768E-2</v>
      </c>
      <c r="O27" s="69">
        <v>0</v>
      </c>
      <c r="P27" s="67">
        <f t="shared" si="2"/>
        <v>0.95471014492753625</v>
      </c>
      <c r="Q27" s="40"/>
      <c r="S27" s="30" t="s">
        <v>143</v>
      </c>
    </row>
    <row r="28" spans="1:27" ht="17.25" thickBot="1" x14ac:dyDescent="0.35"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5" t="s">
        <v>144</v>
      </c>
      <c r="M28" s="85"/>
      <c r="N28" s="86" t="s">
        <v>145</v>
      </c>
      <c r="O28" s="28" t="s">
        <v>146</v>
      </c>
      <c r="P28" s="87">
        <f>SUM(P19:P27)</f>
        <v>2128</v>
      </c>
      <c r="R28" s="78"/>
      <c r="S28" s="55" t="s">
        <v>114</v>
      </c>
      <c r="T28" s="55" t="s">
        <v>115</v>
      </c>
      <c r="U28" s="55" t="s">
        <v>147</v>
      </c>
      <c r="V28" s="55" t="s">
        <v>148</v>
      </c>
      <c r="W28" s="88" t="s">
        <v>149</v>
      </c>
      <c r="X28" s="88" t="s">
        <v>127</v>
      </c>
      <c r="Y28" s="76" t="s">
        <v>150</v>
      </c>
    </row>
    <row r="29" spans="1:27" ht="18" thickTop="1" thickBot="1" x14ac:dyDescent="0.35">
      <c r="B29" s="89" t="s">
        <v>151</v>
      </c>
      <c r="C29" s="90"/>
      <c r="D29" s="90"/>
      <c r="E29" s="90"/>
      <c r="F29" s="90"/>
      <c r="G29" s="90"/>
      <c r="H29" s="90"/>
      <c r="I29" s="90"/>
      <c r="J29" s="91" t="s">
        <v>152</v>
      </c>
      <c r="K29" s="91"/>
      <c r="L29" s="92">
        <v>0</v>
      </c>
      <c r="M29" s="120"/>
      <c r="N29" s="93">
        <v>100</v>
      </c>
      <c r="O29" s="28" t="s">
        <v>153</v>
      </c>
      <c r="P29" s="94">
        <v>0</v>
      </c>
      <c r="R29" s="79"/>
      <c r="S29" s="59">
        <f>+F19</f>
        <v>60</v>
      </c>
      <c r="T29" s="60">
        <f>+H19</f>
        <v>12</v>
      </c>
      <c r="U29" s="61">
        <f>+S29*T29</f>
        <v>720</v>
      </c>
      <c r="V29" s="95">
        <f>(O14+Q14)/U32</f>
        <v>1.5384615384615385E-2</v>
      </c>
      <c r="W29" s="65">
        <f>+V29*U29</f>
        <v>11.076923076923077</v>
      </c>
      <c r="X29" s="96">
        <f>+U29+W29</f>
        <v>731.07692307692309</v>
      </c>
      <c r="Y29" s="80">
        <f>+W29/S29</f>
        <v>0.1846153846153846</v>
      </c>
      <c r="Z29" s="65">
        <f>+Y29*S29</f>
        <v>11.076923076923077</v>
      </c>
      <c r="AA29" s="65">
        <f>+U29+Z29</f>
        <v>731.07692307692309</v>
      </c>
    </row>
    <row r="30" spans="1:27" ht="18" thickTop="1" thickBot="1" x14ac:dyDescent="0.35">
      <c r="B30" s="28" t="s">
        <v>154</v>
      </c>
      <c r="C30" s="97"/>
      <c r="D30" s="98"/>
      <c r="E30" s="98"/>
      <c r="F30" s="98"/>
      <c r="G30" s="98"/>
      <c r="H30" s="98"/>
      <c r="I30" s="98"/>
      <c r="J30" s="98"/>
      <c r="K30" s="40"/>
      <c r="L30" s="102"/>
      <c r="M30" s="40"/>
      <c r="N30" s="99"/>
      <c r="O30" s="28" t="s">
        <v>155</v>
      </c>
      <c r="P30" s="100">
        <f>(F19*(H19-M19-N19))+(F20*(H20-M20-N20))+(F22*(H22-M22-N22))+(F24*(H24-M24-N24))+(F25*(H25-M25-N25))+(F26*(H26-M26-N26))+O14</f>
        <v>1573.3134057971015</v>
      </c>
      <c r="Q30" s="79">
        <f>+P30+P31</f>
        <v>2128</v>
      </c>
      <c r="S30" s="73">
        <f>+F21</f>
        <v>70</v>
      </c>
      <c r="T30" s="67">
        <f>+H21</f>
        <v>4</v>
      </c>
      <c r="U30" s="61">
        <f>+S30*T30</f>
        <v>280</v>
      </c>
      <c r="V30" s="95">
        <f>+V29</f>
        <v>1.5384615384615385E-2</v>
      </c>
      <c r="W30" s="65">
        <f>+V30*U30</f>
        <v>4.3076923076923084</v>
      </c>
      <c r="X30" s="96">
        <f>+U30+W30</f>
        <v>284.30769230769232</v>
      </c>
      <c r="Y30" s="80">
        <f>+W30/S30</f>
        <v>6.1538461538461549E-2</v>
      </c>
      <c r="Z30" s="65">
        <f>+Y30*S30</f>
        <v>4.3076923076923084</v>
      </c>
      <c r="AA30" s="65">
        <f>+U30+Z30</f>
        <v>284.30769230769232</v>
      </c>
    </row>
    <row r="31" spans="1:27" ht="17.25" thickTop="1" x14ac:dyDescent="0.3">
      <c r="B31" s="90"/>
      <c r="C31" s="101"/>
      <c r="D31" s="40"/>
      <c r="E31" s="40"/>
      <c r="F31" s="102"/>
      <c r="G31" s="102"/>
      <c r="H31" s="40"/>
      <c r="I31" s="40"/>
      <c r="J31" s="102"/>
      <c r="K31" s="40"/>
      <c r="L31" s="77"/>
      <c r="M31" s="40"/>
      <c r="N31" s="99"/>
      <c r="O31" s="28" t="s">
        <v>156</v>
      </c>
      <c r="P31" s="100">
        <f>(F21*(H21-M21-N21))+(F23*(H23-M23-N23))+(F27*(H27-M27-N27))+Q14</f>
        <v>554.6865942028985</v>
      </c>
      <c r="Q31" s="79"/>
      <c r="R31" s="65"/>
      <c r="S31" s="73">
        <f>+F23</f>
        <v>50</v>
      </c>
      <c r="T31" s="67">
        <f>+H23</f>
        <v>6</v>
      </c>
      <c r="U31" s="61">
        <f>+S31*T31</f>
        <v>300</v>
      </c>
      <c r="V31" s="95">
        <f>+V30</f>
        <v>1.5384615384615385E-2</v>
      </c>
      <c r="W31" s="65">
        <f>+V31*U31</f>
        <v>4.6153846153846159</v>
      </c>
      <c r="X31" s="96">
        <f>+U31+W31</f>
        <v>304.61538461538464</v>
      </c>
      <c r="Y31" s="80">
        <f>+W31/S31</f>
        <v>9.2307692307692313E-2</v>
      </c>
      <c r="Z31" s="65">
        <f>+Y31*S31</f>
        <v>4.6153846153846159</v>
      </c>
      <c r="AA31" s="65">
        <f>+U31+Z31</f>
        <v>304.61538461538464</v>
      </c>
    </row>
    <row r="32" spans="1:27" ht="17.25" thickBot="1" x14ac:dyDescent="0.35">
      <c r="C32" s="101"/>
      <c r="D32" s="40"/>
      <c r="E32" s="40"/>
      <c r="F32" s="102"/>
      <c r="G32" s="102"/>
      <c r="H32" s="40"/>
      <c r="I32" s="40"/>
      <c r="J32" s="40"/>
      <c r="K32" s="40"/>
      <c r="L32" s="77"/>
      <c r="M32" s="40"/>
      <c r="N32" s="99"/>
      <c r="O32" s="28" t="s">
        <v>157</v>
      </c>
      <c r="P32" s="102">
        <f>+P30*12/100</f>
        <v>188.79760869565217</v>
      </c>
      <c r="Q32" s="79"/>
      <c r="R32" s="65"/>
      <c r="S32" s="66"/>
      <c r="T32" s="67"/>
      <c r="U32" s="67">
        <f>SUM(U29:U31)</f>
        <v>1300</v>
      </c>
      <c r="V32" s="68"/>
      <c r="W32" s="65">
        <f>SUM(W29:W31)</f>
        <v>20</v>
      </c>
    </row>
    <row r="33" spans="2:23" ht="18" thickTop="1" thickBot="1" x14ac:dyDescent="0.35">
      <c r="C33" s="101"/>
      <c r="D33" s="40"/>
      <c r="E33" s="40"/>
      <c r="F33" s="102"/>
      <c r="G33" s="102"/>
      <c r="H33" s="40"/>
      <c r="I33" s="40"/>
      <c r="J33" s="102"/>
      <c r="K33" s="102"/>
      <c r="L33" s="77"/>
      <c r="M33" s="40"/>
      <c r="N33" s="99"/>
      <c r="O33" s="103" t="s">
        <v>158</v>
      </c>
      <c r="P33" s="104">
        <f>+P30+P31+P32</f>
        <v>2316.7976086956523</v>
      </c>
      <c r="R33" s="65"/>
    </row>
    <row r="34" spans="2:23" ht="18" thickTop="1" thickBot="1" x14ac:dyDescent="0.35">
      <c r="C34" s="105"/>
      <c r="D34" s="106"/>
      <c r="E34" s="106"/>
      <c r="F34" s="106"/>
      <c r="G34" s="106"/>
      <c r="H34" s="106"/>
      <c r="I34" s="106"/>
      <c r="J34" s="106"/>
      <c r="K34" s="106"/>
      <c r="L34" s="125"/>
      <c r="M34" s="106"/>
      <c r="N34" s="107"/>
      <c r="R34" s="65"/>
      <c r="S34" s="28" t="s">
        <v>159</v>
      </c>
    </row>
    <row r="35" spans="2:23" x14ac:dyDescent="0.3">
      <c r="L35" s="77"/>
      <c r="M35" s="40"/>
      <c r="R35" s="108" t="s">
        <v>149</v>
      </c>
      <c r="S35" s="28" t="s">
        <v>160</v>
      </c>
    </row>
    <row r="36" spans="2:23" x14ac:dyDescent="0.3">
      <c r="B36" s="28" t="s">
        <v>161</v>
      </c>
      <c r="L36" s="77"/>
      <c r="M36" s="40"/>
      <c r="R36" s="33" t="s">
        <v>127</v>
      </c>
      <c r="S36" s="28" t="s">
        <v>162</v>
      </c>
    </row>
    <row r="37" spans="2:23" x14ac:dyDescent="0.3">
      <c r="B37" s="28" t="s">
        <v>163</v>
      </c>
      <c r="L37" s="77"/>
      <c r="M37" s="40"/>
      <c r="R37" s="65"/>
      <c r="S37" s="78"/>
    </row>
    <row r="38" spans="2:23" x14ac:dyDescent="0.3">
      <c r="B38" s="28" t="s">
        <v>164</v>
      </c>
      <c r="L38" s="77"/>
      <c r="M38" s="40"/>
      <c r="Q38" s="28" t="s">
        <v>146</v>
      </c>
      <c r="R38" s="79">
        <v>86325</v>
      </c>
      <c r="S38" s="78">
        <f>+R38-P28</f>
        <v>84197</v>
      </c>
      <c r="T38" s="79"/>
      <c r="U38" s="78"/>
    </row>
    <row r="39" spans="2:23" x14ac:dyDescent="0.3">
      <c r="B39" s="28" t="s">
        <v>165</v>
      </c>
      <c r="L39" s="77"/>
      <c r="M39" s="40"/>
      <c r="Q39" s="28" t="s">
        <v>153</v>
      </c>
      <c r="R39" s="79">
        <v>0</v>
      </c>
      <c r="S39" s="78"/>
      <c r="T39" s="79"/>
      <c r="U39" s="78"/>
      <c r="W39" s="79"/>
    </row>
    <row r="40" spans="2:23" x14ac:dyDescent="0.3">
      <c r="B40" s="28" t="s">
        <v>166</v>
      </c>
      <c r="M40" s="40"/>
      <c r="Q40" s="28" t="s">
        <v>155</v>
      </c>
      <c r="R40" s="28">
        <v>81190</v>
      </c>
      <c r="S40" s="65">
        <f>+R40-P30</f>
        <v>79616.686594202896</v>
      </c>
      <c r="T40" s="79">
        <f>+R40+R41</f>
        <v>86375</v>
      </c>
      <c r="U40" s="78"/>
    </row>
    <row r="41" spans="2:23" x14ac:dyDescent="0.3">
      <c r="B41" s="28" t="s">
        <v>167</v>
      </c>
      <c r="Q41" s="28" t="s">
        <v>156</v>
      </c>
      <c r="R41" s="28">
        <v>5185</v>
      </c>
    </row>
    <row r="42" spans="2:23" x14ac:dyDescent="0.3">
      <c r="B42" s="28" t="s">
        <v>168</v>
      </c>
      <c r="Q42" s="28" t="s">
        <v>157</v>
      </c>
      <c r="R42" s="28">
        <v>9742.7999999999993</v>
      </c>
    </row>
    <row r="43" spans="2:23" x14ac:dyDescent="0.3">
      <c r="Q43" s="28" t="s">
        <v>158</v>
      </c>
      <c r="R43" s="28">
        <v>96117.8</v>
      </c>
    </row>
    <row r="44" spans="2:23" x14ac:dyDescent="0.3">
      <c r="B44" s="151" t="s">
        <v>169</v>
      </c>
    </row>
    <row r="45" spans="2:23" x14ac:dyDescent="0.3">
      <c r="B45" s="29" t="s">
        <v>170</v>
      </c>
    </row>
    <row r="46" spans="2:23" x14ac:dyDescent="0.3">
      <c r="B46" s="29" t="s">
        <v>171</v>
      </c>
    </row>
    <row r="47" spans="2:23" x14ac:dyDescent="0.3">
      <c r="B47" s="151" t="s">
        <v>172</v>
      </c>
    </row>
    <row r="48" spans="2:23" s="110" customFormat="1" x14ac:dyDescent="0.3">
      <c r="B48" s="109" t="s">
        <v>173</v>
      </c>
    </row>
    <row r="49" spans="2:26" x14ac:dyDescent="0.3">
      <c r="C49" s="28" t="s">
        <v>174</v>
      </c>
    </row>
    <row r="50" spans="2:26" x14ac:dyDescent="0.3">
      <c r="D50" s="28" t="s">
        <v>175</v>
      </c>
      <c r="H50" s="28" t="s">
        <v>176</v>
      </c>
    </row>
    <row r="52" spans="2:26" x14ac:dyDescent="0.3">
      <c r="B52" s="28" t="s">
        <v>177</v>
      </c>
      <c r="L52" s="141" t="s">
        <v>178</v>
      </c>
      <c r="M52" s="141"/>
      <c r="N52" s="141"/>
      <c r="O52" s="141"/>
      <c r="P52" s="141"/>
      <c r="Q52" s="141"/>
    </row>
    <row r="53" spans="2:26" x14ac:dyDescent="0.3">
      <c r="C53" s="28" t="s">
        <v>179</v>
      </c>
      <c r="F53" s="79">
        <f>+P24</f>
        <v>334.14855072463769</v>
      </c>
      <c r="G53" s="79"/>
      <c r="L53" s="133" t="s">
        <v>180</v>
      </c>
      <c r="M53" s="133"/>
      <c r="N53" s="133"/>
      <c r="O53" s="133"/>
      <c r="Q53" s="133" t="s">
        <v>181</v>
      </c>
      <c r="R53" s="133"/>
      <c r="S53" s="133"/>
      <c r="U53" s="133" t="s">
        <v>182</v>
      </c>
      <c r="V53" s="133"/>
      <c r="W53" s="133"/>
      <c r="Y53" s="28" t="s">
        <v>183</v>
      </c>
    </row>
    <row r="54" spans="2:26" x14ac:dyDescent="0.3">
      <c r="D54" s="28" t="s">
        <v>184</v>
      </c>
      <c r="H54" s="79">
        <f>+F53</f>
        <v>334.14855072463769</v>
      </c>
      <c r="L54" s="76" t="s">
        <v>185</v>
      </c>
      <c r="M54" s="76"/>
      <c r="N54" s="76" t="s">
        <v>186</v>
      </c>
      <c r="O54" s="76" t="s">
        <v>187</v>
      </c>
      <c r="Q54" s="76" t="s">
        <v>185</v>
      </c>
      <c r="R54" s="76" t="s">
        <v>186</v>
      </c>
      <c r="S54" s="76" t="s">
        <v>187</v>
      </c>
      <c r="U54" s="76" t="s">
        <v>185</v>
      </c>
      <c r="V54" s="76" t="s">
        <v>186</v>
      </c>
      <c r="W54" s="76" t="s">
        <v>187</v>
      </c>
      <c r="Y54" s="65">
        <f>+O55</f>
        <v>350</v>
      </c>
      <c r="Z54" s="65">
        <f>+S57</f>
        <v>300.75</v>
      </c>
    </row>
    <row r="55" spans="2:26" x14ac:dyDescent="0.3">
      <c r="L55" s="78">
        <f>+F24</f>
        <v>50</v>
      </c>
      <c r="M55" s="78"/>
      <c r="N55" s="79">
        <f>+H24</f>
        <v>7</v>
      </c>
      <c r="O55" s="65">
        <f>+L55*N55</f>
        <v>350</v>
      </c>
      <c r="U55" s="78">
        <f>+L55</f>
        <v>50</v>
      </c>
      <c r="V55" s="79">
        <f>+W55/U55</f>
        <v>7</v>
      </c>
      <c r="W55" s="65">
        <f>+O55</f>
        <v>350</v>
      </c>
      <c r="Y55" s="65">
        <f>+O56</f>
        <v>51</v>
      </c>
      <c r="Z55" s="65">
        <f>+S58</f>
        <v>100.25</v>
      </c>
    </row>
    <row r="56" spans="2:26" x14ac:dyDescent="0.3">
      <c r="B56" s="28" t="s">
        <v>188</v>
      </c>
      <c r="L56" s="78">
        <v>30</v>
      </c>
      <c r="M56" s="78"/>
      <c r="N56" s="79">
        <v>1.7</v>
      </c>
      <c r="O56" s="65">
        <f>+L56*N56</f>
        <v>51</v>
      </c>
      <c r="U56" s="78">
        <f>+U55+L56</f>
        <v>80</v>
      </c>
      <c r="V56" s="79">
        <f>+W56/U56</f>
        <v>5.0125000000000002</v>
      </c>
      <c r="W56" s="65">
        <f>+W55+O56</f>
        <v>401</v>
      </c>
    </row>
    <row r="57" spans="2:26" x14ac:dyDescent="0.3">
      <c r="C57" s="28" t="s">
        <v>189</v>
      </c>
      <c r="F57" s="79">
        <f>+W56</f>
        <v>401</v>
      </c>
      <c r="G57" s="79"/>
      <c r="Q57" s="28">
        <v>60</v>
      </c>
      <c r="R57" s="79">
        <f>+V56</f>
        <v>5.0125000000000002</v>
      </c>
      <c r="S57" s="65">
        <f>+Q57*R57</f>
        <v>300.75</v>
      </c>
      <c r="U57" s="78">
        <f>+U56-Q57</f>
        <v>20</v>
      </c>
      <c r="V57" s="79">
        <f>+W57/U57</f>
        <v>5.0125000000000002</v>
      </c>
      <c r="W57" s="65">
        <f>+W56-S57</f>
        <v>100.25</v>
      </c>
      <c r="Y57" s="65">
        <f>SUM(Y54:Y55)</f>
        <v>401</v>
      </c>
      <c r="Z57" s="65">
        <f>SUM(Z54:Z55)</f>
        <v>401</v>
      </c>
    </row>
    <row r="58" spans="2:26" x14ac:dyDescent="0.3">
      <c r="D58" s="28" t="str">
        <f>+C53</f>
        <v xml:space="preserve">Inventario Consumo </v>
      </c>
      <c r="H58" s="79">
        <f>+W56</f>
        <v>401</v>
      </c>
      <c r="Q58" s="28">
        <v>20</v>
      </c>
      <c r="R58" s="79">
        <f>+R57</f>
        <v>5.0125000000000002</v>
      </c>
      <c r="S58" s="65">
        <f>+Q58*R58</f>
        <v>100.25</v>
      </c>
      <c r="U58" s="78">
        <f>+U57-Q58</f>
        <v>0</v>
      </c>
      <c r="V58" s="79">
        <v>0</v>
      </c>
      <c r="W58" s="65">
        <f>+W57-S58</f>
        <v>0</v>
      </c>
    </row>
    <row r="59" spans="2:26" x14ac:dyDescent="0.3">
      <c r="V59" s="79"/>
    </row>
    <row r="62" spans="2:26" s="110" customFormat="1" x14ac:dyDescent="0.3">
      <c r="B62" s="109" t="s">
        <v>190</v>
      </c>
    </row>
    <row r="64" spans="2:26" x14ac:dyDescent="0.3">
      <c r="B64" s="28" t="s">
        <v>177</v>
      </c>
      <c r="C64" s="30" t="s">
        <v>191</v>
      </c>
      <c r="D64" s="29"/>
      <c r="E64" s="29"/>
      <c r="F64" s="29">
        <v>80</v>
      </c>
      <c r="G64" s="29"/>
      <c r="H64" s="29"/>
    </row>
    <row r="65" spans="3:12" x14ac:dyDescent="0.3">
      <c r="C65" s="29"/>
      <c r="D65" s="29" t="s">
        <v>184</v>
      </c>
      <c r="E65" s="29"/>
      <c r="F65" s="29"/>
      <c r="G65" s="29"/>
      <c r="H65" s="29">
        <f>+F64</f>
        <v>80</v>
      </c>
      <c r="L65" s="28">
        <v>50</v>
      </c>
    </row>
  </sheetData>
  <mergeCells count="13">
    <mergeCell ref="U53:W53"/>
    <mergeCell ref="C4:F4"/>
    <mergeCell ref="D6:E6"/>
    <mergeCell ref="I6:J6"/>
    <mergeCell ref="O13:Q13"/>
    <mergeCell ref="C14:E14"/>
    <mergeCell ref="J14:L14"/>
    <mergeCell ref="L52:Q52"/>
    <mergeCell ref="J2:L2"/>
    <mergeCell ref="N2:O2"/>
    <mergeCell ref="J4:N4"/>
    <mergeCell ref="L53:O53"/>
    <mergeCell ref="Q53:S53"/>
  </mergeCells>
  <conditionalFormatting sqref="P28:P33">
    <cfRule type="top10" dxfId="0" priority="1" percent="1" rank="10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"/>
  <sheetViews>
    <sheetView workbookViewId="0">
      <selection activeCell="E23" sqref="E23"/>
    </sheetView>
  </sheetViews>
  <sheetFormatPr baseColWidth="10" defaultRowHeight="15" x14ac:dyDescent="0.25"/>
  <cols>
    <col min="10" max="10" width="7" customWidth="1"/>
    <col min="11" max="11" width="1.140625" customWidth="1"/>
    <col min="12" max="12" width="12" customWidth="1"/>
  </cols>
  <sheetData>
    <row r="1" spans="2:19" ht="16.5" x14ac:dyDescent="0.3">
      <c r="C1" s="28" t="s">
        <v>407</v>
      </c>
    </row>
    <row r="3" spans="2:19" x14ac:dyDescent="0.25">
      <c r="C3" s="143" t="s">
        <v>408</v>
      </c>
      <c r="D3" s="143"/>
      <c r="E3" s="143"/>
      <c r="F3" s="143"/>
      <c r="G3" s="143" t="s">
        <v>409</v>
      </c>
      <c r="H3" s="143"/>
    </row>
    <row r="4" spans="2:19" ht="16.5" x14ac:dyDescent="0.3">
      <c r="C4" s="142" t="s">
        <v>418</v>
      </c>
      <c r="D4" s="142"/>
      <c r="E4" s="142"/>
      <c r="F4" s="142"/>
      <c r="G4" s="142"/>
      <c r="H4" t="s">
        <v>415</v>
      </c>
      <c r="I4" s="129" t="s">
        <v>416</v>
      </c>
      <c r="J4" s="129"/>
      <c r="M4" s="142" t="s">
        <v>417</v>
      </c>
      <c r="N4" s="142"/>
      <c r="O4" s="142"/>
      <c r="P4" s="142"/>
      <c r="Q4" s="142"/>
      <c r="R4" t="s">
        <v>415</v>
      </c>
      <c r="S4" s="129" t="s">
        <v>416</v>
      </c>
    </row>
    <row r="5" spans="2:19" ht="16.5" x14ac:dyDescent="0.3">
      <c r="B5" s="131" t="s">
        <v>421</v>
      </c>
      <c r="C5" s="144" t="s">
        <v>410</v>
      </c>
      <c r="D5" s="144"/>
      <c r="E5" s="88" t="s">
        <v>126</v>
      </c>
      <c r="F5" s="88" t="s">
        <v>114</v>
      </c>
      <c r="G5" s="88" t="s">
        <v>413</v>
      </c>
      <c r="H5" s="88" t="s">
        <v>414</v>
      </c>
      <c r="I5" s="88" t="s">
        <v>187</v>
      </c>
      <c r="J5" s="131"/>
      <c r="L5" s="131" t="s">
        <v>421</v>
      </c>
      <c r="M5" s="144" t="s">
        <v>410</v>
      </c>
      <c r="N5" s="144"/>
      <c r="O5" s="88" t="s">
        <v>126</v>
      </c>
      <c r="P5" s="88" t="s">
        <v>114</v>
      </c>
      <c r="Q5" s="88" t="s">
        <v>413</v>
      </c>
      <c r="R5" s="88" t="s">
        <v>414</v>
      </c>
      <c r="S5" s="88" t="s">
        <v>187</v>
      </c>
    </row>
    <row r="6" spans="2:19" ht="16.5" x14ac:dyDescent="0.3">
      <c r="C6" s="28" t="s">
        <v>411</v>
      </c>
      <c r="D6" s="127" t="s">
        <v>412</v>
      </c>
      <c r="E6" s="126" t="s">
        <v>126</v>
      </c>
      <c r="F6" s="128">
        <v>15</v>
      </c>
      <c r="G6" s="128">
        <v>15.78</v>
      </c>
      <c r="H6" s="126">
        <f>+F6</f>
        <v>15</v>
      </c>
      <c r="I6" s="126">
        <f>+H6*G6</f>
        <v>236.7</v>
      </c>
      <c r="J6" s="130"/>
      <c r="M6" s="28" t="s">
        <v>411</v>
      </c>
      <c r="N6" s="127" t="s">
        <v>412</v>
      </c>
      <c r="O6" s="126" t="s">
        <v>126</v>
      </c>
      <c r="P6" s="128">
        <v>15</v>
      </c>
      <c r="Q6" s="128">
        <v>15.78</v>
      </c>
      <c r="R6" s="126">
        <f>+P6</f>
        <v>15</v>
      </c>
      <c r="S6" s="126">
        <f>+R6*Q6</f>
        <v>236.7</v>
      </c>
    </row>
    <row r="7" spans="2:19" ht="16.5" x14ac:dyDescent="0.3">
      <c r="C7" s="28"/>
      <c r="D7" s="28"/>
      <c r="E7" s="28"/>
      <c r="F7" s="28"/>
      <c r="G7" s="28" t="s">
        <v>419</v>
      </c>
    </row>
    <row r="8" spans="2:19" ht="16.5" x14ac:dyDescent="0.3">
      <c r="G8" s="28" t="s">
        <v>420</v>
      </c>
    </row>
    <row r="9" spans="2:19" ht="16.5" x14ac:dyDescent="0.3">
      <c r="G9" s="28" t="s">
        <v>422</v>
      </c>
    </row>
  </sheetData>
  <mergeCells count="6">
    <mergeCell ref="C4:G4"/>
    <mergeCell ref="C3:F3"/>
    <mergeCell ref="G3:H3"/>
    <mergeCell ref="C5:D5"/>
    <mergeCell ref="M4:Q4"/>
    <mergeCell ref="M5:N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topLeftCell="A4" workbookViewId="0">
      <selection activeCell="D4" sqref="D4:H7"/>
    </sheetView>
  </sheetViews>
  <sheetFormatPr baseColWidth="10" defaultRowHeight="16.5" x14ac:dyDescent="0.3"/>
  <cols>
    <col min="1" max="2" width="11.42578125" style="28"/>
    <col min="3" max="3" width="3.85546875" style="28" customWidth="1"/>
    <col min="4" max="4" width="47.85546875" style="28" bestFit="1" customWidth="1"/>
    <col min="5" max="5" width="2.5703125" style="28" customWidth="1"/>
    <col min="6" max="6" width="27.5703125" style="28" bestFit="1" customWidth="1"/>
    <col min="7" max="7" width="2.5703125" style="28" customWidth="1"/>
    <col min="8" max="8" width="11.42578125" style="28"/>
    <col min="9" max="9" width="12.42578125" style="28" bestFit="1" customWidth="1"/>
    <col min="10" max="10" width="12" style="28" bestFit="1" customWidth="1"/>
    <col min="11" max="11" width="15.42578125" style="28" bestFit="1" customWidth="1"/>
    <col min="12" max="16384" width="11.42578125" style="28"/>
  </cols>
  <sheetData>
    <row r="2" spans="2:9" x14ac:dyDescent="0.3">
      <c r="B2" s="28" t="s">
        <v>394</v>
      </c>
    </row>
    <row r="4" spans="2:9" ht="17.25" thickBot="1" x14ac:dyDescent="0.35">
      <c r="D4" s="55" t="s">
        <v>395</v>
      </c>
      <c r="F4" s="55" t="s">
        <v>131</v>
      </c>
      <c r="H4" s="55"/>
    </row>
    <row r="5" spans="2:9" ht="17.25" thickTop="1" x14ac:dyDescent="0.3">
      <c r="D5" s="28" t="s">
        <v>396</v>
      </c>
      <c r="F5" s="76" t="s">
        <v>397</v>
      </c>
    </row>
    <row r="6" spans="2:9" x14ac:dyDescent="0.3">
      <c r="F6" s="76" t="s">
        <v>398</v>
      </c>
    </row>
    <row r="7" spans="2:9" x14ac:dyDescent="0.3">
      <c r="H7" s="28" t="s">
        <v>399</v>
      </c>
    </row>
    <row r="9" spans="2:9" x14ac:dyDescent="0.3">
      <c r="D9" s="133" t="s">
        <v>400</v>
      </c>
      <c r="E9" s="133"/>
      <c r="F9" s="133"/>
      <c r="G9" s="133"/>
      <c r="H9" s="133"/>
      <c r="I9" s="133"/>
    </row>
    <row r="10" spans="2:9" x14ac:dyDescent="0.3">
      <c r="D10" s="133" t="s">
        <v>401</v>
      </c>
      <c r="E10" s="133"/>
      <c r="F10" s="133"/>
      <c r="G10" s="133"/>
      <c r="H10" s="133"/>
      <c r="I10" s="133"/>
    </row>
    <row r="12" spans="2:9" x14ac:dyDescent="0.3">
      <c r="D12" s="28" t="s">
        <v>402</v>
      </c>
    </row>
    <row r="13" spans="2:9" x14ac:dyDescent="0.3">
      <c r="D13" s="28" t="s">
        <v>403</v>
      </c>
    </row>
    <row r="15" spans="2:9" x14ac:dyDescent="0.3">
      <c r="D15" s="28" t="s">
        <v>404</v>
      </c>
    </row>
    <row r="16" spans="2:9" x14ac:dyDescent="0.3">
      <c r="D16" s="28" t="s">
        <v>405</v>
      </c>
    </row>
  </sheetData>
  <mergeCells count="2">
    <mergeCell ref="D10:I10"/>
    <mergeCell ref="D9:I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zoomScale="130" zoomScaleNormal="130" workbookViewId="0">
      <selection activeCell="B5" sqref="B5"/>
    </sheetView>
  </sheetViews>
  <sheetFormatPr baseColWidth="10" defaultRowHeight="15" x14ac:dyDescent="0.25"/>
  <cols>
    <col min="2" max="2" width="20" customWidth="1"/>
    <col min="3" max="3" width="11.42578125" bestFit="1" customWidth="1"/>
    <col min="4" max="4" width="22.28515625" bestFit="1" customWidth="1"/>
    <col min="5" max="5" width="19.28515625" style="114" bestFit="1" customWidth="1"/>
    <col min="6" max="6" width="19.7109375" bestFit="1" customWidth="1"/>
  </cols>
  <sheetData>
    <row r="3" spans="2:5" x14ac:dyDescent="0.25">
      <c r="B3" s="2" t="s">
        <v>406</v>
      </c>
      <c r="C3" s="1"/>
      <c r="D3" s="1"/>
      <c r="E3" s="9"/>
    </row>
    <row r="4" spans="2:5" x14ac:dyDescent="0.25">
      <c r="B4" s="2"/>
      <c r="C4" s="1"/>
      <c r="D4" s="1"/>
      <c r="E4" s="9"/>
    </row>
    <row r="5" spans="2:5" x14ac:dyDescent="0.25">
      <c r="B5" s="26" t="s">
        <v>8</v>
      </c>
      <c r="C5" s="26" t="s">
        <v>383</v>
      </c>
      <c r="D5" s="26" t="s">
        <v>385</v>
      </c>
      <c r="E5" s="9"/>
    </row>
    <row r="6" spans="2:5" x14ac:dyDescent="0.25">
      <c r="B6" s="27" t="s">
        <v>382</v>
      </c>
      <c r="C6" s="113" t="s">
        <v>384</v>
      </c>
      <c r="D6" s="113" t="s">
        <v>386</v>
      </c>
      <c r="E6" s="9"/>
    </row>
    <row r="8" spans="2:5" x14ac:dyDescent="0.25">
      <c r="B8" s="2" t="s">
        <v>391</v>
      </c>
    </row>
    <row r="10" spans="2:5" x14ac:dyDescent="0.25">
      <c r="B10" s="26" t="s">
        <v>389</v>
      </c>
      <c r="C10" s="26" t="s">
        <v>383</v>
      </c>
      <c r="D10" s="26" t="s">
        <v>385</v>
      </c>
      <c r="E10" s="26" t="s">
        <v>387</v>
      </c>
    </row>
    <row r="11" spans="2:5" x14ac:dyDescent="0.25">
      <c r="B11" s="27" t="s">
        <v>390</v>
      </c>
      <c r="C11" s="113" t="s">
        <v>384</v>
      </c>
      <c r="D11" s="113" t="s">
        <v>386</v>
      </c>
      <c r="E11" s="27" t="s">
        <v>388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0"/>
  <sheetViews>
    <sheetView zoomScale="145" zoomScaleNormal="145" workbookViewId="0">
      <selection sqref="A1:XFD1048576"/>
    </sheetView>
  </sheetViews>
  <sheetFormatPr baseColWidth="10" defaultRowHeight="15" x14ac:dyDescent="0.25"/>
  <cols>
    <col min="2" max="2" width="20" customWidth="1"/>
    <col min="3" max="3" width="11.42578125" bestFit="1" customWidth="1"/>
    <col min="4" max="4" width="22.28515625" bestFit="1" customWidth="1"/>
    <col min="5" max="5" width="19.28515625" style="114" bestFit="1" customWidth="1"/>
    <col min="6" max="6" width="19.7109375" bestFit="1" customWidth="1"/>
  </cols>
  <sheetData>
    <row r="3" spans="2:5" x14ac:dyDescent="0.25">
      <c r="B3" s="2" t="s">
        <v>381</v>
      </c>
      <c r="C3" s="1"/>
      <c r="D3" s="1"/>
      <c r="E3" s="9"/>
    </row>
    <row r="4" spans="2:5" x14ac:dyDescent="0.25">
      <c r="B4" s="26" t="s">
        <v>8</v>
      </c>
      <c r="C4" s="26" t="s">
        <v>383</v>
      </c>
      <c r="D4" s="26" t="s">
        <v>385</v>
      </c>
      <c r="E4" s="9"/>
    </row>
    <row r="5" spans="2:5" x14ac:dyDescent="0.25">
      <c r="B5" s="27" t="s">
        <v>382</v>
      </c>
      <c r="C5" s="113" t="s">
        <v>384</v>
      </c>
      <c r="D5" s="113" t="s">
        <v>386</v>
      </c>
      <c r="E5" s="9"/>
    </row>
    <row r="7" spans="2:5" x14ac:dyDescent="0.25">
      <c r="B7" s="2" t="s">
        <v>391</v>
      </c>
    </row>
    <row r="9" spans="2:5" x14ac:dyDescent="0.25">
      <c r="B9" s="26" t="s">
        <v>389</v>
      </c>
      <c r="C9" s="26" t="s">
        <v>383</v>
      </c>
      <c r="D9" s="26" t="s">
        <v>385</v>
      </c>
      <c r="E9" s="26" t="s">
        <v>387</v>
      </c>
    </row>
    <row r="10" spans="2:5" x14ac:dyDescent="0.25">
      <c r="B10" s="27" t="s">
        <v>390</v>
      </c>
      <c r="C10" s="113" t="s">
        <v>384</v>
      </c>
      <c r="D10" s="113" t="s">
        <v>386</v>
      </c>
      <c r="E10" s="27" t="s">
        <v>388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4"/>
  <sheetViews>
    <sheetView topLeftCell="A39" zoomScale="115" zoomScaleNormal="115" workbookViewId="0">
      <selection activeCell="A39" sqref="A1:XFD1048576"/>
    </sheetView>
  </sheetViews>
  <sheetFormatPr baseColWidth="10" defaultRowHeight="15" x14ac:dyDescent="0.25"/>
  <cols>
    <col min="2" max="2" width="20" customWidth="1"/>
    <col min="3" max="3" width="8.140625" bestFit="1" customWidth="1"/>
    <col min="4" max="4" width="82.140625" bestFit="1" customWidth="1"/>
    <col min="5" max="5" width="8.28515625" style="114" bestFit="1" customWidth="1"/>
  </cols>
  <sheetData>
    <row r="3" spans="2:5" x14ac:dyDescent="0.25">
      <c r="B3" s="2" t="s">
        <v>195</v>
      </c>
      <c r="C3" s="2"/>
      <c r="D3" s="1"/>
      <c r="E3" s="9"/>
    </row>
    <row r="4" spans="2:5" x14ac:dyDescent="0.25">
      <c r="B4" s="24" t="s">
        <v>8</v>
      </c>
      <c r="C4" s="24" t="s">
        <v>198</v>
      </c>
      <c r="D4" s="24" t="s">
        <v>72</v>
      </c>
      <c r="E4" s="24" t="s">
        <v>74</v>
      </c>
    </row>
    <row r="5" spans="2:5" x14ac:dyDescent="0.25">
      <c r="B5" s="25" t="s">
        <v>197</v>
      </c>
      <c r="C5" s="25" t="s">
        <v>316</v>
      </c>
      <c r="D5" s="113" t="s">
        <v>315</v>
      </c>
      <c r="E5" s="25" t="s">
        <v>239</v>
      </c>
    </row>
    <row r="6" spans="2:5" x14ac:dyDescent="0.25">
      <c r="B6" s="25" t="s">
        <v>278</v>
      </c>
      <c r="C6" s="25">
        <v>1</v>
      </c>
      <c r="D6" s="113" t="s">
        <v>199</v>
      </c>
      <c r="E6" s="25" t="s">
        <v>238</v>
      </c>
    </row>
    <row r="7" spans="2:5" x14ac:dyDescent="0.25">
      <c r="B7" s="25" t="s">
        <v>196</v>
      </c>
      <c r="C7" s="25">
        <v>2</v>
      </c>
      <c r="D7" s="113" t="s">
        <v>200</v>
      </c>
      <c r="E7" s="25" t="s">
        <v>240</v>
      </c>
    </row>
    <row r="8" spans="2:5" x14ac:dyDescent="0.25">
      <c r="B8" s="25" t="s">
        <v>279</v>
      </c>
      <c r="C8" s="25">
        <v>3</v>
      </c>
      <c r="D8" s="113" t="s">
        <v>201</v>
      </c>
      <c r="E8" s="25" t="s">
        <v>241</v>
      </c>
    </row>
    <row r="9" spans="2:5" x14ac:dyDescent="0.25">
      <c r="B9" s="25" t="s">
        <v>280</v>
      </c>
      <c r="C9" s="25">
        <v>4</v>
      </c>
      <c r="D9" s="113" t="s">
        <v>202</v>
      </c>
      <c r="E9" s="25" t="s">
        <v>242</v>
      </c>
    </row>
    <row r="10" spans="2:5" x14ac:dyDescent="0.25">
      <c r="B10" s="25" t="s">
        <v>281</v>
      </c>
      <c r="C10" s="25">
        <v>5</v>
      </c>
      <c r="D10" s="113" t="s">
        <v>203</v>
      </c>
      <c r="E10" s="25" t="s">
        <v>243</v>
      </c>
    </row>
    <row r="11" spans="2:5" x14ac:dyDescent="0.25">
      <c r="B11" s="25" t="s">
        <v>282</v>
      </c>
      <c r="C11" s="25">
        <v>6</v>
      </c>
      <c r="D11" s="113" t="s">
        <v>204</v>
      </c>
      <c r="E11" s="25" t="s">
        <v>244</v>
      </c>
    </row>
    <row r="12" spans="2:5" x14ac:dyDescent="0.25">
      <c r="B12" s="25" t="s">
        <v>283</v>
      </c>
      <c r="C12" s="25">
        <v>7</v>
      </c>
      <c r="D12" s="113" t="s">
        <v>205</v>
      </c>
      <c r="E12" s="25" t="s">
        <v>245</v>
      </c>
    </row>
    <row r="13" spans="2:5" x14ac:dyDescent="0.25">
      <c r="B13" s="25" t="s">
        <v>284</v>
      </c>
      <c r="C13" s="25">
        <v>8</v>
      </c>
      <c r="D13" s="113" t="s">
        <v>206</v>
      </c>
      <c r="E13" s="25" t="s">
        <v>246</v>
      </c>
    </row>
    <row r="14" spans="2:5" x14ac:dyDescent="0.25">
      <c r="B14" s="25" t="s">
        <v>285</v>
      </c>
      <c r="C14" s="25">
        <v>9</v>
      </c>
      <c r="D14" s="113" t="s">
        <v>207</v>
      </c>
      <c r="E14" s="25" t="s">
        <v>247</v>
      </c>
    </row>
    <row r="15" spans="2:5" x14ac:dyDescent="0.25">
      <c r="B15" s="25" t="s">
        <v>286</v>
      </c>
      <c r="C15" s="25">
        <v>11</v>
      </c>
      <c r="D15" s="113" t="s">
        <v>208</v>
      </c>
      <c r="E15" s="25" t="s">
        <v>248</v>
      </c>
    </row>
    <row r="16" spans="2:5" x14ac:dyDescent="0.25">
      <c r="B16" s="25" t="s">
        <v>287</v>
      </c>
      <c r="C16" s="25">
        <v>12</v>
      </c>
      <c r="D16" s="113" t="s">
        <v>209</v>
      </c>
      <c r="E16" s="25" t="s">
        <v>249</v>
      </c>
    </row>
    <row r="17" spans="2:5" x14ac:dyDescent="0.25">
      <c r="B17" s="25" t="s">
        <v>288</v>
      </c>
      <c r="C17" s="25">
        <v>15</v>
      </c>
      <c r="D17" s="113" t="s">
        <v>210</v>
      </c>
      <c r="E17" s="25" t="s">
        <v>250</v>
      </c>
    </row>
    <row r="18" spans="2:5" x14ac:dyDescent="0.25">
      <c r="B18" s="25" t="s">
        <v>289</v>
      </c>
      <c r="C18" s="25">
        <v>16</v>
      </c>
      <c r="D18" s="113" t="s">
        <v>211</v>
      </c>
      <c r="E18" s="25" t="s">
        <v>251</v>
      </c>
    </row>
    <row r="19" spans="2:5" x14ac:dyDescent="0.25">
      <c r="B19" s="25" t="s">
        <v>290</v>
      </c>
      <c r="C19" s="25">
        <v>18</v>
      </c>
      <c r="D19" s="113" t="s">
        <v>212</v>
      </c>
      <c r="E19" s="25" t="s">
        <v>252</v>
      </c>
    </row>
    <row r="20" spans="2:5" x14ac:dyDescent="0.25">
      <c r="B20" s="25" t="s">
        <v>291</v>
      </c>
      <c r="C20" s="25">
        <v>19</v>
      </c>
      <c r="D20" s="113" t="s">
        <v>213</v>
      </c>
      <c r="E20" s="25" t="s">
        <v>253</v>
      </c>
    </row>
    <row r="21" spans="2:5" x14ac:dyDescent="0.25">
      <c r="B21" s="25" t="s">
        <v>292</v>
      </c>
      <c r="C21" s="25">
        <v>20</v>
      </c>
      <c r="D21" s="113" t="s">
        <v>214</v>
      </c>
      <c r="E21" s="25" t="s">
        <v>254</v>
      </c>
    </row>
    <row r="22" spans="2:5" x14ac:dyDescent="0.25">
      <c r="B22" s="25" t="s">
        <v>293</v>
      </c>
      <c r="C22" s="25">
        <v>21</v>
      </c>
      <c r="D22" s="113" t="s">
        <v>215</v>
      </c>
      <c r="E22" s="25" t="s">
        <v>255</v>
      </c>
    </row>
    <row r="23" spans="2:5" x14ac:dyDescent="0.25">
      <c r="B23" s="25" t="s">
        <v>294</v>
      </c>
      <c r="C23" s="25">
        <v>22</v>
      </c>
      <c r="D23" s="113" t="s">
        <v>216</v>
      </c>
      <c r="E23" s="25" t="s">
        <v>256</v>
      </c>
    </row>
    <row r="24" spans="2:5" x14ac:dyDescent="0.25">
      <c r="B24" s="25" t="s">
        <v>295</v>
      </c>
      <c r="C24" s="25">
        <v>23</v>
      </c>
      <c r="D24" s="113" t="s">
        <v>217</v>
      </c>
      <c r="E24" s="25" t="s">
        <v>257</v>
      </c>
    </row>
    <row r="25" spans="2:5" x14ac:dyDescent="0.25">
      <c r="B25" s="25" t="s">
        <v>296</v>
      </c>
      <c r="C25" s="25">
        <v>24</v>
      </c>
      <c r="D25" s="113" t="s">
        <v>218</v>
      </c>
      <c r="E25" s="25" t="s">
        <v>258</v>
      </c>
    </row>
    <row r="26" spans="2:5" x14ac:dyDescent="0.25">
      <c r="B26" s="25" t="s">
        <v>297</v>
      </c>
      <c r="C26" s="25">
        <v>41</v>
      </c>
      <c r="D26" s="113" t="s">
        <v>219</v>
      </c>
      <c r="E26" s="25" t="s">
        <v>259</v>
      </c>
    </row>
    <row r="27" spans="2:5" x14ac:dyDescent="0.25">
      <c r="B27" s="25" t="s">
        <v>298</v>
      </c>
      <c r="C27" s="25">
        <v>42</v>
      </c>
      <c r="D27" s="113" t="s">
        <v>220</v>
      </c>
      <c r="E27" s="25" t="s">
        <v>260</v>
      </c>
    </row>
    <row r="28" spans="2:5" x14ac:dyDescent="0.25">
      <c r="B28" s="25" t="s">
        <v>299</v>
      </c>
      <c r="C28" s="25">
        <v>43</v>
      </c>
      <c r="D28" s="113" t="s">
        <v>221</v>
      </c>
      <c r="E28" s="25" t="s">
        <v>261</v>
      </c>
    </row>
    <row r="29" spans="2:5" x14ac:dyDescent="0.25">
      <c r="B29" s="25" t="s">
        <v>300</v>
      </c>
      <c r="C29" s="25">
        <v>44</v>
      </c>
      <c r="D29" s="113" t="s">
        <v>222</v>
      </c>
      <c r="E29" s="25" t="s">
        <v>262</v>
      </c>
    </row>
    <row r="30" spans="2:5" x14ac:dyDescent="0.25">
      <c r="B30" s="25" t="s">
        <v>301</v>
      </c>
      <c r="C30" s="25">
        <v>45</v>
      </c>
      <c r="D30" s="113" t="s">
        <v>223</v>
      </c>
      <c r="E30" s="25" t="s">
        <v>266</v>
      </c>
    </row>
    <row r="31" spans="2:5" x14ac:dyDescent="0.25">
      <c r="B31" s="25" t="s">
        <v>302</v>
      </c>
      <c r="C31" s="25">
        <v>47</v>
      </c>
      <c r="D31" s="113" t="s">
        <v>224</v>
      </c>
      <c r="E31" s="25" t="s">
        <v>264</v>
      </c>
    </row>
    <row r="32" spans="2:5" x14ac:dyDescent="0.25">
      <c r="B32" s="25" t="s">
        <v>303</v>
      </c>
      <c r="C32" s="25">
        <v>48</v>
      </c>
      <c r="D32" s="113" t="s">
        <v>225</v>
      </c>
      <c r="E32" s="25" t="s">
        <v>265</v>
      </c>
    </row>
    <row r="33" spans="2:5" x14ac:dyDescent="0.25">
      <c r="B33" s="25" t="s">
        <v>304</v>
      </c>
      <c r="C33" s="25">
        <v>49</v>
      </c>
      <c r="D33" s="113" t="s">
        <v>226</v>
      </c>
      <c r="E33" s="25" t="s">
        <v>263</v>
      </c>
    </row>
    <row r="34" spans="2:5" x14ac:dyDescent="0.25">
      <c r="B34" s="25" t="s">
        <v>305</v>
      </c>
      <c r="C34" s="25">
        <v>50</v>
      </c>
      <c r="D34" s="113" t="s">
        <v>227</v>
      </c>
      <c r="E34" s="25" t="s">
        <v>267</v>
      </c>
    </row>
    <row r="35" spans="2:5" x14ac:dyDescent="0.25">
      <c r="B35" s="25" t="s">
        <v>306</v>
      </c>
      <c r="C35" s="25">
        <v>51</v>
      </c>
      <c r="D35" s="113" t="s">
        <v>228</v>
      </c>
      <c r="E35" s="25" t="s">
        <v>268</v>
      </c>
    </row>
    <row r="36" spans="2:5" x14ac:dyDescent="0.25">
      <c r="B36" s="25" t="s">
        <v>307</v>
      </c>
      <c r="C36" s="25">
        <v>52</v>
      </c>
      <c r="D36" s="113" t="s">
        <v>229</v>
      </c>
      <c r="E36" s="25" t="s">
        <v>269</v>
      </c>
    </row>
    <row r="37" spans="2:5" x14ac:dyDescent="0.25">
      <c r="B37" s="25" t="s">
        <v>308</v>
      </c>
      <c r="C37" s="25">
        <v>294</v>
      </c>
      <c r="D37" s="113" t="s">
        <v>230</v>
      </c>
      <c r="E37" s="25" t="s">
        <v>270</v>
      </c>
    </row>
    <row r="38" spans="2:5" x14ac:dyDescent="0.25">
      <c r="B38" s="25" t="s">
        <v>309</v>
      </c>
      <c r="C38" s="25">
        <v>344</v>
      </c>
      <c r="D38" s="113" t="s">
        <v>231</v>
      </c>
      <c r="E38" s="25" t="s">
        <v>271</v>
      </c>
    </row>
    <row r="39" spans="2:5" x14ac:dyDescent="0.25">
      <c r="B39" s="25" t="s">
        <v>310</v>
      </c>
      <c r="C39" s="25">
        <v>364</v>
      </c>
      <c r="D39" s="113" t="s">
        <v>232</v>
      </c>
      <c r="E39" s="25" t="s">
        <v>272</v>
      </c>
    </row>
    <row r="40" spans="2:5" x14ac:dyDescent="0.25">
      <c r="B40" s="25" t="s">
        <v>311</v>
      </c>
      <c r="C40" s="25">
        <v>370</v>
      </c>
      <c r="D40" s="113" t="s">
        <v>233</v>
      </c>
      <c r="E40" s="25" t="s">
        <v>273</v>
      </c>
    </row>
    <row r="41" spans="2:5" x14ac:dyDescent="0.25">
      <c r="B41" s="25" t="s">
        <v>312</v>
      </c>
      <c r="C41" s="25">
        <v>371</v>
      </c>
      <c r="D41" s="113" t="s">
        <v>234</v>
      </c>
      <c r="E41" s="25" t="s">
        <v>274</v>
      </c>
    </row>
    <row r="42" spans="2:5" x14ac:dyDescent="0.25">
      <c r="B42" s="25" t="s">
        <v>313</v>
      </c>
      <c r="C42" s="25">
        <v>372</v>
      </c>
      <c r="D42" s="113" t="s">
        <v>235</v>
      </c>
      <c r="E42" s="25" t="s">
        <v>275</v>
      </c>
    </row>
    <row r="43" spans="2:5" x14ac:dyDescent="0.25">
      <c r="B43" s="25" t="s">
        <v>314</v>
      </c>
      <c r="C43" s="25">
        <v>374</v>
      </c>
      <c r="D43" s="113" t="s">
        <v>236</v>
      </c>
      <c r="E43" s="25" t="s">
        <v>276</v>
      </c>
    </row>
    <row r="44" spans="2:5" x14ac:dyDescent="0.25">
      <c r="B44" s="25" t="s">
        <v>317</v>
      </c>
      <c r="C44" s="25">
        <v>375</v>
      </c>
      <c r="D44" s="113" t="s">
        <v>237</v>
      </c>
      <c r="E44" s="25" t="s">
        <v>277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0"/>
  <sheetViews>
    <sheetView workbookViewId="0">
      <selection activeCell="D13" sqref="D13"/>
    </sheetView>
  </sheetViews>
  <sheetFormatPr baseColWidth="10" defaultRowHeight="15" x14ac:dyDescent="0.25"/>
  <cols>
    <col min="2" max="2" width="20" customWidth="1"/>
    <col min="3" max="3" width="8.140625" bestFit="1" customWidth="1"/>
    <col min="4" max="4" width="82.140625" bestFit="1" customWidth="1"/>
    <col min="5" max="5" width="8.28515625" style="114" bestFit="1" customWidth="1"/>
  </cols>
  <sheetData>
    <row r="3" spans="2:5" x14ac:dyDescent="0.25">
      <c r="B3" s="2" t="s">
        <v>321</v>
      </c>
      <c r="C3" s="2"/>
      <c r="D3" s="1"/>
      <c r="E3" s="9"/>
    </row>
    <row r="4" spans="2:5" x14ac:dyDescent="0.25">
      <c r="B4" s="24" t="s">
        <v>8</v>
      </c>
      <c r="C4" s="24" t="s">
        <v>198</v>
      </c>
      <c r="D4" s="24" t="s">
        <v>72</v>
      </c>
      <c r="E4" s="24" t="s">
        <v>74</v>
      </c>
    </row>
    <row r="5" spans="2:5" x14ac:dyDescent="0.25">
      <c r="B5" s="25" t="s">
        <v>336</v>
      </c>
      <c r="C5" s="25" t="s">
        <v>322</v>
      </c>
      <c r="D5" s="113" t="s">
        <v>368</v>
      </c>
      <c r="E5" s="25" t="s">
        <v>352</v>
      </c>
    </row>
    <row r="6" spans="2:5" x14ac:dyDescent="0.25">
      <c r="B6" s="25" t="s">
        <v>337</v>
      </c>
      <c r="C6" s="25" t="s">
        <v>323</v>
      </c>
      <c r="D6" s="113" t="s">
        <v>367</v>
      </c>
      <c r="E6" s="25" t="s">
        <v>353</v>
      </c>
    </row>
    <row r="7" spans="2:5" x14ac:dyDescent="0.25">
      <c r="B7" s="25" t="s">
        <v>338</v>
      </c>
      <c r="C7" s="25" t="s">
        <v>324</v>
      </c>
      <c r="D7" s="113" t="s">
        <v>366</v>
      </c>
      <c r="E7" s="25" t="s">
        <v>354</v>
      </c>
    </row>
    <row r="8" spans="2:5" x14ac:dyDescent="0.25">
      <c r="B8" s="25" t="s">
        <v>339</v>
      </c>
      <c r="C8" s="25" t="s">
        <v>325</v>
      </c>
      <c r="D8" s="113" t="s">
        <v>365</v>
      </c>
      <c r="E8" s="25" t="s">
        <v>355</v>
      </c>
    </row>
    <row r="9" spans="2:5" x14ac:dyDescent="0.25">
      <c r="B9" s="25" t="s">
        <v>340</v>
      </c>
      <c r="C9" s="25" t="s">
        <v>98</v>
      </c>
      <c r="D9" s="113" t="s">
        <v>364</v>
      </c>
      <c r="E9" s="25" t="s">
        <v>356</v>
      </c>
    </row>
    <row r="10" spans="2:5" x14ac:dyDescent="0.25">
      <c r="B10" s="25" t="s">
        <v>341</v>
      </c>
      <c r="C10" s="25" t="s">
        <v>18</v>
      </c>
      <c r="D10" s="113" t="s">
        <v>363</v>
      </c>
      <c r="E10" s="25" t="s">
        <v>357</v>
      </c>
    </row>
    <row r="11" spans="2:5" x14ac:dyDescent="0.25">
      <c r="B11" s="25" t="s">
        <v>342</v>
      </c>
      <c r="C11" s="25" t="s">
        <v>326</v>
      </c>
      <c r="D11" s="113" t="s">
        <v>362</v>
      </c>
      <c r="E11" s="25" t="s">
        <v>358</v>
      </c>
    </row>
    <row r="12" spans="2:5" x14ac:dyDescent="0.25">
      <c r="B12" s="25" t="s">
        <v>343</v>
      </c>
      <c r="C12" s="25" t="s">
        <v>327</v>
      </c>
      <c r="D12" s="113" t="s">
        <v>361</v>
      </c>
      <c r="E12" s="25" t="s">
        <v>359</v>
      </c>
    </row>
    <row r="13" spans="2:5" x14ac:dyDescent="0.25">
      <c r="B13" s="25" t="s">
        <v>344</v>
      </c>
      <c r="C13" s="25" t="s">
        <v>328</v>
      </c>
      <c r="D13" s="113" t="s">
        <v>360</v>
      </c>
      <c r="E13" s="25" t="s">
        <v>369</v>
      </c>
    </row>
    <row r="14" spans="2:5" x14ac:dyDescent="0.25">
      <c r="B14" s="25" t="s">
        <v>345</v>
      </c>
      <c r="C14" s="25">
        <v>10</v>
      </c>
      <c r="D14" s="113" t="s">
        <v>329</v>
      </c>
      <c r="E14" s="25" t="s">
        <v>370</v>
      </c>
    </row>
    <row r="15" spans="2:5" x14ac:dyDescent="0.25">
      <c r="B15" s="25" t="s">
        <v>346</v>
      </c>
      <c r="C15" s="25">
        <v>11</v>
      </c>
      <c r="D15" s="113" t="s">
        <v>330</v>
      </c>
      <c r="E15" s="25" t="s">
        <v>371</v>
      </c>
    </row>
    <row r="16" spans="2:5" x14ac:dyDescent="0.25">
      <c r="B16" s="25" t="s">
        <v>347</v>
      </c>
      <c r="C16" s="25">
        <v>12</v>
      </c>
      <c r="D16" s="113" t="s">
        <v>372</v>
      </c>
      <c r="E16" s="25" t="s">
        <v>373</v>
      </c>
    </row>
    <row r="17" spans="2:5" x14ac:dyDescent="0.25">
      <c r="B17" s="25" t="s">
        <v>348</v>
      </c>
      <c r="C17" s="25">
        <v>13</v>
      </c>
      <c r="D17" s="113" t="s">
        <v>331</v>
      </c>
      <c r="E17" s="25" t="s">
        <v>374</v>
      </c>
    </row>
    <row r="18" spans="2:5" x14ac:dyDescent="0.25">
      <c r="B18" s="25" t="s">
        <v>349</v>
      </c>
      <c r="C18" s="25">
        <v>14</v>
      </c>
      <c r="D18" s="113" t="s">
        <v>332</v>
      </c>
      <c r="E18" s="25" t="s">
        <v>375</v>
      </c>
    </row>
    <row r="19" spans="2:5" x14ac:dyDescent="0.25">
      <c r="B19" s="25" t="s">
        <v>350</v>
      </c>
      <c r="C19" s="25">
        <v>15</v>
      </c>
      <c r="D19" s="113" t="s">
        <v>333</v>
      </c>
      <c r="E19" s="25" t="s">
        <v>376</v>
      </c>
    </row>
    <row r="20" spans="2:5" x14ac:dyDescent="0.25">
      <c r="B20" s="25" t="s">
        <v>351</v>
      </c>
      <c r="C20" s="25" t="s">
        <v>334</v>
      </c>
      <c r="D20" s="113" t="s">
        <v>335</v>
      </c>
      <c r="E20" s="25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36"/>
  <sheetViews>
    <sheetView topLeftCell="A28" zoomScale="130" zoomScaleNormal="130" workbookViewId="0">
      <selection activeCell="D28" sqref="D28"/>
    </sheetView>
  </sheetViews>
  <sheetFormatPr baseColWidth="10" defaultRowHeight="15" x14ac:dyDescent="0.25"/>
  <cols>
    <col min="1" max="1" width="11.42578125" style="1"/>
    <col min="2" max="2" width="36.140625" style="1" bestFit="1" customWidth="1"/>
    <col min="3" max="3" width="13.7109375" style="1" bestFit="1" customWidth="1"/>
    <col min="4" max="4" width="13.7109375" style="9" bestFit="1" customWidth="1"/>
    <col min="5" max="5" width="33.28515625" style="1" bestFit="1" customWidth="1"/>
    <col min="6" max="24" width="11.42578125" style="1"/>
  </cols>
  <sheetData>
    <row r="3" spans="1:24" x14ac:dyDescent="0.25">
      <c r="B3" s="8" t="s">
        <v>13</v>
      </c>
      <c r="C3" s="8" t="s">
        <v>14</v>
      </c>
      <c r="D3" s="8" t="s">
        <v>14</v>
      </c>
      <c r="E3" s="8" t="s">
        <v>15</v>
      </c>
    </row>
    <row r="4" spans="1:24" x14ac:dyDescent="0.25">
      <c r="A4" s="145" t="s">
        <v>8</v>
      </c>
      <c r="B4" s="4" t="s">
        <v>12</v>
      </c>
      <c r="C4" s="4" t="s">
        <v>20</v>
      </c>
      <c r="D4" s="3" t="s">
        <v>21</v>
      </c>
      <c r="E4" s="4" t="s">
        <v>16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 s="145"/>
      <c r="B5" s="4"/>
      <c r="C5" s="4"/>
      <c r="D5" s="3">
        <v>2023</v>
      </c>
      <c r="E5" s="4" t="s">
        <v>17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 s="145"/>
      <c r="B6" s="4"/>
      <c r="C6" s="4"/>
      <c r="D6" s="11" t="s">
        <v>18</v>
      </c>
      <c r="E6" s="4" t="s">
        <v>19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 s="145"/>
      <c r="B7" s="4"/>
      <c r="C7" s="4"/>
      <c r="D7" s="3">
        <v>10</v>
      </c>
      <c r="E7" s="4" t="s">
        <v>22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5">
      <c r="A8" s="145"/>
      <c r="B8" s="4"/>
      <c r="C8" s="4"/>
      <c r="D8" s="11" t="s">
        <v>23</v>
      </c>
      <c r="E8" s="4" t="s">
        <v>24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s="14" customFormat="1" x14ac:dyDescent="0.25">
      <c r="A9" s="12"/>
      <c r="B9" s="13"/>
      <c r="C9" s="13"/>
      <c r="D9" s="12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25">
      <c r="A10" s="5" t="s">
        <v>4</v>
      </c>
      <c r="B10" s="6" t="s">
        <v>25</v>
      </c>
      <c r="C10" s="15" t="s">
        <v>2</v>
      </c>
      <c r="D10" s="10"/>
      <c r="E10" s="6" t="s">
        <v>26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x14ac:dyDescent="0.25">
      <c r="B11" s="7" t="s">
        <v>30</v>
      </c>
      <c r="C11" s="16" t="s">
        <v>1</v>
      </c>
      <c r="D11" s="10"/>
      <c r="E11" s="7" t="s">
        <v>27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x14ac:dyDescent="0.25">
      <c r="B12" s="7" t="s">
        <v>31</v>
      </c>
      <c r="C12" s="7"/>
      <c r="D12" s="10"/>
      <c r="E12" s="7" t="s">
        <v>28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x14ac:dyDescent="0.25">
      <c r="B13" s="7" t="s">
        <v>32</v>
      </c>
      <c r="C13" s="7"/>
      <c r="D13" s="10"/>
      <c r="E13" s="7" t="s">
        <v>29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x14ac:dyDescent="0.25">
      <c r="A14" s="7"/>
      <c r="B14" s="7"/>
      <c r="C14" s="7"/>
      <c r="D14" s="10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5">
      <c r="A15" s="146" t="s">
        <v>3</v>
      </c>
      <c r="B15" s="7" t="s">
        <v>33</v>
      </c>
      <c r="C15" s="7" t="s">
        <v>0</v>
      </c>
      <c r="D15" s="15" t="s">
        <v>2</v>
      </c>
      <c r="E15" s="7" t="s">
        <v>39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5">
      <c r="A16" s="146"/>
      <c r="B16" s="7" t="s">
        <v>34</v>
      </c>
      <c r="C16" s="7" t="s">
        <v>36</v>
      </c>
      <c r="D16" s="16" t="s">
        <v>1</v>
      </c>
      <c r="E16" s="7" t="s">
        <v>40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x14ac:dyDescent="0.25">
      <c r="A17" s="146"/>
      <c r="B17" s="7" t="s">
        <v>35</v>
      </c>
      <c r="C17" s="7" t="s">
        <v>37</v>
      </c>
      <c r="D17" s="10"/>
      <c r="E17" s="7" t="s">
        <v>41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x14ac:dyDescent="0.25">
      <c r="A18" s="146"/>
      <c r="B18" s="7" t="s">
        <v>43</v>
      </c>
      <c r="C18" s="7" t="s">
        <v>38</v>
      </c>
      <c r="D18" s="10"/>
      <c r="E18" s="7" t="s">
        <v>42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x14ac:dyDescent="0.25">
      <c r="A19" s="146"/>
      <c r="B19" s="7" t="s">
        <v>44</v>
      </c>
      <c r="C19" s="7"/>
      <c r="D19" s="10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5">
      <c r="A20" s="146"/>
      <c r="B20" s="7" t="s">
        <v>45</v>
      </c>
      <c r="C20" s="7"/>
      <c r="D20" s="10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5">
      <c r="A21" s="146"/>
      <c r="B21" s="7" t="s">
        <v>46</v>
      </c>
      <c r="C21" s="7"/>
      <c r="D21" s="10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s="19" customFormat="1" x14ac:dyDescent="0.25">
      <c r="A22" s="12"/>
      <c r="B22" s="17"/>
      <c r="C22" s="17"/>
      <c r="D22" s="18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x14ac:dyDescent="0.25">
      <c r="A23" s="145" t="s">
        <v>5</v>
      </c>
      <c r="B23" s="7" t="s">
        <v>47</v>
      </c>
      <c r="C23" s="15" t="s">
        <v>2</v>
      </c>
      <c r="D23" s="1" t="s">
        <v>50</v>
      </c>
      <c r="E23" s="1" t="s">
        <v>52</v>
      </c>
    </row>
    <row r="24" spans="1:24" x14ac:dyDescent="0.25">
      <c r="A24" s="145"/>
      <c r="B24" s="7" t="s">
        <v>48</v>
      </c>
      <c r="C24" s="15" t="s">
        <v>56</v>
      </c>
      <c r="D24" s="1" t="s">
        <v>53</v>
      </c>
      <c r="E24" s="1" t="s">
        <v>54</v>
      </c>
    </row>
    <row r="25" spans="1:24" x14ac:dyDescent="0.25">
      <c r="A25" s="145"/>
      <c r="B25" s="7" t="s">
        <v>49</v>
      </c>
      <c r="C25" s="15" t="s">
        <v>57</v>
      </c>
      <c r="D25" s="1" t="s">
        <v>51</v>
      </c>
      <c r="E25" s="1" t="s">
        <v>55</v>
      </c>
    </row>
    <row r="26" spans="1:24" s="19" customFormat="1" x14ac:dyDescent="0.25">
      <c r="A26" s="12"/>
      <c r="B26" s="17"/>
      <c r="C26" s="20"/>
      <c r="D26" s="21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 spans="1:24" x14ac:dyDescent="0.25">
      <c r="A27" s="5" t="s">
        <v>7</v>
      </c>
      <c r="B27" s="7" t="s">
        <v>58</v>
      </c>
      <c r="C27" s="1" t="s">
        <v>60</v>
      </c>
    </row>
    <row r="28" spans="1:24" x14ac:dyDescent="0.25">
      <c r="A28" s="5"/>
      <c r="B28" s="7" t="s">
        <v>59</v>
      </c>
      <c r="C28" s="1" t="s">
        <v>61</v>
      </c>
    </row>
    <row r="29" spans="1:24" s="19" customFormat="1" x14ac:dyDescent="0.25">
      <c r="A29" s="12"/>
      <c r="B29" s="17"/>
      <c r="C29" s="20"/>
      <c r="D29" s="21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24" x14ac:dyDescent="0.25">
      <c r="A30" s="145" t="s">
        <v>11</v>
      </c>
      <c r="B30" s="7" t="s">
        <v>62</v>
      </c>
      <c r="D30" s="1" t="s">
        <v>10</v>
      </c>
      <c r="E30" s="1" t="s">
        <v>64</v>
      </c>
    </row>
    <row r="31" spans="1:24" x14ac:dyDescent="0.25">
      <c r="A31" s="145"/>
      <c r="B31" s="7"/>
      <c r="D31" s="1" t="s">
        <v>63</v>
      </c>
      <c r="E31" s="1" t="s">
        <v>65</v>
      </c>
    </row>
    <row r="32" spans="1:24" x14ac:dyDescent="0.25">
      <c r="B32" s="7"/>
    </row>
    <row r="33" spans="1:2" x14ac:dyDescent="0.25">
      <c r="A33" s="145" t="s">
        <v>9</v>
      </c>
      <c r="B33" s="7" t="s">
        <v>66</v>
      </c>
    </row>
    <row r="34" spans="1:2" x14ac:dyDescent="0.25">
      <c r="A34" s="145"/>
      <c r="B34" s="7" t="s">
        <v>67</v>
      </c>
    </row>
    <row r="35" spans="1:2" x14ac:dyDescent="0.25">
      <c r="A35" s="145"/>
      <c r="B35" s="1" t="s">
        <v>68</v>
      </c>
    </row>
    <row r="36" spans="1:2" x14ac:dyDescent="0.25">
      <c r="A36" s="145"/>
      <c r="B36" s="1" t="s">
        <v>69</v>
      </c>
    </row>
  </sheetData>
  <mergeCells count="5">
    <mergeCell ref="A4:A8"/>
    <mergeCell ref="A15:A21"/>
    <mergeCell ref="A30:A31"/>
    <mergeCell ref="A33:A36"/>
    <mergeCell ref="A23:A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"/>
  <sheetViews>
    <sheetView zoomScale="145" zoomScaleNormal="145" workbookViewId="0">
      <selection activeCell="B3" sqref="B3:P5"/>
    </sheetView>
  </sheetViews>
  <sheetFormatPr baseColWidth="10" defaultRowHeight="15" x14ac:dyDescent="0.25"/>
  <cols>
    <col min="1" max="1" width="11.42578125" style="1"/>
    <col min="2" max="2" width="16.5703125" style="1" customWidth="1"/>
    <col min="3" max="3" width="2" style="1" customWidth="1"/>
    <col min="4" max="4" width="15.85546875" style="1" customWidth="1"/>
    <col min="5" max="5" width="2.140625" style="1" bestFit="1" customWidth="1"/>
    <col min="6" max="6" width="8.5703125" style="1" customWidth="1"/>
    <col min="7" max="7" width="11.42578125" style="1" customWidth="1"/>
    <col min="8" max="8" width="3" style="1" customWidth="1"/>
    <col min="9" max="9" width="15.5703125" style="1" customWidth="1"/>
    <col min="10" max="10" width="2.42578125" style="1" bestFit="1" customWidth="1"/>
    <col min="11" max="14" width="2.42578125" style="1" customWidth="1"/>
    <col min="15" max="15" width="3" customWidth="1"/>
    <col min="16" max="16" width="2.85546875" customWidth="1"/>
    <col min="19" max="19" width="1.7109375" customWidth="1"/>
    <col min="37" max="16384" width="11.42578125" style="1"/>
  </cols>
  <sheetData>
    <row r="1" spans="2:36" ht="13.5" x14ac:dyDescent="0.15">
      <c r="B1" s="1" t="s">
        <v>79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3" spans="2:36" ht="13.5" x14ac:dyDescent="0.15">
      <c r="B3" s="2" t="s">
        <v>80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2:36" s="4" customFormat="1" ht="9" customHeight="1" x14ac:dyDescent="0.15">
      <c r="B4" s="22" t="s">
        <v>8</v>
      </c>
      <c r="C4" s="147" t="s">
        <v>72</v>
      </c>
      <c r="D4" s="147"/>
      <c r="E4" s="147"/>
      <c r="F4" s="147"/>
      <c r="G4" s="147" t="s">
        <v>74</v>
      </c>
      <c r="H4" s="147"/>
      <c r="I4" s="22" t="s">
        <v>75</v>
      </c>
      <c r="J4" s="147" t="s">
        <v>77</v>
      </c>
      <c r="K4" s="147"/>
      <c r="L4" s="147"/>
      <c r="M4" s="147"/>
      <c r="N4" s="147"/>
      <c r="O4" s="147"/>
      <c r="P4" s="147"/>
    </row>
    <row r="5" spans="2:36" s="6" customFormat="1" ht="12" x14ac:dyDescent="0.15">
      <c r="B5" s="23" t="s">
        <v>71</v>
      </c>
      <c r="C5" s="149" t="s">
        <v>73</v>
      </c>
      <c r="D5" s="149"/>
      <c r="E5" s="149"/>
      <c r="F5" s="149"/>
      <c r="G5" s="148" t="s">
        <v>6</v>
      </c>
      <c r="H5" s="148"/>
      <c r="I5" s="23" t="s">
        <v>76</v>
      </c>
      <c r="J5" s="148" t="s">
        <v>78</v>
      </c>
      <c r="K5" s="148"/>
      <c r="L5" s="148"/>
      <c r="M5" s="148"/>
      <c r="N5" s="148"/>
      <c r="O5" s="148"/>
      <c r="P5" s="148"/>
    </row>
  </sheetData>
  <mergeCells count="6">
    <mergeCell ref="J4:P4"/>
    <mergeCell ref="J5:P5"/>
    <mergeCell ref="G4:H4"/>
    <mergeCell ref="C4:F4"/>
    <mergeCell ref="C5:F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INGRESO COMPRA</vt:lpstr>
      <vt:lpstr>Referencia</vt:lpstr>
      <vt:lpstr>Anexo 1</vt:lpstr>
      <vt:lpstr>No. de Referencia </vt:lpstr>
      <vt:lpstr>Importacion</vt:lpstr>
      <vt:lpstr>Tipo Documento</vt:lpstr>
      <vt:lpstr>Sustento CT</vt:lpstr>
      <vt:lpstr>DESCRIPCION</vt:lpstr>
      <vt:lpstr>GRUPO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2023-06-09T13:41:13Z</dcterms:created>
  <dcterms:modified xsi:type="dcterms:W3CDTF">2023-06-14T13:19:12Z</dcterms:modified>
</cp:coreProperties>
</file>