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ências\"/>
    </mc:Choice>
  </mc:AlternateContent>
  <xr:revisionPtr revIDLastSave="0" documentId="13_ncr:1_{337757CD-3009-448B-9CD9-BE14175A38CF}" xr6:coauthVersionLast="46" xr6:coauthVersionMax="46" xr10:uidLastSave="{00000000-0000-0000-0000-000000000000}"/>
  <bookViews>
    <workbookView xWindow="-108" yWindow="-108" windowWidth="23256" windowHeight="12576" activeTab="3" xr2:uid="{F80C88BB-E4DE-D54A-AE33-392A853E4BDD}"/>
  </bookViews>
  <sheets>
    <sheet name="1DC_G3" sheetId="1" r:id="rId1"/>
    <sheet name="Exercício 1" sheetId="2" r:id="rId2"/>
    <sheet name="Exercício 2 (2)" sheetId="5" r:id="rId3"/>
    <sheet name="Exercí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" l="1"/>
  <c r="B36" i="4" s="1"/>
  <c r="D28" i="4"/>
  <c r="G15" i="4"/>
  <c r="G14" i="4"/>
  <c r="G13" i="4"/>
  <c r="O13" i="4"/>
  <c r="L15" i="4"/>
  <c r="O15" i="4" s="1"/>
  <c r="L14" i="4"/>
  <c r="O14" i="4"/>
  <c r="B22" i="4"/>
  <c r="L13" i="4"/>
  <c r="J15" i="4"/>
  <c r="J14" i="4"/>
  <c r="J13" i="4"/>
  <c r="O27" i="5"/>
  <c r="O28" i="5"/>
  <c r="O26" i="5"/>
  <c r="L28" i="5"/>
  <c r="L27" i="5"/>
  <c r="L26" i="5"/>
  <c r="J38" i="5"/>
  <c r="I37" i="5"/>
  <c r="G38" i="5"/>
  <c r="J28" i="5"/>
  <c r="J27" i="5"/>
  <c r="G28" i="5"/>
  <c r="G26" i="5"/>
  <c r="G27" i="5"/>
  <c r="J26" i="5"/>
  <c r="B4" i="5"/>
  <c r="B8" i="5"/>
  <c r="B12" i="5"/>
  <c r="M22" i="1"/>
  <c r="K21" i="1"/>
  <c r="L22" i="1"/>
  <c r="L21" i="1"/>
  <c r="K22" i="1"/>
  <c r="M21" i="1"/>
  <c r="J17" i="1"/>
  <c r="J13" i="1"/>
  <c r="K8" i="1"/>
  <c r="M8" i="1"/>
  <c r="L8" i="1"/>
  <c r="L3" i="1"/>
  <c r="M3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1" i="1"/>
  <c r="H22" i="1"/>
  <c r="H23" i="1"/>
  <c r="H25" i="1"/>
  <c r="H26" i="1"/>
  <c r="H28" i="1"/>
  <c r="H29" i="1"/>
  <c r="H30" i="1"/>
  <c r="H31" i="1"/>
  <c r="H32" i="1"/>
  <c r="H34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</calcChain>
</file>

<file path=xl/sharedStrings.xml><?xml version="1.0" encoding="utf-8"?>
<sst xmlns="http://schemas.openxmlformats.org/spreadsheetml/2006/main" count="121" uniqueCount="95">
  <si>
    <t>A</t>
  </si>
  <si>
    <t>B</t>
  </si>
  <si>
    <t>Número</t>
  </si>
  <si>
    <t>Nome</t>
  </si>
  <si>
    <t>1DC</t>
  </si>
  <si>
    <t>Iguais</t>
  </si>
  <si>
    <t>B&gt;A</t>
  </si>
  <si>
    <t>A&gt;B</t>
  </si>
  <si>
    <t>A=B</t>
  </si>
  <si>
    <t>Pontuaçao A</t>
  </si>
  <si>
    <t>Pontuaçao B</t>
  </si>
  <si>
    <t>True IF B&gt;A</t>
  </si>
  <si>
    <t>X-&gt;Representa o nr de Pontos que um jogador ganha numa jogada</t>
  </si>
  <si>
    <t>x</t>
  </si>
  <si>
    <t>f(x)=P(X=x)</t>
  </si>
  <si>
    <t>Jogador A -&gt;</t>
  </si>
  <si>
    <t>Valor Esperado da Pontuaçao de um Jogador</t>
  </si>
  <si>
    <t>Variância -&gt;f(x)*x^2 -μ^2</t>
  </si>
  <si>
    <t xml:space="preserve"> Jogador A</t>
  </si>
  <si>
    <t xml:space="preserve"> Jogador B</t>
  </si>
  <si>
    <t>Nr Total de lançamentos-&gt;</t>
  </si>
  <si>
    <t>1)c)R:Relativamente aos quadros obtidos o empate acaba tendo o mesmo valor nos dois,como tambem a vitoria e a derrota se fizermos a media entre os dois do ultimo quadro.Podemos concluir que independentemente do numero de lançamentos as probabilidades obtidas serão as mesmas.</t>
  </si>
  <si>
    <t>c)</t>
  </si>
  <si>
    <t>0x20=</t>
  </si>
  <si>
    <t>Na Roleta 3:</t>
  </si>
  <si>
    <t>Na Roleta 2:</t>
  </si>
  <si>
    <t>(0)x20=</t>
  </si>
  <si>
    <t>b)Na roleta 1 :</t>
  </si>
  <si>
    <t>20$x25x20=</t>
  </si>
  <si>
    <t>Regra: Na roleta 3 divide igualmente a aposta de 100 euros por 5 números em cada jogada;</t>
  </si>
  <si>
    <t>Na  roleta 3 tem 40 números ímpares de 1 a 80, com prémio igual a 25 vezes o valor da aposta.</t>
  </si>
  <si>
    <t>25$x15x20=</t>
  </si>
  <si>
    <t>Regra:- Na roleta 2 divide igualmente a aposta de 100 euros por 4 números em cada jogada;</t>
  </si>
  <si>
    <t xml:space="preserve">Na roleta 2 tem 30 números pares de 2 a 60, com prémio igual a 15 vezes o valor da aposta </t>
  </si>
  <si>
    <t>100$x10x20=</t>
  </si>
  <si>
    <t>Regra: Na roleta 1 aposta num um único número em cada jogada</t>
  </si>
  <si>
    <t>a)Na roleta 1 tem 20 numeros  com o premio igual a 10x o valor.</t>
  </si>
  <si>
    <t>2)</t>
  </si>
  <si>
    <t>1)a)</t>
  </si>
  <si>
    <t>1)b)</t>
  </si>
  <si>
    <t>Slot2 premeia 1000€ com custo fico de utilização de 12000€</t>
  </si>
  <si>
    <t xml:space="preserve">Slot 3 premeia 2000€ com custo fixo de utilização de 18000€ </t>
  </si>
  <si>
    <t>2)d)Probabilidade de sair superior =</t>
  </si>
  <si>
    <t>2)e)R:</t>
  </si>
  <si>
    <t>n=20</t>
  </si>
  <si>
    <t>p=1/20</t>
  </si>
  <si>
    <t>Na roleta 1</t>
  </si>
  <si>
    <t>Na roleta 2</t>
  </si>
  <si>
    <t>p=4/30</t>
  </si>
  <si>
    <t>Na roleta 3</t>
  </si>
  <si>
    <t>p=5/40</t>
  </si>
  <si>
    <t>Valor esperado:</t>
  </si>
  <si>
    <t>X-&gt;Representa o nr de premios que pode sair em 20 jogadas.</t>
  </si>
  <si>
    <t>Premio da Roleta 1:</t>
  </si>
  <si>
    <t>Premio da Roleta 2:</t>
  </si>
  <si>
    <t>Premio da Roleta 3:</t>
  </si>
  <si>
    <t>Variância: n*p(1-p)</t>
  </si>
  <si>
    <t>Desvio padrão: Raiz da Variância.</t>
  </si>
  <si>
    <t>2)d)</t>
  </si>
  <si>
    <t>N=15 Jogadas</t>
  </si>
  <si>
    <t>Y-&gt;Representa o nr de premios que pode sair em 15 jogadas na roleta 2.</t>
  </si>
  <si>
    <t>n=15</t>
  </si>
  <si>
    <t>1000:375=</t>
  </si>
  <si>
    <t>Probabilidade de Y&gt;3.</t>
  </si>
  <si>
    <t>2)e)</t>
  </si>
  <si>
    <t>R:Nas roletas todas o jogador acaba por apostar 2000$ e o valor esperado que acaba por ter é inferior ao investimento inicial.</t>
  </si>
  <si>
    <t>3.a)Distribuiçao de Poisson</t>
  </si>
  <si>
    <t>Variância:</t>
  </si>
  <si>
    <t>Desvio padrão:</t>
  </si>
  <si>
    <t>λ=8</t>
  </si>
  <si>
    <t>Slot1 premeia 500€ com custo fixo de utilização de 6000€</t>
  </si>
  <si>
    <t>Na Slot 1</t>
  </si>
  <si>
    <t>Na Slot 2</t>
  </si>
  <si>
    <t>Na Slot 3</t>
  </si>
  <si>
    <t>Receita esperada:</t>
  </si>
  <si>
    <t>3)b)</t>
  </si>
  <si>
    <t>X~P2(8/2=4)</t>
  </si>
  <si>
    <t>Y-Numero de premios,num periodo de 30 minutos:</t>
  </si>
  <si>
    <t>R:P(Y=2)</t>
  </si>
  <si>
    <t>3)c)</t>
  </si>
  <si>
    <t>P(x&lt;=4)</t>
  </si>
  <si>
    <t>Resposta:</t>
  </si>
  <si>
    <t>Feita para uma hora.</t>
  </si>
  <si>
    <t>Jorge Cunha</t>
  </si>
  <si>
    <t>Daniel Monteiro</t>
  </si>
  <si>
    <t>Mário Borja</t>
  </si>
  <si>
    <t>Hugo Miranda</t>
  </si>
  <si>
    <t xml:space="preserve">Guilherme Marques </t>
  </si>
  <si>
    <t>Cada amigo entra com 6000=12000</t>
  </si>
  <si>
    <t>λ=3</t>
  </si>
  <si>
    <t>λ=4/3</t>
  </si>
  <si>
    <t>P(x&lt;2)</t>
  </si>
  <si>
    <t>Receita inferior a 5000= 2 &lt;=  x &lt; = 4</t>
  </si>
  <si>
    <t>R:P(x&lt;=4)-P(x&lt;2)/P(x&lt;=4)</t>
  </si>
  <si>
    <t>X-&gt; Representa o numero de premios que ocorrem durante 1 hora.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</si>
</sst>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00E+00"/>
    <numFmt numFmtId="165" formatCode="_-* #,##0.0000_-;\-* #,##0.0000_-;_-* &quot;-&quot;??_-;_-@_-"/>
    <numFmt numFmtId="166" formatCode="_-* #,##0.00000000000\ _€_-;\-* #,##0.00000000000\ _€_-;_-* &quot;-&quot;???????????\ _€_-;_-@_-"/>
    <numFmt numFmtId="167" formatCode="0.0000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D60-9EFE-8B41-843B-0184950ED969}">
  <dimension ref="A1:V52"/>
  <sheetViews>
    <sheetView topLeftCell="G1" workbookViewId="0">
      <selection activeCell="K8" sqref="K8"/>
    </sheetView>
  </sheetViews>
  <sheetFormatPr defaultColWidth="11" defaultRowHeight="15.6" x14ac:dyDescent="0.3"/>
  <cols>
    <col min="7" max="8" width="11.69921875" bestFit="1" customWidth="1"/>
    <col min="10" max="10" width="12.3984375" bestFit="1" customWidth="1"/>
  </cols>
  <sheetData>
    <row r="1" spans="1:22" x14ac:dyDescent="0.3">
      <c r="E1" s="1" t="s">
        <v>4</v>
      </c>
      <c r="F1" s="1" t="s">
        <v>38</v>
      </c>
    </row>
    <row r="2" spans="1:22" x14ac:dyDescent="0.3">
      <c r="A2" s="2" t="s">
        <v>2</v>
      </c>
      <c r="B2" s="2" t="s">
        <v>3</v>
      </c>
      <c r="E2" s="1" t="s">
        <v>0</v>
      </c>
      <c r="F2" s="1" t="s">
        <v>1</v>
      </c>
      <c r="G2" t="s">
        <v>5</v>
      </c>
      <c r="H2" t="s">
        <v>11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22" x14ac:dyDescent="0.3">
      <c r="A3" s="3">
        <v>1200618</v>
      </c>
      <c r="B3" s="3" t="s">
        <v>83</v>
      </c>
      <c r="E3">
        <v>2</v>
      </c>
      <c r="F3">
        <v>4</v>
      </c>
      <c r="G3" t="b">
        <f>E3=F3</f>
        <v>0</v>
      </c>
      <c r="H3" t="b">
        <f>E3&lt;F3</f>
        <v>1</v>
      </c>
      <c r="I3">
        <f>COUNTIF(H3:H52,"VERDADEIRO")</f>
        <v>24</v>
      </c>
      <c r="J3">
        <f>COUNTIF(H3:H52,"FALSO")</f>
        <v>18</v>
      </c>
      <c r="K3">
        <f>COUNTIF(H3:H52,"")</f>
        <v>8</v>
      </c>
      <c r="L3">
        <f>J3*3+K3</f>
        <v>62</v>
      </c>
      <c r="M3">
        <f>I3*3+K3</f>
        <v>80</v>
      </c>
    </row>
    <row r="4" spans="1:22" x14ac:dyDescent="0.3">
      <c r="A4" s="3">
        <v>1191899</v>
      </c>
      <c r="B4" s="3" t="s">
        <v>84</v>
      </c>
      <c r="E4">
        <v>4</v>
      </c>
      <c r="F4">
        <v>6</v>
      </c>
      <c r="G4" t="b">
        <f t="shared" ref="G4:G52" si="0">E4=F4</f>
        <v>0</v>
      </c>
      <c r="H4" t="b">
        <f t="shared" ref="H4:H52" si="1">E4&lt;F4</f>
        <v>1</v>
      </c>
      <c r="Q4" t="s">
        <v>15</v>
      </c>
    </row>
    <row r="5" spans="1:22" x14ac:dyDescent="0.3">
      <c r="A5" s="3">
        <v>1181151</v>
      </c>
      <c r="B5" s="3" t="s">
        <v>87</v>
      </c>
      <c r="E5">
        <v>1</v>
      </c>
      <c r="F5">
        <v>3</v>
      </c>
      <c r="G5" t="b">
        <f t="shared" si="0"/>
        <v>0</v>
      </c>
      <c r="H5" t="b">
        <f t="shared" si="1"/>
        <v>1</v>
      </c>
      <c r="I5" t="s">
        <v>39</v>
      </c>
      <c r="J5" t="s">
        <v>12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</row>
    <row r="6" spans="1:22" x14ac:dyDescent="0.3">
      <c r="A6" s="3">
        <v>1200586</v>
      </c>
      <c r="B6" s="3" t="s">
        <v>85</v>
      </c>
      <c r="E6">
        <v>3</v>
      </c>
      <c r="F6">
        <v>2</v>
      </c>
      <c r="G6" t="b">
        <f t="shared" si="0"/>
        <v>0</v>
      </c>
      <c r="H6" t="b">
        <f t="shared" si="1"/>
        <v>0</v>
      </c>
      <c r="P6">
        <v>1</v>
      </c>
      <c r="Q6">
        <v>1</v>
      </c>
      <c r="R6">
        <v>3</v>
      </c>
      <c r="S6">
        <v>3</v>
      </c>
      <c r="T6">
        <v>3</v>
      </c>
      <c r="U6">
        <v>3</v>
      </c>
      <c r="V6">
        <v>3</v>
      </c>
    </row>
    <row r="7" spans="1:22" x14ac:dyDescent="0.3">
      <c r="A7" s="3">
        <v>1201147</v>
      </c>
      <c r="B7" s="3" t="s">
        <v>86</v>
      </c>
      <c r="E7">
        <v>2</v>
      </c>
      <c r="F7">
        <v>3</v>
      </c>
      <c r="G7" t="b">
        <f t="shared" si="0"/>
        <v>0</v>
      </c>
      <c r="H7" t="b">
        <f t="shared" si="1"/>
        <v>1</v>
      </c>
      <c r="J7" t="s">
        <v>13</v>
      </c>
      <c r="K7">
        <v>0</v>
      </c>
      <c r="L7">
        <v>1</v>
      </c>
      <c r="M7">
        <v>3</v>
      </c>
      <c r="P7">
        <v>2</v>
      </c>
      <c r="Q7">
        <v>0</v>
      </c>
      <c r="R7">
        <v>1</v>
      </c>
      <c r="S7">
        <v>3</v>
      </c>
      <c r="T7">
        <v>3</v>
      </c>
      <c r="U7">
        <v>3</v>
      </c>
      <c r="V7">
        <v>3</v>
      </c>
    </row>
    <row r="8" spans="1:22" x14ac:dyDescent="0.3">
      <c r="E8">
        <v>5</v>
      </c>
      <c r="F8">
        <v>2</v>
      </c>
      <c r="G8" t="b">
        <f t="shared" si="0"/>
        <v>0</v>
      </c>
      <c r="H8" t="b">
        <f t="shared" si="1"/>
        <v>0</v>
      </c>
      <c r="J8" t="s">
        <v>14</v>
      </c>
      <c r="K8" s="8">
        <f>1-L8-M8</f>
        <v>0.41666666666666669</v>
      </c>
      <c r="L8" s="8">
        <f>6/36</f>
        <v>0.16666666666666666</v>
      </c>
      <c r="M8" s="8">
        <f>15/36</f>
        <v>0.41666666666666669</v>
      </c>
      <c r="P8">
        <v>3</v>
      </c>
      <c r="Q8">
        <v>0</v>
      </c>
      <c r="R8">
        <v>0</v>
      </c>
      <c r="S8">
        <v>1</v>
      </c>
      <c r="T8">
        <v>3</v>
      </c>
      <c r="U8">
        <v>3</v>
      </c>
      <c r="V8">
        <v>3</v>
      </c>
    </row>
    <row r="9" spans="1:22" x14ac:dyDescent="0.3">
      <c r="E9">
        <v>5</v>
      </c>
      <c r="F9">
        <v>1</v>
      </c>
      <c r="G9" t="b">
        <f t="shared" si="0"/>
        <v>0</v>
      </c>
      <c r="H9" t="b">
        <f t="shared" si="1"/>
        <v>0</v>
      </c>
      <c r="P9">
        <v>4</v>
      </c>
      <c r="Q9">
        <v>0</v>
      </c>
      <c r="R9">
        <v>0</v>
      </c>
      <c r="S9">
        <v>0</v>
      </c>
      <c r="T9">
        <v>1</v>
      </c>
      <c r="U9">
        <v>3</v>
      </c>
      <c r="V9">
        <v>3</v>
      </c>
    </row>
    <row r="10" spans="1:22" x14ac:dyDescent="0.3">
      <c r="E10">
        <v>1</v>
      </c>
      <c r="F10">
        <v>4</v>
      </c>
      <c r="G10" t="b">
        <f t="shared" si="0"/>
        <v>0</v>
      </c>
      <c r="H10" t="b">
        <f t="shared" si="1"/>
        <v>1</v>
      </c>
      <c r="P10">
        <v>5</v>
      </c>
      <c r="Q10">
        <v>0</v>
      </c>
      <c r="R10">
        <v>0</v>
      </c>
      <c r="S10">
        <v>0</v>
      </c>
      <c r="T10">
        <v>0</v>
      </c>
      <c r="U10">
        <v>1</v>
      </c>
      <c r="V10">
        <v>3</v>
      </c>
    </row>
    <row r="11" spans="1:22" x14ac:dyDescent="0.3">
      <c r="E11">
        <v>5</v>
      </c>
      <c r="F11">
        <v>6</v>
      </c>
      <c r="G11" t="b">
        <f t="shared" si="0"/>
        <v>0</v>
      </c>
      <c r="H11" t="b">
        <f t="shared" si="1"/>
        <v>1</v>
      </c>
      <c r="J11" t="s">
        <v>16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3">
      <c r="E12">
        <v>3</v>
      </c>
      <c r="F12">
        <v>4</v>
      </c>
      <c r="G12" t="b">
        <f t="shared" si="0"/>
        <v>0</v>
      </c>
      <c r="H12" t="b">
        <f t="shared" si="1"/>
        <v>1</v>
      </c>
    </row>
    <row r="13" spans="1:22" x14ac:dyDescent="0.3">
      <c r="E13">
        <v>2</v>
      </c>
      <c r="F13">
        <v>5</v>
      </c>
      <c r="G13" t="b">
        <f t="shared" si="0"/>
        <v>0</v>
      </c>
      <c r="H13" t="b">
        <f t="shared" si="1"/>
        <v>1</v>
      </c>
      <c r="J13" s="8">
        <f xml:space="preserve"> K7*K8+L7*L8+M7*M8</f>
        <v>1.4166666666666667</v>
      </c>
    </row>
    <row r="14" spans="1:22" x14ac:dyDescent="0.3">
      <c r="E14">
        <v>3</v>
      </c>
      <c r="F14">
        <v>5</v>
      </c>
      <c r="G14" t="b">
        <f t="shared" si="0"/>
        <v>0</v>
      </c>
      <c r="H14" t="b">
        <f t="shared" si="1"/>
        <v>1</v>
      </c>
    </row>
    <row r="15" spans="1:22" x14ac:dyDescent="0.3">
      <c r="E15">
        <v>2</v>
      </c>
      <c r="F15">
        <v>1</v>
      </c>
      <c r="G15" t="b">
        <f t="shared" si="0"/>
        <v>0</v>
      </c>
      <c r="H15" t="b">
        <f t="shared" si="1"/>
        <v>0</v>
      </c>
      <c r="J15" t="s">
        <v>17</v>
      </c>
    </row>
    <row r="16" spans="1:22" x14ac:dyDescent="0.3">
      <c r="E16">
        <v>3</v>
      </c>
      <c r="F16">
        <v>4</v>
      </c>
      <c r="G16" t="b">
        <f t="shared" si="0"/>
        <v>0</v>
      </c>
      <c r="H16" t="b">
        <f t="shared" si="1"/>
        <v>1</v>
      </c>
    </row>
    <row r="17" spans="5:17" x14ac:dyDescent="0.3">
      <c r="E17">
        <v>4</v>
      </c>
      <c r="F17">
        <v>3</v>
      </c>
      <c r="G17" t="b">
        <f t="shared" si="0"/>
        <v>0</v>
      </c>
      <c r="H17" t="b">
        <f t="shared" si="1"/>
        <v>0</v>
      </c>
      <c r="J17" s="8">
        <f>((K8*(K7^2))+(L8*(L7^2))+(M8*(M7^2))-(J13^2))</f>
        <v>1.9097222222222219</v>
      </c>
    </row>
    <row r="18" spans="5:17" x14ac:dyDescent="0.3">
      <c r="E18">
        <v>6</v>
      </c>
      <c r="F18">
        <v>5</v>
      </c>
      <c r="G18" t="b">
        <f t="shared" si="0"/>
        <v>0</v>
      </c>
      <c r="H18" t="b">
        <f t="shared" si="1"/>
        <v>0</v>
      </c>
      <c r="O18" t="s">
        <v>20</v>
      </c>
      <c r="Q18">
        <v>50</v>
      </c>
    </row>
    <row r="19" spans="5:17" x14ac:dyDescent="0.3">
      <c r="E19">
        <v>6</v>
      </c>
      <c r="F19">
        <v>6</v>
      </c>
      <c r="G19" t="b">
        <f t="shared" si="0"/>
        <v>1</v>
      </c>
    </row>
    <row r="20" spans="5:17" x14ac:dyDescent="0.3">
      <c r="E20">
        <v>1</v>
      </c>
      <c r="F20">
        <v>1</v>
      </c>
      <c r="G20" t="b">
        <f t="shared" si="0"/>
        <v>1</v>
      </c>
      <c r="K20">
        <v>0</v>
      </c>
      <c r="L20">
        <v>1</v>
      </c>
      <c r="M20">
        <v>3</v>
      </c>
    </row>
    <row r="21" spans="5:17" x14ac:dyDescent="0.3">
      <c r="E21">
        <v>2</v>
      </c>
      <c r="F21">
        <v>5</v>
      </c>
      <c r="G21" t="b">
        <f t="shared" si="0"/>
        <v>0</v>
      </c>
      <c r="H21" t="b">
        <f t="shared" si="1"/>
        <v>1</v>
      </c>
      <c r="J21" t="s">
        <v>18</v>
      </c>
      <c r="K21">
        <f>I3/Q18</f>
        <v>0.48</v>
      </c>
      <c r="L21">
        <f>K3/Q18</f>
        <v>0.16</v>
      </c>
      <c r="M21">
        <f>J3/Q18</f>
        <v>0.36</v>
      </c>
    </row>
    <row r="22" spans="5:17" x14ac:dyDescent="0.3">
      <c r="E22">
        <v>3</v>
      </c>
      <c r="F22">
        <v>4</v>
      </c>
      <c r="G22" t="b">
        <f t="shared" si="0"/>
        <v>0</v>
      </c>
      <c r="H22" t="b">
        <f t="shared" si="1"/>
        <v>1</v>
      </c>
      <c r="J22" t="s">
        <v>19</v>
      </c>
      <c r="K22">
        <f>J3/Q18</f>
        <v>0.36</v>
      </c>
      <c r="L22">
        <f>K3/Q18</f>
        <v>0.16</v>
      </c>
      <c r="M22">
        <f>I3/Q18</f>
        <v>0.48</v>
      </c>
    </row>
    <row r="23" spans="5:17" x14ac:dyDescent="0.3">
      <c r="E23">
        <v>5</v>
      </c>
      <c r="F23">
        <v>6</v>
      </c>
      <c r="G23" t="b">
        <f t="shared" si="0"/>
        <v>0</v>
      </c>
      <c r="H23" t="b">
        <f t="shared" si="1"/>
        <v>1</v>
      </c>
    </row>
    <row r="24" spans="5:17" x14ac:dyDescent="0.3">
      <c r="E24">
        <v>1</v>
      </c>
      <c r="F24">
        <v>1</v>
      </c>
      <c r="G24" t="b">
        <f t="shared" si="0"/>
        <v>1</v>
      </c>
      <c r="J24" t="s">
        <v>21</v>
      </c>
    </row>
    <row r="25" spans="5:17" x14ac:dyDescent="0.3">
      <c r="E25">
        <v>6</v>
      </c>
      <c r="F25">
        <v>4</v>
      </c>
      <c r="G25" t="b">
        <f t="shared" si="0"/>
        <v>0</v>
      </c>
      <c r="H25" t="b">
        <f t="shared" si="1"/>
        <v>0</v>
      </c>
    </row>
    <row r="26" spans="5:17" x14ac:dyDescent="0.3">
      <c r="E26">
        <v>2</v>
      </c>
      <c r="F26">
        <v>3</v>
      </c>
      <c r="G26" t="b">
        <f t="shared" si="0"/>
        <v>0</v>
      </c>
      <c r="H26" t="b">
        <f t="shared" si="1"/>
        <v>1</v>
      </c>
    </row>
    <row r="27" spans="5:17" x14ac:dyDescent="0.3">
      <c r="E27">
        <v>6</v>
      </c>
      <c r="F27">
        <v>6</v>
      </c>
      <c r="G27" t="b">
        <f t="shared" si="0"/>
        <v>1</v>
      </c>
    </row>
    <row r="28" spans="5:17" x14ac:dyDescent="0.3">
      <c r="E28">
        <v>6</v>
      </c>
      <c r="F28">
        <v>4</v>
      </c>
      <c r="G28" t="b">
        <f t="shared" si="0"/>
        <v>0</v>
      </c>
      <c r="H28" t="b">
        <f t="shared" si="1"/>
        <v>0</v>
      </c>
    </row>
    <row r="29" spans="5:17" x14ac:dyDescent="0.3">
      <c r="E29">
        <v>4</v>
      </c>
      <c r="F29">
        <v>3</v>
      </c>
      <c r="G29" t="b">
        <f t="shared" si="0"/>
        <v>0</v>
      </c>
      <c r="H29" t="b">
        <f t="shared" si="1"/>
        <v>0</v>
      </c>
    </row>
    <row r="30" spans="5:17" x14ac:dyDescent="0.3">
      <c r="E30">
        <v>5</v>
      </c>
      <c r="F30">
        <v>4</v>
      </c>
      <c r="G30" t="b">
        <f t="shared" si="0"/>
        <v>0</v>
      </c>
      <c r="H30" t="b">
        <f t="shared" si="1"/>
        <v>0</v>
      </c>
    </row>
    <row r="31" spans="5:17" x14ac:dyDescent="0.3">
      <c r="E31">
        <v>6</v>
      </c>
      <c r="F31">
        <v>3</v>
      </c>
      <c r="G31" t="b">
        <f t="shared" si="0"/>
        <v>0</v>
      </c>
      <c r="H31" t="b">
        <f t="shared" si="1"/>
        <v>0</v>
      </c>
    </row>
    <row r="32" spans="5:17" x14ac:dyDescent="0.3">
      <c r="E32">
        <v>5</v>
      </c>
      <c r="F32">
        <v>6</v>
      </c>
      <c r="G32" t="b">
        <f t="shared" si="0"/>
        <v>0</v>
      </c>
      <c r="H32" t="b">
        <f t="shared" si="1"/>
        <v>1</v>
      </c>
    </row>
    <row r="33" spans="5:8" x14ac:dyDescent="0.3">
      <c r="E33">
        <v>1</v>
      </c>
      <c r="F33">
        <v>1</v>
      </c>
      <c r="G33" t="b">
        <f t="shared" si="0"/>
        <v>1</v>
      </c>
    </row>
    <row r="34" spans="5:8" x14ac:dyDescent="0.3">
      <c r="E34">
        <v>6</v>
      </c>
      <c r="F34">
        <v>4</v>
      </c>
      <c r="G34" t="b">
        <f t="shared" si="0"/>
        <v>0</v>
      </c>
      <c r="H34" t="b">
        <f t="shared" si="1"/>
        <v>0</v>
      </c>
    </row>
    <row r="35" spans="5:8" x14ac:dyDescent="0.3">
      <c r="E35">
        <v>4</v>
      </c>
      <c r="F35">
        <v>4</v>
      </c>
      <c r="G35" t="b">
        <f t="shared" si="0"/>
        <v>1</v>
      </c>
    </row>
    <row r="36" spans="5:8" x14ac:dyDescent="0.3">
      <c r="E36">
        <v>2</v>
      </c>
      <c r="F36">
        <v>5</v>
      </c>
      <c r="G36" t="b">
        <f t="shared" si="0"/>
        <v>0</v>
      </c>
      <c r="H36" t="b">
        <f t="shared" si="1"/>
        <v>1</v>
      </c>
    </row>
    <row r="37" spans="5:8" x14ac:dyDescent="0.3">
      <c r="E37">
        <v>1</v>
      </c>
      <c r="F37">
        <v>5</v>
      </c>
      <c r="G37" t="b">
        <f t="shared" si="0"/>
        <v>0</v>
      </c>
      <c r="H37" t="b">
        <f t="shared" si="1"/>
        <v>1</v>
      </c>
    </row>
    <row r="38" spans="5:8" x14ac:dyDescent="0.3">
      <c r="E38">
        <v>2</v>
      </c>
      <c r="F38">
        <v>2</v>
      </c>
      <c r="G38" t="b">
        <f t="shared" si="0"/>
        <v>1</v>
      </c>
    </row>
    <row r="39" spans="5:8" x14ac:dyDescent="0.3">
      <c r="E39">
        <v>6</v>
      </c>
      <c r="F39">
        <v>3</v>
      </c>
      <c r="G39" t="b">
        <f t="shared" si="0"/>
        <v>0</v>
      </c>
      <c r="H39" t="b">
        <f t="shared" si="1"/>
        <v>0</v>
      </c>
    </row>
    <row r="40" spans="5:8" x14ac:dyDescent="0.3">
      <c r="E40">
        <v>1</v>
      </c>
      <c r="F40">
        <v>3</v>
      </c>
      <c r="G40" t="b">
        <f t="shared" si="0"/>
        <v>0</v>
      </c>
      <c r="H40" t="b">
        <f t="shared" si="1"/>
        <v>1</v>
      </c>
    </row>
    <row r="41" spans="5:8" x14ac:dyDescent="0.3">
      <c r="E41">
        <v>2</v>
      </c>
      <c r="F41">
        <v>1</v>
      </c>
      <c r="G41" t="b">
        <f t="shared" si="0"/>
        <v>0</v>
      </c>
      <c r="H41" t="b">
        <f t="shared" si="1"/>
        <v>0</v>
      </c>
    </row>
    <row r="42" spans="5:8" x14ac:dyDescent="0.3">
      <c r="E42">
        <v>1</v>
      </c>
      <c r="F42">
        <v>4</v>
      </c>
      <c r="G42" t="b">
        <f t="shared" si="0"/>
        <v>0</v>
      </c>
      <c r="H42" t="b">
        <f t="shared" si="1"/>
        <v>1</v>
      </c>
    </row>
    <row r="43" spans="5:8" x14ac:dyDescent="0.3">
      <c r="E43">
        <v>4</v>
      </c>
      <c r="F43">
        <v>2</v>
      </c>
      <c r="G43" t="b">
        <f t="shared" si="0"/>
        <v>0</v>
      </c>
      <c r="H43" t="b">
        <f t="shared" si="1"/>
        <v>0</v>
      </c>
    </row>
    <row r="44" spans="5:8" x14ac:dyDescent="0.3">
      <c r="E44">
        <v>1</v>
      </c>
      <c r="F44">
        <v>3</v>
      </c>
      <c r="G44" t="b">
        <f t="shared" si="0"/>
        <v>0</v>
      </c>
      <c r="H44" t="b">
        <f t="shared" si="1"/>
        <v>1</v>
      </c>
    </row>
    <row r="45" spans="5:8" x14ac:dyDescent="0.3">
      <c r="E45">
        <v>2</v>
      </c>
      <c r="F45">
        <v>3</v>
      </c>
      <c r="G45" t="b">
        <f t="shared" si="0"/>
        <v>0</v>
      </c>
      <c r="H45" t="b">
        <f t="shared" si="1"/>
        <v>1</v>
      </c>
    </row>
    <row r="46" spans="5:8" x14ac:dyDescent="0.3">
      <c r="E46">
        <v>4</v>
      </c>
      <c r="F46">
        <v>3</v>
      </c>
      <c r="G46" t="b">
        <f t="shared" si="0"/>
        <v>0</v>
      </c>
      <c r="H46" t="b">
        <f t="shared" si="1"/>
        <v>0</v>
      </c>
    </row>
    <row r="47" spans="5:8" x14ac:dyDescent="0.3">
      <c r="E47">
        <v>4</v>
      </c>
      <c r="F47">
        <v>3</v>
      </c>
      <c r="G47" t="b">
        <f t="shared" si="0"/>
        <v>0</v>
      </c>
      <c r="H47" t="b">
        <f t="shared" si="1"/>
        <v>0</v>
      </c>
    </row>
    <row r="48" spans="5:8" x14ac:dyDescent="0.3">
      <c r="E48">
        <v>2</v>
      </c>
      <c r="F48">
        <v>3</v>
      </c>
      <c r="G48" t="b">
        <f t="shared" si="0"/>
        <v>0</v>
      </c>
      <c r="H48" t="b">
        <f t="shared" si="1"/>
        <v>1</v>
      </c>
    </row>
    <row r="49" spans="5:8" x14ac:dyDescent="0.3">
      <c r="E49">
        <v>4</v>
      </c>
      <c r="F49">
        <v>5</v>
      </c>
      <c r="G49" t="b">
        <f t="shared" si="0"/>
        <v>0</v>
      </c>
      <c r="H49" t="b">
        <f t="shared" si="1"/>
        <v>1</v>
      </c>
    </row>
    <row r="50" spans="5:8" x14ac:dyDescent="0.3">
      <c r="E50">
        <v>6</v>
      </c>
      <c r="F50">
        <v>6</v>
      </c>
      <c r="G50" t="b">
        <f t="shared" si="0"/>
        <v>1</v>
      </c>
    </row>
    <row r="51" spans="5:8" x14ac:dyDescent="0.3">
      <c r="E51">
        <v>6</v>
      </c>
      <c r="F51">
        <v>1</v>
      </c>
      <c r="G51" t="b">
        <f t="shared" si="0"/>
        <v>0</v>
      </c>
      <c r="H51" t="b">
        <f t="shared" si="1"/>
        <v>0</v>
      </c>
    </row>
    <row r="52" spans="5:8" x14ac:dyDescent="0.3">
      <c r="E52">
        <v>4</v>
      </c>
      <c r="F52">
        <v>5</v>
      </c>
      <c r="G52" t="b">
        <f t="shared" si="0"/>
        <v>0</v>
      </c>
      <c r="H52" t="b">
        <f t="shared" si="1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1F8D-FF36-4117-8E68-E7E054AC60A5}">
  <dimension ref="A1:O77"/>
  <sheetViews>
    <sheetView topLeftCell="B22" workbookViewId="0">
      <selection activeCell="K44" sqref="K44"/>
    </sheetView>
  </sheetViews>
  <sheetFormatPr defaultColWidth="11" defaultRowHeight="15.6" x14ac:dyDescent="0.3"/>
  <cols>
    <col min="2" max="2" width="20.8984375" bestFit="1" customWidth="1"/>
    <col min="4" max="4" width="17.19921875" bestFit="1" customWidth="1"/>
    <col min="8" max="8" width="11.8984375" bestFit="1" customWidth="1"/>
    <col min="9" max="9" width="11.3984375" bestFit="1" customWidth="1"/>
    <col min="12" max="12" width="19.8984375" bestFit="1" customWidth="1"/>
    <col min="18" max="18" width="11.8984375" bestFit="1" customWidth="1"/>
  </cols>
  <sheetData>
    <row r="1" spans="1:2" x14ac:dyDescent="0.3">
      <c r="A1" t="s">
        <v>37</v>
      </c>
    </row>
    <row r="2" spans="1:2" x14ac:dyDescent="0.3">
      <c r="A2" t="s">
        <v>36</v>
      </c>
    </row>
    <row r="3" spans="1:2" x14ac:dyDescent="0.3">
      <c r="A3" t="s">
        <v>35</v>
      </c>
    </row>
    <row r="4" spans="1:2" x14ac:dyDescent="0.3">
      <c r="A4" t="s">
        <v>34</v>
      </c>
      <c r="B4">
        <f>100*10*20</f>
        <v>20000</v>
      </c>
    </row>
    <row r="6" spans="1:2" x14ac:dyDescent="0.3">
      <c r="A6" t="s">
        <v>33</v>
      </c>
    </row>
    <row r="7" spans="1:2" x14ac:dyDescent="0.3">
      <c r="A7" t="s">
        <v>32</v>
      </c>
    </row>
    <row r="8" spans="1:2" x14ac:dyDescent="0.3">
      <c r="A8" t="s">
        <v>31</v>
      </c>
      <c r="B8">
        <f>25*15*20</f>
        <v>7500</v>
      </c>
    </row>
    <row r="10" spans="1:2" x14ac:dyDescent="0.3">
      <c r="A10" t="s">
        <v>30</v>
      </c>
    </row>
    <row r="11" spans="1:2" x14ac:dyDescent="0.3">
      <c r="A11" t="s">
        <v>29</v>
      </c>
    </row>
    <row r="12" spans="1:2" x14ac:dyDescent="0.3">
      <c r="A12" t="s">
        <v>28</v>
      </c>
      <c r="B12">
        <f>20*25*20</f>
        <v>10000</v>
      </c>
    </row>
    <row r="14" spans="1:2" x14ac:dyDescent="0.3">
      <c r="A14" t="s">
        <v>27</v>
      </c>
    </row>
    <row r="15" spans="1:2" x14ac:dyDescent="0.3">
      <c r="A15" t="s">
        <v>26</v>
      </c>
      <c r="B15">
        <v>0</v>
      </c>
    </row>
    <row r="17" spans="1:15" x14ac:dyDescent="0.3">
      <c r="A17" t="s">
        <v>25</v>
      </c>
    </row>
    <row r="18" spans="1:15" x14ac:dyDescent="0.3">
      <c r="A18" t="s">
        <v>23</v>
      </c>
      <c r="B18">
        <v>0</v>
      </c>
    </row>
    <row r="20" spans="1:15" x14ac:dyDescent="0.3">
      <c r="A20" t="s">
        <v>24</v>
      </c>
    </row>
    <row r="21" spans="1:15" x14ac:dyDescent="0.3">
      <c r="A21" t="s">
        <v>23</v>
      </c>
      <c r="B21">
        <v>0</v>
      </c>
    </row>
    <row r="23" spans="1:15" x14ac:dyDescent="0.3">
      <c r="A23" t="s">
        <v>22</v>
      </c>
    </row>
    <row r="24" spans="1:15" x14ac:dyDescent="0.3">
      <c r="B24" t="s">
        <v>52</v>
      </c>
    </row>
    <row r="26" spans="1:15" x14ac:dyDescent="0.3">
      <c r="B26" t="s">
        <v>46</v>
      </c>
      <c r="C26" t="s">
        <v>44</v>
      </c>
      <c r="D26" t="s">
        <v>45</v>
      </c>
      <c r="E26" t="s">
        <v>51</v>
      </c>
      <c r="G26">
        <f>20*(1/20)*(10*100)</f>
        <v>1000</v>
      </c>
      <c r="H26" t="s">
        <v>53</v>
      </c>
      <c r="J26">
        <f>10*100</f>
        <v>1000</v>
      </c>
      <c r="K26" t="s">
        <v>67</v>
      </c>
      <c r="L26">
        <f>20*(1/20)*(1-1/20)</f>
        <v>0.95</v>
      </c>
      <c r="M26" t="s">
        <v>68</v>
      </c>
      <c r="O26" s="8">
        <f>SQRT(L26)</f>
        <v>0.97467943448089633</v>
      </c>
    </row>
    <row r="27" spans="1:15" x14ac:dyDescent="0.3">
      <c r="B27" t="s">
        <v>47</v>
      </c>
      <c r="C27" s="5" t="s">
        <v>44</v>
      </c>
      <c r="D27" s="4" t="s">
        <v>48</v>
      </c>
      <c r="E27" t="s">
        <v>51</v>
      </c>
      <c r="G27">
        <f>20*(4/30)*(25*15)</f>
        <v>1000</v>
      </c>
      <c r="H27" t="s">
        <v>54</v>
      </c>
      <c r="J27">
        <f>25*15</f>
        <v>375</v>
      </c>
      <c r="K27" t="s">
        <v>67</v>
      </c>
      <c r="L27" s="8">
        <f>20*(4/30)*(1-4/30)</f>
        <v>2.3111111111111109</v>
      </c>
      <c r="M27" t="s">
        <v>68</v>
      </c>
      <c r="O27" s="8">
        <f t="shared" ref="O27:O28" si="0">SQRT(L27)</f>
        <v>1.5202339001321838</v>
      </c>
    </row>
    <row r="28" spans="1:15" x14ac:dyDescent="0.3">
      <c r="B28" t="s">
        <v>49</v>
      </c>
      <c r="C28" t="s">
        <v>44</v>
      </c>
      <c r="D28" t="s">
        <v>50</v>
      </c>
      <c r="E28" t="s">
        <v>51</v>
      </c>
      <c r="G28">
        <f>20*(5/40)*(20*25)</f>
        <v>1250</v>
      </c>
      <c r="H28" t="s">
        <v>55</v>
      </c>
      <c r="J28">
        <f>20*25</f>
        <v>500</v>
      </c>
      <c r="K28" t="s">
        <v>67</v>
      </c>
      <c r="L28">
        <f>20*(5/40)*(1-5/40)</f>
        <v>2.1875</v>
      </c>
      <c r="M28" t="s">
        <v>68</v>
      </c>
      <c r="O28" s="8">
        <f t="shared" si="0"/>
        <v>1.479019945774904</v>
      </c>
    </row>
    <row r="30" spans="1:15" x14ac:dyDescent="0.3">
      <c r="B30" t="s">
        <v>56</v>
      </c>
    </row>
    <row r="31" spans="1:15" x14ac:dyDescent="0.3">
      <c r="B31" t="s">
        <v>57</v>
      </c>
    </row>
    <row r="34" spans="1:12" x14ac:dyDescent="0.3">
      <c r="A34" t="s">
        <v>58</v>
      </c>
      <c r="B34" t="s">
        <v>59</v>
      </c>
      <c r="L34" s="6"/>
    </row>
    <row r="35" spans="1:12" x14ac:dyDescent="0.3">
      <c r="B35" s="6"/>
    </row>
    <row r="36" spans="1:12" x14ac:dyDescent="0.3">
      <c r="B36" t="s">
        <v>60</v>
      </c>
    </row>
    <row r="37" spans="1:12" x14ac:dyDescent="0.3">
      <c r="H37" t="s">
        <v>62</v>
      </c>
      <c r="I37" s="8">
        <f>1000/375</f>
        <v>2.6666666666666665</v>
      </c>
    </row>
    <row r="38" spans="1:12" x14ac:dyDescent="0.3">
      <c r="B38" t="s">
        <v>47</v>
      </c>
      <c r="C38" s="5" t="s">
        <v>61</v>
      </c>
      <c r="D38" s="4" t="s">
        <v>48</v>
      </c>
      <c r="E38" t="s">
        <v>51</v>
      </c>
      <c r="G38">
        <f>15*(4/30)*(25*15)</f>
        <v>750</v>
      </c>
      <c r="H38" t="s">
        <v>63</v>
      </c>
      <c r="I38" s="7"/>
      <c r="J38" s="8">
        <f>(1-(_xlfn.BINOM.DIST(2,15,4/30,TRUE)))</f>
        <v>0.32286168894496048</v>
      </c>
    </row>
    <row r="40" spans="1:12" x14ac:dyDescent="0.3">
      <c r="A40" t="s">
        <v>64</v>
      </c>
      <c r="B40" t="s">
        <v>65</v>
      </c>
    </row>
    <row r="59" spans="2:2" x14ac:dyDescent="0.3">
      <c r="B59" s="6"/>
    </row>
    <row r="77" spans="2:8" x14ac:dyDescent="0.3">
      <c r="B77" t="s">
        <v>42</v>
      </c>
      <c r="H7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O36"/>
  <sheetViews>
    <sheetView tabSelected="1" topLeftCell="A16" workbookViewId="0">
      <selection activeCell="D30" sqref="D30"/>
    </sheetView>
  </sheetViews>
  <sheetFormatPr defaultColWidth="11" defaultRowHeight="15.6" x14ac:dyDescent="0.3"/>
  <cols>
    <col min="2" max="2" width="11.3984375" bestFit="1" customWidth="1"/>
  </cols>
  <sheetData>
    <row r="1" spans="1:15" x14ac:dyDescent="0.3">
      <c r="A1" t="s">
        <v>66</v>
      </c>
    </row>
    <row r="3" spans="1:15" x14ac:dyDescent="0.3">
      <c r="A3" t="s">
        <v>70</v>
      </c>
    </row>
    <row r="4" spans="1:15" x14ac:dyDescent="0.3">
      <c r="A4" t="s">
        <v>40</v>
      </c>
    </row>
    <row r="5" spans="1:15" x14ac:dyDescent="0.3">
      <c r="A5" t="s">
        <v>41</v>
      </c>
    </row>
    <row r="11" spans="1:15" x14ac:dyDescent="0.3">
      <c r="A11" t="s">
        <v>94</v>
      </c>
    </row>
    <row r="13" spans="1:15" x14ac:dyDescent="0.3">
      <c r="B13" t="s">
        <v>71</v>
      </c>
      <c r="D13" t="s">
        <v>69</v>
      </c>
      <c r="E13" t="s">
        <v>74</v>
      </c>
      <c r="G13">
        <f>O13*J13</f>
        <v>1414.2135623730951</v>
      </c>
      <c r="H13" t="s">
        <v>53</v>
      </c>
      <c r="J13">
        <f>500</f>
        <v>500</v>
      </c>
      <c r="K13" t="s">
        <v>67</v>
      </c>
      <c r="L13">
        <f>8</f>
        <v>8</v>
      </c>
      <c r="M13" t="s">
        <v>68</v>
      </c>
      <c r="O13" s="8">
        <f>SQRT(L13)</f>
        <v>2.8284271247461903</v>
      </c>
    </row>
    <row r="14" spans="1:15" x14ac:dyDescent="0.3">
      <c r="B14" t="s">
        <v>72</v>
      </c>
      <c r="C14" s="5"/>
      <c r="D14" s="4" t="s">
        <v>89</v>
      </c>
      <c r="E14" t="s">
        <v>74</v>
      </c>
      <c r="G14">
        <f>O14*J14</f>
        <v>1732.0508075688772</v>
      </c>
      <c r="H14" t="s">
        <v>54</v>
      </c>
      <c r="J14">
        <f>1000</f>
        <v>1000</v>
      </c>
      <c r="K14" t="s">
        <v>67</v>
      </c>
      <c r="L14" s="9">
        <f>3</f>
        <v>3</v>
      </c>
      <c r="M14" t="s">
        <v>68</v>
      </c>
      <c r="O14" s="8">
        <f t="shared" ref="O14:O15" si="0">SQRT(L14)</f>
        <v>1.7320508075688772</v>
      </c>
    </row>
    <row r="15" spans="1:15" x14ac:dyDescent="0.3">
      <c r="B15" t="s">
        <v>73</v>
      </c>
      <c r="D15" t="s">
        <v>90</v>
      </c>
      <c r="E15" t="s">
        <v>74</v>
      </c>
      <c r="G15">
        <f>O15*J15</f>
        <v>2309.4010767585028</v>
      </c>
      <c r="H15" t="s">
        <v>55</v>
      </c>
      <c r="J15">
        <f>2000</f>
        <v>2000</v>
      </c>
      <c r="K15" t="s">
        <v>67</v>
      </c>
      <c r="L15" s="8">
        <f>4/3</f>
        <v>1.3333333333333333</v>
      </c>
      <c r="M15" t="s">
        <v>68</v>
      </c>
      <c r="O15" s="8">
        <f t="shared" si="0"/>
        <v>1.1547005383792515</v>
      </c>
    </row>
    <row r="17" spans="1:6" x14ac:dyDescent="0.3">
      <c r="A17" t="s">
        <v>75</v>
      </c>
    </row>
    <row r="18" spans="1:6" x14ac:dyDescent="0.3">
      <c r="A18" t="s">
        <v>71</v>
      </c>
      <c r="C18" t="s">
        <v>69</v>
      </c>
    </row>
    <row r="20" spans="1:6" x14ac:dyDescent="0.3">
      <c r="A20" t="s">
        <v>77</v>
      </c>
      <c r="E20" t="s">
        <v>76</v>
      </c>
    </row>
    <row r="22" spans="1:6" x14ac:dyDescent="0.3">
      <c r="A22" t="s">
        <v>78</v>
      </c>
      <c r="B22" s="8">
        <f>_xlfn.POISSON.DIST(2,4,TRUE)</f>
        <v>0.23810330555354431</v>
      </c>
    </row>
    <row r="24" spans="1:6" x14ac:dyDescent="0.3">
      <c r="A24" t="s">
        <v>79</v>
      </c>
      <c r="B24" t="s">
        <v>82</v>
      </c>
      <c r="F24" t="s">
        <v>88</v>
      </c>
    </row>
    <row r="25" spans="1:6" x14ac:dyDescent="0.3">
      <c r="A25" t="s">
        <v>40</v>
      </c>
    </row>
    <row r="27" spans="1:6" x14ac:dyDescent="0.3">
      <c r="A27" t="s">
        <v>92</v>
      </c>
    </row>
    <row r="28" spans="1:6" x14ac:dyDescent="0.3">
      <c r="C28" t="s">
        <v>80</v>
      </c>
      <c r="D28" s="8">
        <f>_xlfn.POISSON.DIST(4,3,TRUE)</f>
        <v>0.81526324452377208</v>
      </c>
    </row>
    <row r="30" spans="1:6" x14ac:dyDescent="0.3">
      <c r="C30" t="s">
        <v>91</v>
      </c>
      <c r="D30" s="8">
        <f>_xlfn.POISSON.DIST(2,3,TRUE)</f>
        <v>0.42319008112684342</v>
      </c>
    </row>
    <row r="32" spans="1:6" x14ac:dyDescent="0.3">
      <c r="A32" t="s">
        <v>81</v>
      </c>
    </row>
    <row r="34" spans="2:2" x14ac:dyDescent="0.3">
      <c r="B34" t="s">
        <v>93</v>
      </c>
    </row>
    <row r="36" spans="2:2" x14ac:dyDescent="0.3">
      <c r="B36" s="8">
        <f>D28-D30/D28</f>
        <v>0.29617927505812336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1DC_G3</vt:lpstr>
      <vt:lpstr>Exercício 1</vt:lpstr>
      <vt:lpstr>Exercício 2 (2)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Monteiro</cp:lastModifiedBy>
  <dcterms:created xsi:type="dcterms:W3CDTF">2021-03-21T23:58:51Z</dcterms:created>
  <dcterms:modified xsi:type="dcterms:W3CDTF">2021-04-03T11:31:33Z</dcterms:modified>
</cp:coreProperties>
</file>