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\Faculdade\Matemática Comp.  2 Semestre  2020_2021\Trabalho 2\"/>
    </mc:Choice>
  </mc:AlternateContent>
  <xr:revisionPtr revIDLastSave="0" documentId="13_ncr:1_{5FC124D6-FB15-4890-923B-7168B90D27B0}" xr6:coauthVersionLast="46" xr6:coauthVersionMax="46" xr10:uidLastSave="{00000000-0000-0000-0000-000000000000}"/>
  <bookViews>
    <workbookView xWindow="28680" yWindow="-120" windowWidth="29040" windowHeight="15840" tabRatio="268" activeTab="3" xr2:uid="{F80C88BB-E4DE-D54A-AE33-392A853E4BDD}"/>
  </bookViews>
  <sheets>
    <sheet name="1DC_G3" sheetId="1" r:id="rId1"/>
    <sheet name="Exercício 1" sheetId="2" r:id="rId2"/>
    <sheet name="Exercício 2" sheetId="3" r:id="rId3"/>
    <sheet name="Exercício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5" i="4" l="1"/>
  <c r="N53" i="4"/>
  <c r="M51" i="4"/>
  <c r="M35" i="4"/>
  <c r="O42" i="4"/>
  <c r="N42" i="4"/>
  <c r="M42" i="4"/>
  <c r="L42" i="4"/>
  <c r="M47" i="4"/>
  <c r="Q34" i="4"/>
  <c r="S32" i="4"/>
  <c r="R32" i="4"/>
  <c r="B26" i="4"/>
  <c r="M32" i="4"/>
  <c r="B30" i="4"/>
  <c r="B41" i="4"/>
  <c r="M27" i="4"/>
  <c r="N27" i="4"/>
  <c r="O27" i="4"/>
  <c r="L27" i="4"/>
  <c r="P27" i="4"/>
  <c r="E26" i="4"/>
  <c r="D26" i="4"/>
  <c r="F37" i="4"/>
  <c r="E37" i="4"/>
  <c r="C37" i="4"/>
  <c r="B37" i="4"/>
  <c r="D37" i="4"/>
  <c r="C26" i="4"/>
  <c r="C17" i="3"/>
  <c r="F16" i="3"/>
  <c r="C22" i="3"/>
  <c r="K19" i="2"/>
  <c r="M19" i="2" s="1"/>
  <c r="D41" i="3"/>
  <c r="C43" i="3" s="1"/>
  <c r="C41" i="3"/>
  <c r="B41" i="3"/>
  <c r="E38" i="3"/>
  <c r="D36" i="3"/>
  <c r="D35" i="3"/>
  <c r="C36" i="3"/>
  <c r="C35" i="3"/>
  <c r="C28" i="3"/>
  <c r="F18" i="3"/>
  <c r="H18" i="3" s="1"/>
  <c r="F17" i="3"/>
  <c r="H17" i="3" s="1"/>
  <c r="G18" i="3"/>
  <c r="G17" i="3"/>
  <c r="G16" i="3"/>
  <c r="M21" i="2"/>
  <c r="M20" i="2"/>
  <c r="K20" i="2"/>
  <c r="K21" i="2"/>
  <c r="B21" i="2"/>
  <c r="B16" i="2"/>
  <c r="B15" i="2"/>
  <c r="L11" i="2"/>
  <c r="B11" i="2"/>
  <c r="P42" i="4" l="1"/>
  <c r="F26" i="4"/>
  <c r="B44" i="4"/>
  <c r="P27" i="2"/>
  <c r="K29" i="2" s="1"/>
  <c r="H16" i="3"/>
  <c r="B33" i="4" l="1"/>
  <c r="K23" i="3"/>
  <c r="F25" i="3"/>
  <c r="K42" i="2"/>
  <c r="K35" i="2"/>
</calcChain>
</file>

<file path=xl/sharedStrings.xml><?xml version="1.0" encoding="utf-8"?>
<sst xmlns="http://schemas.openxmlformats.org/spreadsheetml/2006/main" count="235" uniqueCount="138">
  <si>
    <t>Tabela 1- tempo de utilização das roletas, em minutos</t>
  </si>
  <si>
    <t>Jogo</t>
  </si>
  <si>
    <t>Média</t>
  </si>
  <si>
    <t>variância</t>
  </si>
  <si>
    <t>Distribuição</t>
  </si>
  <si>
    <t>% utilizadores</t>
  </si>
  <si>
    <t>Roleta 1</t>
  </si>
  <si>
    <t>normal</t>
  </si>
  <si>
    <t>Roleta 2</t>
  </si>
  <si>
    <t>Roleta 3</t>
  </si>
  <si>
    <t>Tabela 2- tempo de utilização das slots, em minutos</t>
  </si>
  <si>
    <t>a</t>
  </si>
  <si>
    <t>b</t>
  </si>
  <si>
    <t>Variância</t>
  </si>
  <si>
    <t>Função de distribuição</t>
  </si>
  <si>
    <t>Slot 1</t>
  </si>
  <si>
    <t>F(x)</t>
  </si>
  <si>
    <t>Slot 2</t>
  </si>
  <si>
    <t>Slot 3</t>
  </si>
  <si>
    <t>Tempo (min)</t>
  </si>
  <si>
    <t>0-20</t>
  </si>
  <si>
    <t>20-40</t>
  </si>
  <si>
    <t>40-60</t>
  </si>
  <si>
    <t>&gt;60</t>
  </si>
  <si>
    <t>Tabela 3 - Prémios (euros)</t>
  </si>
  <si>
    <t xml:space="preserve">X1=Tempo de utilizaçao da roleta 1 </t>
  </si>
  <si>
    <t>X1-&gt;(44;42)</t>
  </si>
  <si>
    <t>X10-&gt;(440;420)</t>
  </si>
  <si>
    <t>X10=Tempo de utilizaçao da roleta 1 em 10 utilizações</t>
  </si>
  <si>
    <t>PX10(x&gt;240)=</t>
  </si>
  <si>
    <t>1)a)</t>
  </si>
  <si>
    <t>1)b)</t>
  </si>
  <si>
    <t>1)c)</t>
  </si>
  <si>
    <t>X50-&gt;(2200;2100)</t>
  </si>
  <si>
    <t>PX50 (x&gt;1260) =</t>
  </si>
  <si>
    <t>X50=Tempo de utilizaçao da roleta 1 em 50 jogadores</t>
  </si>
  <si>
    <t xml:space="preserve">Média= </t>
  </si>
  <si>
    <t>Variância=</t>
  </si>
  <si>
    <t>X2= Tempo de utilizaçao das roletas em 1 utilizaçao em cada.</t>
  </si>
  <si>
    <t>PX2(x&gt;120)=</t>
  </si>
  <si>
    <t>X2-&gt;(312;221)</t>
  </si>
  <si>
    <t>1)d).i)</t>
  </si>
  <si>
    <t>P(R1)</t>
  </si>
  <si>
    <t xml:space="preserve">P(R1&gt;55) </t>
  </si>
  <si>
    <t xml:space="preserve">X=Tempo de utilizaçao na roleta n </t>
  </si>
  <si>
    <t xml:space="preserve">P(R2&gt;55) </t>
  </si>
  <si>
    <t xml:space="preserve">P(R3&gt;55) </t>
  </si>
  <si>
    <t xml:space="preserve"> utilizadores</t>
  </si>
  <si>
    <t>Resposta =</t>
  </si>
  <si>
    <t xml:space="preserve">𝑃(𝑅n&gt;55)∗𝑢𝑡𝑖𝑙𝑖𝑧𝑎𝑑𝑜𝑟𝑒𝑠𝑅n </t>
  </si>
  <si>
    <t>P(R1&gt;55)∗utilizadoresR1+P(R2&gt;55∗utilizadoresR2+P(R3&gt;55 ∗utilizadoresR3)) =</t>
  </si>
  <si>
    <t>1)d).ii)</t>
  </si>
  <si>
    <t>1)d).iii)</t>
  </si>
  <si>
    <t>2)a)</t>
  </si>
  <si>
    <t>1-P1(x&lt;50)=</t>
  </si>
  <si>
    <t>PX1(X&gt;50)=</t>
  </si>
  <si>
    <t>PX1=Tempo de utilizaçao na slot1.</t>
  </si>
  <si>
    <t>PX2=Tempo de utilizaçao na slot2.</t>
  </si>
  <si>
    <t>PX2(X&gt;50)=</t>
  </si>
  <si>
    <t>1-P2(x&lt;50)=</t>
  </si>
  <si>
    <t>PX3=Tempo de utilizaçao na slot3.</t>
  </si>
  <si>
    <t>PX3(X&gt;50)=</t>
  </si>
  <si>
    <t>1-P3(x&lt;50)=</t>
  </si>
  <si>
    <t xml:space="preserve">P(X3&gt;50) </t>
  </si>
  <si>
    <t xml:space="preserve">P(X2&gt;50) </t>
  </si>
  <si>
    <t xml:space="preserve">P(X1&gt;50) </t>
  </si>
  <si>
    <t>b)</t>
  </si>
  <si>
    <t xml:space="preserve">𝑃(Xn&gt;50)∗𝑢𝑡𝑖𝑙𝑖𝑧𝑎𝑑𝑜𝑟𝑒𝑠Xn </t>
  </si>
  <si>
    <t>P(x1&gt;50)∗utilizadoresx1+P(x2&gt;50)∗utilizadoresx2+P(x3&gt;50) ∗utilizadoresx3 =</t>
  </si>
  <si>
    <r>
      <t>X</t>
    </r>
    <r>
      <rPr>
        <sz val="11"/>
        <color theme="1"/>
        <rFont val="Calibri"/>
        <family val="2"/>
      </rPr>
      <t>̅</t>
    </r>
    <r>
      <rPr>
        <vertAlign val="subscript"/>
        <sz val="11"/>
        <color theme="1"/>
        <rFont val="Calibri"/>
        <family val="2"/>
      </rPr>
      <t>50</t>
    </r>
    <r>
      <rPr>
        <sz val="11"/>
        <color theme="1"/>
        <rFont val="Calibri"/>
        <family val="2"/>
      </rPr>
      <t>: "tempo medio de 50 utilizações na slot 3"</t>
    </r>
  </si>
  <si>
    <r>
      <t>Y</t>
    </r>
    <r>
      <rPr>
        <sz val="11"/>
        <color theme="1"/>
        <rFont val="Calibri"/>
        <family val="2"/>
      </rPr>
      <t>̅</t>
    </r>
    <r>
      <rPr>
        <vertAlign val="subscript"/>
        <sz val="11"/>
        <color theme="1"/>
        <rFont val="Calibri"/>
        <family val="2"/>
      </rPr>
      <t>40</t>
    </r>
    <r>
      <rPr>
        <sz val="11"/>
        <color theme="1"/>
        <rFont val="Calibri"/>
        <family val="2"/>
      </rPr>
      <t>:"tempo médio de 40 utilizações na slot 2"</t>
    </r>
  </si>
  <si>
    <t>µ</t>
  </si>
  <si>
    <r>
      <rPr>
        <sz val="12"/>
        <color theme="1"/>
        <rFont val="Calibri"/>
        <family val="2"/>
      </rPr>
      <t>σ</t>
    </r>
    <r>
      <rPr>
        <sz val="14.4"/>
        <color theme="1"/>
        <rFont val="Calibri"/>
        <family val="2"/>
      </rPr>
      <t>²/n</t>
    </r>
  </si>
  <si>
    <t>slot 3</t>
  </si>
  <si>
    <t>slot 2</t>
  </si>
  <si>
    <r>
      <t>P(X</t>
    </r>
    <r>
      <rPr>
        <sz val="12"/>
        <color theme="1"/>
        <rFont val="Calibri"/>
        <family val="2"/>
      </rPr>
      <t>̅</t>
    </r>
    <r>
      <rPr>
        <vertAlign val="subscript"/>
        <sz val="14.4"/>
        <color theme="1"/>
        <rFont val="Calibri"/>
        <family val="2"/>
      </rPr>
      <t xml:space="preserve">50 &gt; </t>
    </r>
    <r>
      <rPr>
        <sz val="11"/>
        <color theme="1"/>
        <rFont val="Calibri"/>
        <family val="2"/>
      </rPr>
      <t>Y̅</t>
    </r>
    <r>
      <rPr>
        <vertAlign val="subscript"/>
        <sz val="11"/>
        <color theme="1"/>
        <rFont val="Calibri"/>
        <family val="2"/>
      </rPr>
      <t>40</t>
    </r>
    <r>
      <rPr>
        <sz val="11"/>
        <color theme="1"/>
        <rFont val="Calibri"/>
        <family val="2"/>
      </rPr>
      <t>)=</t>
    </r>
  </si>
  <si>
    <r>
      <rPr>
        <sz val="11"/>
        <color theme="1"/>
        <rFont val="Calibri"/>
        <family val="2"/>
        <scheme val="minor"/>
      </rPr>
      <t>P(X</t>
    </r>
    <r>
      <rPr>
        <sz val="11"/>
        <color theme="1"/>
        <rFont val="Calibri"/>
        <family val="2"/>
      </rPr>
      <t>̅</t>
    </r>
    <r>
      <rPr>
        <vertAlign val="subscript"/>
        <sz val="11"/>
        <color theme="1"/>
        <rFont val="Calibri"/>
        <family val="2"/>
      </rPr>
      <t xml:space="preserve">50 </t>
    </r>
    <r>
      <rPr>
        <sz val="11"/>
        <color theme="1"/>
        <rFont val="Calibri"/>
        <family val="2"/>
      </rPr>
      <t>- Y̅</t>
    </r>
    <r>
      <rPr>
        <vertAlign val="subscript"/>
        <sz val="11"/>
        <color theme="1"/>
        <rFont val="Calibri"/>
        <family val="2"/>
        <scheme val="minor"/>
      </rPr>
      <t xml:space="preserve">40 </t>
    </r>
    <r>
      <rPr>
        <sz val="11"/>
        <color theme="1"/>
        <rFont val="Calibri"/>
        <family val="2"/>
        <scheme val="minor"/>
      </rPr>
      <t>&gt; 0)=</t>
    </r>
  </si>
  <si>
    <r>
      <t>1-P(X</t>
    </r>
    <r>
      <rPr>
        <sz val="11"/>
        <color theme="1"/>
        <rFont val="Calibri"/>
        <family val="2"/>
      </rPr>
      <t>̅</t>
    </r>
    <r>
      <rPr>
        <vertAlign val="subscript"/>
        <sz val="11"/>
        <color theme="1"/>
        <rFont val="Calibri"/>
        <family val="2"/>
      </rPr>
      <t xml:space="preserve">50 </t>
    </r>
    <r>
      <rPr>
        <sz val="11"/>
        <color theme="1"/>
        <rFont val="Calibri"/>
        <family val="2"/>
      </rPr>
      <t>- Y̅</t>
    </r>
    <r>
      <rPr>
        <vertAlign val="subscript"/>
        <sz val="11"/>
        <color theme="1"/>
        <rFont val="Calibri"/>
        <family val="2"/>
        <scheme val="minor"/>
      </rPr>
      <t>40 &lt;</t>
    </r>
    <r>
      <rPr>
        <sz val="11"/>
        <color theme="1"/>
        <rFont val="Calibri"/>
        <family val="2"/>
        <scheme val="minor"/>
      </rPr>
      <t xml:space="preserve"> 0)=</t>
    </r>
  </si>
  <si>
    <t>c)</t>
  </si>
  <si>
    <r>
      <t>σ</t>
    </r>
    <r>
      <rPr>
        <sz val="14.4"/>
        <color theme="1"/>
        <rFont val="Calibri"/>
        <family val="2"/>
      </rPr>
      <t>²</t>
    </r>
  </si>
  <si>
    <t>σ</t>
  </si>
  <si>
    <t>P(X &gt; 21)=</t>
  </si>
  <si>
    <t>Número</t>
  </si>
  <si>
    <t>Nome</t>
  </si>
  <si>
    <t>Jorge Cunha</t>
  </si>
  <si>
    <t>Daniel Monteiro</t>
  </si>
  <si>
    <t xml:space="preserve">Guilherme Marques </t>
  </si>
  <si>
    <t>Mário Borja</t>
  </si>
  <si>
    <t>Hugo Miranda</t>
  </si>
  <si>
    <t>3)a)</t>
  </si>
  <si>
    <t>3)b</t>
  </si>
  <si>
    <t>Valor Esperado do Premio na roleta 1</t>
  </si>
  <si>
    <t>Variância -&gt;f(x)*x^2 -μ^2</t>
  </si>
  <si>
    <t>R:</t>
  </si>
  <si>
    <t>Roleta 1 Pre.</t>
  </si>
  <si>
    <t>Slot 3 Pre.</t>
  </si>
  <si>
    <t>X-&gt;Tempo na roleta 1 em minutos.</t>
  </si>
  <si>
    <t>Y-&gt;Prémio obtido consoante o tempo na roleta 1.</t>
  </si>
  <si>
    <t>W-&gt;Prémio obtido consoante o tempo na slot3.</t>
  </si>
  <si>
    <t>R-&gt;Tempo na Slot3  em minutos.</t>
  </si>
  <si>
    <t>R:Será na roleta 1 devido ao Valor Esperado do Premio ser superior.</t>
  </si>
  <si>
    <t>P(0&lt;x1&lt;20)</t>
  </si>
  <si>
    <t>P(20&lt;x1&lt;40)</t>
  </si>
  <si>
    <t>P(40&lt;x1&lt;60)</t>
  </si>
  <si>
    <t>P(x1&gt;60)</t>
  </si>
  <si>
    <t>P(0&lt;r3&lt;20)</t>
  </si>
  <si>
    <t>P(20&lt;r3&lt;40)</t>
  </si>
  <si>
    <t>P(40&lt;r3&lt;60)</t>
  </si>
  <si>
    <t>P(r3&gt;60)</t>
  </si>
  <si>
    <t>E(X)=</t>
  </si>
  <si>
    <t>Slot2</t>
  </si>
  <si>
    <t>Slot 2 Pré.</t>
  </si>
  <si>
    <t>P(0&lt;s2&lt;20)</t>
  </si>
  <si>
    <t>P(20&lt;s2&lt;40)</t>
  </si>
  <si>
    <t>P(40&lt;s2&lt;60)</t>
  </si>
  <si>
    <t>P(s2&gt;60)</t>
  </si>
  <si>
    <t>S-&gt;Tempo na slot 2 em minutos.</t>
  </si>
  <si>
    <t>G-&gt;Prémio obtido consoante o tempo na slot2.</t>
  </si>
  <si>
    <t>Valor Esperado do Premio na Slot3</t>
  </si>
  <si>
    <t>Valor Esperado do Premio na Slot2</t>
  </si>
  <si>
    <t>f(x)=P(X=x)</t>
  </si>
  <si>
    <t>f(r)=P(R=r)</t>
  </si>
  <si>
    <t>f(s)=P(S=s)</t>
  </si>
  <si>
    <r>
      <rPr>
        <sz val="11"/>
        <color theme="1"/>
        <rFont val="Calibri"/>
        <family val="2"/>
      </rPr>
      <t xml:space="preserve">P(S̅ </t>
    </r>
    <r>
      <rPr>
        <vertAlign val="subscript"/>
        <sz val="11"/>
        <color theme="1"/>
        <rFont val="Calibri"/>
        <family val="2"/>
      </rPr>
      <t>50</t>
    </r>
    <r>
      <rPr>
        <sz val="11"/>
        <color theme="1"/>
        <rFont val="Calibri"/>
        <family val="2"/>
        <scheme val="minor"/>
      </rPr>
      <t>&gt; 500)=</t>
    </r>
  </si>
  <si>
    <t>3)c)</t>
  </si>
  <si>
    <t>Slot1</t>
  </si>
  <si>
    <t>Slot 1 Pré.</t>
  </si>
  <si>
    <t>T-&gt;Tempo na slot 1 em minutos.</t>
  </si>
  <si>
    <t>f(t)=P(T=t)</t>
  </si>
  <si>
    <t>p=</t>
  </si>
  <si>
    <r>
      <t>P</t>
    </r>
    <r>
      <rPr>
        <sz val="12"/>
        <color theme="1"/>
        <rFont val="Calibri"/>
        <family val="2"/>
      </rPr>
      <t>̂</t>
    </r>
    <r>
      <rPr>
        <sz val="12"/>
        <color theme="1"/>
        <rFont val="Calibri"/>
        <family val="2"/>
        <scheme val="minor"/>
      </rPr>
      <t>N(0.4783;(p*(1-p))n)=</t>
    </r>
  </si>
  <si>
    <t>µ&lt;=&gt;p</t>
  </si>
  <si>
    <t>P(0&lt;s1&lt;20)</t>
  </si>
  <si>
    <t>P(20&lt;s1&lt;40)</t>
  </si>
  <si>
    <t>P(40&lt;s1&lt;60)</t>
  </si>
  <si>
    <t>P(s1&gt;60)</t>
  </si>
  <si>
    <t>k-&gt;Prémio obtido consoante o tempo na slot1.</t>
  </si>
  <si>
    <t>Valor Esperado do Premio na Slot1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</si>
</sst>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E+0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4.4"/>
      <color theme="1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4.4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2" fillId="2" borderId="0" applyNumberFormat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" xfId="0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2" fontId="0" fillId="0" borderId="0" xfId="0" applyNumberFormat="1"/>
    <xf numFmtId="164" fontId="3" fillId="0" borderId="0" xfId="0" applyNumberFormat="1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2" fillId="0" borderId="0" xfId="0" applyFont="1"/>
    <xf numFmtId="0" fontId="12" fillId="2" borderId="0" xfId="1"/>
    <xf numFmtId="165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218775</xdr:colOff>
      <xdr:row>7</xdr:row>
      <xdr:rowOff>46355</xdr:rowOff>
    </xdr:from>
    <xdr:to>
      <xdr:col>13</xdr:col>
      <xdr:colOff>311749</xdr:colOff>
      <xdr:row>12</xdr:row>
      <xdr:rowOff>142875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F4BBB7A-CF96-A743-9EE5-57E6BAC26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025" y="1446530"/>
          <a:ext cx="3521974" cy="10966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</xdr:colOff>
      <xdr:row>23</xdr:row>
      <xdr:rowOff>26670</xdr:rowOff>
    </xdr:from>
    <xdr:ext cx="5773312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C135A52-42BD-4506-A4D9-436E3BCDD090}"/>
                </a:ext>
              </a:extLst>
            </xdr:cNvPr>
            <xdr:cNvSpPr txBox="1"/>
          </xdr:nvSpPr>
          <xdr:spPr>
            <a:xfrm>
              <a:off x="7791450" y="4583430"/>
              <a:ext cx="5773312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1&gt;55</m:t>
                            </m:r>
                          </m:e>
                        </m:d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𝑢𝑡𝑖𝑙𝑖𝑧𝑎𝑑𝑜𝑟𝑒𝑠𝑅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1 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1&gt;55</m:t>
                            </m:r>
                          </m:e>
                        </m:d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𝑢𝑡𝑖𝑙𝑖𝑧𝑎𝑑𝑜𝑟𝑒𝑠𝑅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2&gt;55∗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𝑢𝑡𝑖𝑙𝑖𝑧𝑎𝑑𝑜𝑟𝑒𝑠𝑅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2+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3&gt;55 ∗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𝑢𝑡𝑖𝑙𝑖𝑧𝑎𝑑𝑜𝑟𝑒𝑠𝑅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3))</m:t>
                        </m:r>
                      </m:den>
                    </m:f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C135A52-42BD-4506-A4D9-436E3BCDD090}"/>
                </a:ext>
              </a:extLst>
            </xdr:cNvPr>
            <xdr:cNvSpPr txBox="1"/>
          </xdr:nvSpPr>
          <xdr:spPr>
            <a:xfrm>
              <a:off x="7791450" y="4583430"/>
              <a:ext cx="5773312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b="0" i="0">
                  <a:latin typeface="Cambria Math" panose="02040503050406030204" pitchFamily="18" charset="0"/>
                </a:rPr>
                <a:t>𝑃(𝑅1&gt;55)∗𝑢𝑡𝑖𝑙𝑖𝑧𝑎𝑑𝑜𝑟𝑒𝑠𝑅1 )/(𝑃(𝑅1&gt;55)∗𝑢𝑡𝑖𝑙𝑖𝑧𝑎𝑑𝑜𝑟𝑒𝑠𝑅1+𝑃(𝑅2&gt;55∗𝑢𝑡𝑖𝑙𝑖𝑧𝑎𝑑𝑜𝑟𝑒𝑠𝑅2+𝑃(𝑅3&gt;55 ∗𝑢𝑡𝑖𝑙𝑖𝑧𝑎𝑑𝑜𝑟𝑒𝑠𝑅3)))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140970</xdr:colOff>
      <xdr:row>26</xdr:row>
      <xdr:rowOff>49530</xdr:rowOff>
    </xdr:from>
    <xdr:ext cx="65" cy="172227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B2222C6-F2EC-4B0F-889C-907162CEBD84}"/>
            </a:ext>
          </a:extLst>
        </xdr:cNvPr>
        <xdr:cNvSpPr txBox="1"/>
      </xdr:nvSpPr>
      <xdr:spPr>
        <a:xfrm>
          <a:off x="8728710" y="5200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9</xdr:col>
      <xdr:colOff>849630</xdr:colOff>
      <xdr:row>30</xdr:row>
      <xdr:rowOff>80010</xdr:rowOff>
    </xdr:from>
    <xdr:ext cx="5773312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7E1D6076-0B6F-43FA-A069-6F31CA39FEC0}"/>
                </a:ext>
              </a:extLst>
            </xdr:cNvPr>
            <xdr:cNvSpPr txBox="1"/>
          </xdr:nvSpPr>
          <xdr:spPr>
            <a:xfrm>
              <a:off x="8583930" y="6023610"/>
              <a:ext cx="5773312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2&gt;55</m:t>
                            </m:r>
                          </m:e>
                        </m:d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𝑢𝑡𝑖𝑙𝑖𝑧𝑎𝑑𝑜𝑟𝑒𝑠𝑅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2 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1&gt;55</m:t>
                            </m:r>
                          </m:e>
                        </m:d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𝑢𝑡𝑖𝑙𝑖𝑧𝑎𝑑𝑜𝑟𝑒𝑠𝑅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2&gt;55∗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𝑢𝑡𝑖𝑙𝑖𝑧𝑎𝑑𝑜𝑟𝑒𝑠𝑅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2+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3&gt;55 ∗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𝑢𝑡𝑖𝑙𝑖𝑧𝑎𝑑𝑜𝑟𝑒𝑠𝑅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3))</m:t>
                        </m:r>
                      </m:den>
                    </m:f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7E1D6076-0B6F-43FA-A069-6F31CA39FEC0}"/>
                </a:ext>
              </a:extLst>
            </xdr:cNvPr>
            <xdr:cNvSpPr txBox="1"/>
          </xdr:nvSpPr>
          <xdr:spPr>
            <a:xfrm>
              <a:off x="8583930" y="6023610"/>
              <a:ext cx="5773312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b="0" i="0">
                  <a:latin typeface="Cambria Math" panose="02040503050406030204" pitchFamily="18" charset="0"/>
                </a:rPr>
                <a:t>𝑃(𝑅2&gt;55)∗𝑢𝑡𝑖𝑙𝑖𝑧𝑎𝑑𝑜𝑟𝑒𝑠𝑅2 )/(𝑃(𝑅1&gt;55)∗𝑢𝑡𝑖𝑙𝑖𝑧𝑎𝑑𝑜𝑟𝑒𝑠𝑅1+𝑃(𝑅2&gt;55∗𝑢𝑡𝑖𝑙𝑖𝑧𝑎𝑑𝑜𝑟𝑒𝑠𝑅2+𝑃(𝑅3&gt;55 ∗𝑢𝑡𝑖𝑙𝑖𝑧𝑎𝑑𝑜𝑟𝑒𝑠𝑅3)))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9</xdr:col>
      <xdr:colOff>849630</xdr:colOff>
      <xdr:row>37</xdr:row>
      <xdr:rowOff>80010</xdr:rowOff>
    </xdr:from>
    <xdr:ext cx="5773312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AB7C9441-9371-4A94-8402-0C060CC0AE48}"/>
                </a:ext>
              </a:extLst>
            </xdr:cNvPr>
            <xdr:cNvSpPr txBox="1"/>
          </xdr:nvSpPr>
          <xdr:spPr>
            <a:xfrm>
              <a:off x="8583930" y="6023610"/>
              <a:ext cx="5773312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3&gt;55</m:t>
                            </m:r>
                          </m:e>
                        </m:d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𝑢𝑡𝑖𝑙𝑖𝑧𝑎𝑑𝑜𝑟𝑒𝑠𝑅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3 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1&gt;55</m:t>
                            </m:r>
                          </m:e>
                        </m:d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𝑢𝑡𝑖𝑙𝑖𝑧𝑎𝑑𝑜𝑟𝑒𝑠𝑅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2&gt;55∗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𝑢𝑡𝑖𝑙𝑖𝑧𝑎𝑑𝑜𝑟𝑒𝑠𝑅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2+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3&gt;55 ∗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𝑢𝑡𝑖𝑙𝑖𝑧𝑎𝑑𝑜𝑟𝑒𝑠𝑅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3))</m:t>
                        </m:r>
                      </m:den>
                    </m:f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AB7C9441-9371-4A94-8402-0C060CC0AE48}"/>
                </a:ext>
              </a:extLst>
            </xdr:cNvPr>
            <xdr:cNvSpPr txBox="1"/>
          </xdr:nvSpPr>
          <xdr:spPr>
            <a:xfrm>
              <a:off x="8583930" y="6023610"/>
              <a:ext cx="5773312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b="0" i="0">
                  <a:latin typeface="Cambria Math" panose="02040503050406030204" pitchFamily="18" charset="0"/>
                </a:rPr>
                <a:t>𝑃(𝑅3&gt;55)∗𝑢𝑡𝑖𝑙𝑖𝑧𝑎𝑑𝑜𝑟𝑒𝑠𝑅3 )/(𝑃(𝑅1&gt;55)∗𝑢𝑡𝑖𝑙𝑖𝑧𝑎𝑑𝑜𝑟𝑒𝑠𝑅1+𝑃(𝑅2&gt;55∗𝑢𝑡𝑖𝑙𝑖𝑧𝑎𝑑𝑜𝑟𝑒𝑠𝑅2+𝑃(𝑅3&gt;55 ∗𝑢𝑡𝑖𝑙𝑖𝑧𝑎𝑑𝑜𝑟𝑒𝑠𝑅3)))</a:t>
              </a:r>
              <a:endParaRPr lang="pt-PT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5</xdr:row>
      <xdr:rowOff>175260</xdr:rowOff>
    </xdr:from>
    <xdr:to>
      <xdr:col>4</xdr:col>
      <xdr:colOff>100594</xdr:colOff>
      <xdr:row>11</xdr:row>
      <xdr:rowOff>73660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1710490-4CC8-4961-9FAE-FF6A17D09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1165860"/>
          <a:ext cx="3506734" cy="1087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57150</xdr:colOff>
      <xdr:row>19</xdr:row>
      <xdr:rowOff>26670</xdr:rowOff>
    </xdr:from>
    <xdr:ext cx="5848396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33A1BC1D-CB7C-4A34-99F1-256D62A0FA0F}"/>
                </a:ext>
              </a:extLst>
            </xdr:cNvPr>
            <xdr:cNvSpPr txBox="1"/>
          </xdr:nvSpPr>
          <xdr:spPr>
            <a:xfrm>
              <a:off x="3843338" y="3872389"/>
              <a:ext cx="5848396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1&gt;50</m:t>
                            </m:r>
                          </m:e>
                        </m:d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𝑢𝑡𝑖𝑙𝑖𝑧𝑎𝑑𝑜𝑟𝑒𝑠𝑅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1 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pt-P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𝑅𝑥</m:t>
                            </m:r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1&gt;50</m:t>
                            </m:r>
                          </m:e>
                        </m:d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𝑢𝑡𝑖𝑙𝑖𝑧𝑎𝑑𝑜𝑟𝑒𝑠𝑥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2&gt;50)∗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𝑢𝑡𝑖𝑙𝑖𝑧𝑎𝑑𝑜𝑟𝑒𝑠𝑥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2+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3&gt;50) ∗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𝑢𝑡𝑖𝑙𝑖𝑧𝑎𝑑𝑜𝑟𝑒𝑠𝑥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3))</m:t>
                        </m:r>
                      </m:den>
                    </m:f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33A1BC1D-CB7C-4A34-99F1-256D62A0FA0F}"/>
                </a:ext>
              </a:extLst>
            </xdr:cNvPr>
            <xdr:cNvSpPr txBox="1"/>
          </xdr:nvSpPr>
          <xdr:spPr>
            <a:xfrm>
              <a:off x="3843338" y="3872389"/>
              <a:ext cx="5848396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b="0" i="0">
                  <a:latin typeface="Cambria Math" panose="02040503050406030204" pitchFamily="18" charset="0"/>
                </a:rPr>
                <a:t>𝑃(𝑥1&gt;50)∗𝑢𝑡𝑖𝑙𝑖𝑧𝑎𝑑𝑜𝑟𝑒𝑠𝑅1 )/(𝑃(𝑅𝑥1&gt;50)∗𝑢𝑡𝑖𝑙𝑖𝑧𝑎𝑑𝑜𝑟𝑒𝑠𝑥1+𝑃(𝑥2&gt;50</a:t>
              </a:r>
              <a:r>
                <a:rPr lang="pt-BR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∗𝑢𝑡𝑖𝑙𝑖𝑧𝑎𝑑𝑜𝑟𝑒𝑠𝑥2+𝑃(𝑥3&gt;50</a:t>
              </a:r>
              <a:r>
                <a:rPr lang="pt-BR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 ∗𝑢𝑡𝑖𝑙𝑖𝑧𝑎𝑑𝑜𝑟𝑒𝑠𝑥3)))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140970</xdr:colOff>
      <xdr:row>22</xdr:row>
      <xdr:rowOff>49530</xdr:rowOff>
    </xdr:from>
    <xdr:ext cx="65" cy="172227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9E4E45E2-4469-4393-BDE3-CBAE6C8F6933}"/>
            </a:ext>
          </a:extLst>
        </xdr:cNvPr>
        <xdr:cNvSpPr txBox="1"/>
      </xdr:nvSpPr>
      <xdr:spPr>
        <a:xfrm>
          <a:off x="8761095" y="52501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6</xdr:row>
      <xdr:rowOff>180975</xdr:rowOff>
    </xdr:from>
    <xdr:to>
      <xdr:col>11</xdr:col>
      <xdr:colOff>531124</xdr:colOff>
      <xdr:row>12</xdr:row>
      <xdr:rowOff>77470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CC7C988-E671-4167-A147-B3926A1EC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1381125"/>
          <a:ext cx="3521974" cy="10966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0D60-9EFE-8B41-843B-0184950ED969}">
  <dimension ref="A2:H32"/>
  <sheetViews>
    <sheetView topLeftCell="A7" workbookViewId="0">
      <selection activeCell="G33" sqref="G33"/>
    </sheetView>
  </sheetViews>
  <sheetFormatPr defaultColWidth="11.25" defaultRowHeight="15.75" x14ac:dyDescent="0.25"/>
  <cols>
    <col min="2" max="2" width="14.75" customWidth="1"/>
    <col min="6" max="6" width="12.75" bestFit="1" customWidth="1"/>
    <col min="7" max="7" width="19.75" bestFit="1" customWidth="1"/>
    <col min="8" max="8" width="12.75" bestFit="1" customWidth="1"/>
  </cols>
  <sheetData>
    <row r="2" spans="2:8" x14ac:dyDescent="0.25">
      <c r="B2" s="25" t="s">
        <v>0</v>
      </c>
      <c r="C2" s="25"/>
      <c r="D2" s="25"/>
      <c r="E2" s="25"/>
      <c r="F2" s="25"/>
    </row>
    <row r="3" spans="2:8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2:8" x14ac:dyDescent="0.25">
      <c r="B4" s="1" t="s">
        <v>6</v>
      </c>
      <c r="C4" s="1">
        <v>44</v>
      </c>
      <c r="D4" s="1">
        <v>42</v>
      </c>
      <c r="E4" s="1" t="s">
        <v>7</v>
      </c>
      <c r="F4" s="1">
        <v>28</v>
      </c>
    </row>
    <row r="5" spans="2:8" x14ac:dyDescent="0.25">
      <c r="B5" s="1" t="s">
        <v>8</v>
      </c>
      <c r="C5" s="1">
        <v>52</v>
      </c>
      <c r="D5" s="1">
        <v>43</v>
      </c>
      <c r="E5" s="1" t="s">
        <v>7</v>
      </c>
      <c r="F5" s="1">
        <v>38</v>
      </c>
    </row>
    <row r="6" spans="2:8" x14ac:dyDescent="0.25">
      <c r="B6" s="1" t="s">
        <v>9</v>
      </c>
      <c r="C6" s="1">
        <v>60</v>
      </c>
      <c r="D6" s="1">
        <v>51</v>
      </c>
      <c r="E6" s="1" t="s">
        <v>7</v>
      </c>
      <c r="F6" s="1">
        <v>34</v>
      </c>
    </row>
    <row r="9" spans="2:8" x14ac:dyDescent="0.25">
      <c r="B9" s="26" t="s">
        <v>10</v>
      </c>
      <c r="C9" s="27"/>
      <c r="D9" s="27"/>
      <c r="E9" s="27"/>
      <c r="F9" s="27"/>
      <c r="G9" s="27"/>
      <c r="H9" s="28"/>
    </row>
    <row r="10" spans="2:8" x14ac:dyDescent="0.25">
      <c r="B10" s="1" t="s">
        <v>1</v>
      </c>
      <c r="C10" s="1" t="s">
        <v>11</v>
      </c>
      <c r="D10" s="1" t="s">
        <v>12</v>
      </c>
      <c r="E10" s="1" t="s">
        <v>2</v>
      </c>
      <c r="F10" s="1" t="s">
        <v>13</v>
      </c>
      <c r="G10" s="1" t="s">
        <v>14</v>
      </c>
      <c r="H10" s="1" t="s">
        <v>5</v>
      </c>
    </row>
    <row r="11" spans="2:8" x14ac:dyDescent="0.25">
      <c r="B11" s="1" t="s">
        <v>15</v>
      </c>
      <c r="C11" s="1">
        <v>16</v>
      </c>
      <c r="D11" s="1">
        <v>62</v>
      </c>
      <c r="E11" s="2">
        <v>39</v>
      </c>
      <c r="F11" s="2">
        <v>176.33333333333334</v>
      </c>
      <c r="G11" s="2" t="s">
        <v>16</v>
      </c>
      <c r="H11" s="1">
        <v>30</v>
      </c>
    </row>
    <row r="12" spans="2:8" x14ac:dyDescent="0.25">
      <c r="B12" s="1" t="s">
        <v>17</v>
      </c>
      <c r="C12" s="1">
        <v>14</v>
      </c>
      <c r="D12" s="1">
        <v>61</v>
      </c>
      <c r="E12" s="2">
        <v>37.5</v>
      </c>
      <c r="F12" s="2">
        <v>184.08333333333334</v>
      </c>
      <c r="G12" s="2" t="s">
        <v>16</v>
      </c>
      <c r="H12" s="1">
        <v>40</v>
      </c>
    </row>
    <row r="13" spans="2:8" x14ac:dyDescent="0.25">
      <c r="B13" s="1" t="s">
        <v>18</v>
      </c>
      <c r="C13" s="1">
        <v>11</v>
      </c>
      <c r="D13" s="1">
        <v>61</v>
      </c>
      <c r="E13" s="2">
        <v>36</v>
      </c>
      <c r="F13" s="2">
        <v>208.33333333333334</v>
      </c>
      <c r="G13" s="2" t="s">
        <v>16</v>
      </c>
      <c r="H13" s="1">
        <v>30</v>
      </c>
    </row>
    <row r="15" spans="2:8" x14ac:dyDescent="0.25">
      <c r="B15" s="25" t="s">
        <v>24</v>
      </c>
      <c r="C15" s="25"/>
      <c r="D15" s="25"/>
      <c r="E15" s="25"/>
      <c r="F15" s="25"/>
    </row>
    <row r="16" spans="2:8" x14ac:dyDescent="0.25">
      <c r="B16" s="1" t="s">
        <v>19</v>
      </c>
      <c r="C16" s="1" t="s">
        <v>20</v>
      </c>
      <c r="D16" s="1" t="s">
        <v>21</v>
      </c>
      <c r="E16" s="1" t="s">
        <v>22</v>
      </c>
      <c r="F16" s="1" t="s">
        <v>23</v>
      </c>
    </row>
    <row r="17" spans="1:6" x14ac:dyDescent="0.25">
      <c r="B17" s="1" t="s">
        <v>6</v>
      </c>
      <c r="C17" s="1">
        <v>104</v>
      </c>
      <c r="D17" s="1">
        <v>256</v>
      </c>
      <c r="E17" s="1">
        <v>597</v>
      </c>
      <c r="F17" s="1">
        <v>888</v>
      </c>
    </row>
    <row r="18" spans="1:6" x14ac:dyDescent="0.25">
      <c r="B18" s="1" t="s">
        <v>8</v>
      </c>
      <c r="C18" s="1">
        <v>111</v>
      </c>
      <c r="D18" s="1">
        <v>261</v>
      </c>
      <c r="E18" s="1">
        <v>597</v>
      </c>
      <c r="F18" s="1">
        <v>970</v>
      </c>
    </row>
    <row r="19" spans="1:6" x14ac:dyDescent="0.25">
      <c r="B19" s="1" t="s">
        <v>9</v>
      </c>
      <c r="C19" s="1">
        <v>242</v>
      </c>
      <c r="D19" s="1">
        <v>381</v>
      </c>
      <c r="E19" s="1">
        <v>530</v>
      </c>
      <c r="F19" s="1">
        <v>707</v>
      </c>
    </row>
    <row r="20" spans="1:6" x14ac:dyDescent="0.25">
      <c r="B20" s="1" t="s">
        <v>15</v>
      </c>
      <c r="C20" s="1">
        <v>221</v>
      </c>
      <c r="D20" s="1">
        <v>489</v>
      </c>
      <c r="E20" s="1">
        <v>561</v>
      </c>
      <c r="F20" s="1">
        <v>663</v>
      </c>
    </row>
    <row r="21" spans="1:6" x14ac:dyDescent="0.25">
      <c r="B21" s="1" t="s">
        <v>17</v>
      </c>
      <c r="C21" s="1">
        <v>230</v>
      </c>
      <c r="D21" s="1">
        <v>403</v>
      </c>
      <c r="E21" s="1">
        <v>544</v>
      </c>
      <c r="F21" s="1">
        <v>694</v>
      </c>
    </row>
    <row r="22" spans="1:6" x14ac:dyDescent="0.25">
      <c r="B22" s="1" t="s">
        <v>18</v>
      </c>
      <c r="C22" s="1">
        <v>210</v>
      </c>
      <c r="D22" s="1">
        <v>452</v>
      </c>
      <c r="E22" s="1">
        <v>570</v>
      </c>
      <c r="F22" s="1">
        <v>753</v>
      </c>
    </row>
    <row r="27" spans="1:6" x14ac:dyDescent="0.25">
      <c r="A27" s="23" t="s">
        <v>82</v>
      </c>
      <c r="B27" s="23" t="s">
        <v>83</v>
      </c>
    </row>
    <row r="28" spans="1:6" x14ac:dyDescent="0.25">
      <c r="A28" s="23">
        <v>1200618</v>
      </c>
      <c r="B28" s="23" t="s">
        <v>84</v>
      </c>
    </row>
    <row r="29" spans="1:6" x14ac:dyDescent="0.25">
      <c r="A29" s="23">
        <v>1191899</v>
      </c>
      <c r="B29" s="23" t="s">
        <v>85</v>
      </c>
    </row>
    <row r="30" spans="1:6" x14ac:dyDescent="0.25">
      <c r="A30" s="23">
        <v>1181151</v>
      </c>
      <c r="B30" s="23" t="s">
        <v>86</v>
      </c>
    </row>
    <row r="31" spans="1:6" x14ac:dyDescent="0.25">
      <c r="A31" s="23">
        <v>1200586</v>
      </c>
      <c r="B31" s="23" t="s">
        <v>87</v>
      </c>
    </row>
    <row r="32" spans="1:6" x14ac:dyDescent="0.25">
      <c r="A32" s="23">
        <v>1201147</v>
      </c>
      <c r="B32" s="23" t="s">
        <v>88</v>
      </c>
    </row>
  </sheetData>
  <mergeCells count="3">
    <mergeCell ref="B2:F2"/>
    <mergeCell ref="B9:H9"/>
    <mergeCell ref="B15:F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90CD-725A-0E49-A453-E6B6F139DF19}">
  <dimension ref="A1:P42"/>
  <sheetViews>
    <sheetView zoomScale="70" zoomScaleNormal="70" workbookViewId="0">
      <selection activeCell="T51" sqref="A1:T51"/>
    </sheetView>
  </sheetViews>
  <sheetFormatPr defaultColWidth="11.25" defaultRowHeight="15.75" x14ac:dyDescent="0.25"/>
  <cols>
    <col min="2" max="2" width="11.875" bestFit="1" customWidth="1"/>
    <col min="11" max="11" width="11.375" bestFit="1" customWidth="1"/>
  </cols>
  <sheetData>
    <row r="1" spans="1:15" x14ac:dyDescent="0.25">
      <c r="A1" s="25" t="s">
        <v>0</v>
      </c>
      <c r="B1" s="25"/>
      <c r="C1" s="25"/>
      <c r="D1" s="25"/>
      <c r="E1" s="25"/>
    </row>
    <row r="2" spans="1:1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15" x14ac:dyDescent="0.25">
      <c r="A3" s="3" t="s">
        <v>6</v>
      </c>
      <c r="B3" s="3">
        <v>44</v>
      </c>
      <c r="C3" s="3">
        <v>42</v>
      </c>
      <c r="D3" s="3" t="s">
        <v>7</v>
      </c>
      <c r="E3" s="3">
        <v>28</v>
      </c>
    </row>
    <row r="4" spans="1:15" x14ac:dyDescent="0.25">
      <c r="A4" s="3" t="s">
        <v>8</v>
      </c>
      <c r="B4" s="3">
        <v>52</v>
      </c>
      <c r="C4" s="3">
        <v>43</v>
      </c>
      <c r="D4" s="3" t="s">
        <v>7</v>
      </c>
      <c r="E4" s="3">
        <v>38</v>
      </c>
    </row>
    <row r="5" spans="1:15" x14ac:dyDescent="0.25">
      <c r="A5" s="3" t="s">
        <v>9</v>
      </c>
      <c r="B5" s="3">
        <v>60</v>
      </c>
      <c r="C5" s="3">
        <v>51</v>
      </c>
      <c r="D5" s="3" t="s">
        <v>7</v>
      </c>
      <c r="E5" s="3">
        <v>34</v>
      </c>
    </row>
    <row r="6" spans="1:15" x14ac:dyDescent="0.25">
      <c r="A6" s="6" t="s">
        <v>30</v>
      </c>
      <c r="J6" s="6" t="s">
        <v>32</v>
      </c>
    </row>
    <row r="7" spans="1:15" x14ac:dyDescent="0.25">
      <c r="A7" s="5" t="s">
        <v>25</v>
      </c>
      <c r="D7" s="4" t="s">
        <v>26</v>
      </c>
      <c r="J7" s="5" t="s">
        <v>25</v>
      </c>
      <c r="M7" s="4" t="s">
        <v>26</v>
      </c>
    </row>
    <row r="9" spans="1:15" x14ac:dyDescent="0.25">
      <c r="A9" s="5" t="s">
        <v>28</v>
      </c>
      <c r="F9" s="4" t="s">
        <v>27</v>
      </c>
      <c r="J9" s="5" t="s">
        <v>35</v>
      </c>
      <c r="O9" s="4" t="s">
        <v>33</v>
      </c>
    </row>
    <row r="11" spans="1:15" x14ac:dyDescent="0.25">
      <c r="A11" t="s">
        <v>29</v>
      </c>
      <c r="B11">
        <f>1-_xlfn.NORM.DIST(240,440,SQRT(420),TRUE)</f>
        <v>1</v>
      </c>
      <c r="J11" t="s">
        <v>34</v>
      </c>
      <c r="L11">
        <f>1-_xlfn.NORM.DIST(1260,2200,SQRT(2100),TRUE)</f>
        <v>1</v>
      </c>
    </row>
    <row r="13" spans="1:15" x14ac:dyDescent="0.25">
      <c r="A13" t="s">
        <v>31</v>
      </c>
      <c r="J13" t="s">
        <v>41</v>
      </c>
    </row>
    <row r="15" spans="1:15" x14ac:dyDescent="0.25">
      <c r="A15" t="s">
        <v>36</v>
      </c>
      <c r="B15">
        <f>44+52+60+44+52+60</f>
        <v>312</v>
      </c>
      <c r="J15" s="5" t="s">
        <v>44</v>
      </c>
    </row>
    <row r="16" spans="1:15" x14ac:dyDescent="0.25">
      <c r="A16" t="s">
        <v>37</v>
      </c>
      <c r="B16">
        <f>42+43+51+42+43</f>
        <v>221</v>
      </c>
    </row>
    <row r="17" spans="1:16" x14ac:dyDescent="0.25">
      <c r="J17" t="s">
        <v>42</v>
      </c>
    </row>
    <row r="18" spans="1:16" x14ac:dyDescent="0.25">
      <c r="A18" t="s">
        <v>38</v>
      </c>
      <c r="K18" s="7" t="s">
        <v>4</v>
      </c>
      <c r="L18" s="7" t="s">
        <v>47</v>
      </c>
      <c r="M18" t="s">
        <v>49</v>
      </c>
    </row>
    <row r="19" spans="1:16" x14ac:dyDescent="0.25">
      <c r="F19" s="4" t="s">
        <v>40</v>
      </c>
      <c r="J19" t="s">
        <v>43</v>
      </c>
      <c r="K19" s="11">
        <f>1-_xlfn.NORM.DIST(55,44,SQRT(42),TRUE)</f>
        <v>4.4816497133944533E-2</v>
      </c>
      <c r="L19" s="7">
        <v>0.28000000000000003</v>
      </c>
      <c r="M19" s="11">
        <f>K19*L19</f>
        <v>1.254861919750447E-2</v>
      </c>
    </row>
    <row r="20" spans="1:16" x14ac:dyDescent="0.25">
      <c r="J20" t="s">
        <v>45</v>
      </c>
      <c r="K20" s="11">
        <f>1-_xlfn.NORM.DIST(55,52,SQRT(43),TRUE)</f>
        <v>0.32365739219426015</v>
      </c>
      <c r="L20" s="7">
        <v>0.38</v>
      </c>
      <c r="M20" s="11">
        <f t="shared" ref="M20:M21" si="0">K20*L20</f>
        <v>0.12298980903381886</v>
      </c>
    </row>
    <row r="21" spans="1:16" x14ac:dyDescent="0.25">
      <c r="A21" t="s">
        <v>39</v>
      </c>
      <c r="B21">
        <f>1-_xlfn.NORM.DIST(240,440,SQRT(420),TRUE)</f>
        <v>1</v>
      </c>
      <c r="J21" t="s">
        <v>46</v>
      </c>
      <c r="K21" s="11">
        <f>1-_xlfn.NORM.DIST(55,60,SQRT(51),TRUE)</f>
        <v>0.75808007430321589</v>
      </c>
      <c r="L21" s="7">
        <v>0.34</v>
      </c>
      <c r="M21" s="11">
        <f t="shared" si="0"/>
        <v>0.2577472252630934</v>
      </c>
    </row>
    <row r="26" spans="1:16" x14ac:dyDescent="0.25">
      <c r="M26" s="9"/>
    </row>
    <row r="27" spans="1:16" x14ac:dyDescent="0.25">
      <c r="J27" t="s">
        <v>50</v>
      </c>
      <c r="P27">
        <f>M19+M20+M21</f>
        <v>0.39328565349441674</v>
      </c>
    </row>
    <row r="29" spans="1:16" x14ac:dyDescent="0.25">
      <c r="J29" t="s">
        <v>48</v>
      </c>
      <c r="K29" s="11">
        <f>M19/P27</f>
        <v>3.1907136927085022E-2</v>
      </c>
    </row>
    <row r="31" spans="1:16" x14ac:dyDescent="0.25">
      <c r="J31" t="s">
        <v>51</v>
      </c>
    </row>
    <row r="35" spans="10:11" x14ac:dyDescent="0.25">
      <c r="J35" t="s">
        <v>48</v>
      </c>
      <c r="K35" s="11">
        <f>M20/P27</f>
        <v>0.31272386353540066</v>
      </c>
    </row>
    <row r="38" spans="10:11" x14ac:dyDescent="0.25">
      <c r="J38" t="s">
        <v>52</v>
      </c>
    </row>
    <row r="42" spans="10:11" x14ac:dyDescent="0.25">
      <c r="J42" t="s">
        <v>48</v>
      </c>
      <c r="K42" s="11">
        <f>M21/P27</f>
        <v>0.65536899953751426</v>
      </c>
    </row>
  </sheetData>
  <mergeCells count="1">
    <mergeCell ref="A1:E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AFDEC-252D-9F4B-B755-504BCF5644C6}">
  <dimension ref="A1:K43"/>
  <sheetViews>
    <sheetView zoomScale="90" zoomScaleNormal="90" workbookViewId="0">
      <selection activeCell="S19" sqref="S19"/>
    </sheetView>
  </sheetViews>
  <sheetFormatPr defaultColWidth="11.25" defaultRowHeight="15.75" x14ac:dyDescent="0.25"/>
  <cols>
    <col min="3" max="3" width="12.125" customWidth="1"/>
    <col min="4" max="4" width="13.5" customWidth="1"/>
    <col min="6" max="6" width="19.375" customWidth="1"/>
  </cols>
  <sheetData>
    <row r="1" spans="1:8" x14ac:dyDescent="0.25">
      <c r="A1" s="26" t="s">
        <v>10</v>
      </c>
      <c r="B1" s="27"/>
      <c r="C1" s="27"/>
      <c r="D1" s="27"/>
      <c r="E1" s="27"/>
      <c r="F1" s="27"/>
      <c r="G1" s="28"/>
    </row>
    <row r="2" spans="1:8" x14ac:dyDescent="0.25">
      <c r="A2" s="8" t="s">
        <v>1</v>
      </c>
      <c r="B2" s="8" t="s">
        <v>11</v>
      </c>
      <c r="C2" s="8" t="s">
        <v>12</v>
      </c>
      <c r="D2" s="8" t="s">
        <v>2</v>
      </c>
      <c r="E2" s="8" t="s">
        <v>13</v>
      </c>
      <c r="F2" s="8" t="s">
        <v>14</v>
      </c>
      <c r="G2" s="8" t="s">
        <v>5</v>
      </c>
    </row>
    <row r="3" spans="1:8" x14ac:dyDescent="0.25">
      <c r="A3" s="8" t="s">
        <v>15</v>
      </c>
      <c r="B3" s="8">
        <v>16</v>
      </c>
      <c r="C3" s="8">
        <v>62</v>
      </c>
      <c r="D3" s="2">
        <v>39</v>
      </c>
      <c r="E3" s="2">
        <v>176.33333333333334</v>
      </c>
      <c r="F3" s="2" t="s">
        <v>16</v>
      </c>
      <c r="G3" s="8">
        <v>30</v>
      </c>
    </row>
    <row r="4" spans="1:8" x14ac:dyDescent="0.25">
      <c r="A4" s="8" t="s">
        <v>17</v>
      </c>
      <c r="B4" s="8">
        <v>14</v>
      </c>
      <c r="C4" s="8">
        <v>61</v>
      </c>
      <c r="D4" s="2">
        <v>37.5</v>
      </c>
      <c r="E4" s="2">
        <v>184.08333333333334</v>
      </c>
      <c r="F4" s="2" t="s">
        <v>16</v>
      </c>
      <c r="G4" s="8">
        <v>40</v>
      </c>
    </row>
    <row r="5" spans="1:8" x14ac:dyDescent="0.25">
      <c r="A5" s="8" t="s">
        <v>18</v>
      </c>
      <c r="B5" s="8">
        <v>11</v>
      </c>
      <c r="C5" s="8">
        <v>61</v>
      </c>
      <c r="D5" s="2">
        <v>36</v>
      </c>
      <c r="E5" s="2">
        <v>208.33333333333334</v>
      </c>
      <c r="F5" s="2" t="s">
        <v>16</v>
      </c>
      <c r="G5" s="8">
        <v>30</v>
      </c>
    </row>
    <row r="13" spans="1:8" x14ac:dyDescent="0.25">
      <c r="A13" t="s">
        <v>53</v>
      </c>
    </row>
    <row r="15" spans="1:8" x14ac:dyDescent="0.25">
      <c r="A15" s="5" t="s">
        <v>56</v>
      </c>
      <c r="F15" s="10" t="s">
        <v>4</v>
      </c>
      <c r="G15" s="10" t="s">
        <v>47</v>
      </c>
      <c r="H15" s="12" t="s">
        <v>67</v>
      </c>
    </row>
    <row r="16" spans="1:8" x14ac:dyDescent="0.25">
      <c r="E16" t="s">
        <v>65</v>
      </c>
      <c r="F16" s="11">
        <f>C17</f>
        <v>0.26086956521739135</v>
      </c>
      <c r="G16" s="10">
        <f>0.3</f>
        <v>0.3</v>
      </c>
      <c r="H16" s="11">
        <f>F16*G16</f>
        <v>7.8260869565217397E-2</v>
      </c>
    </row>
    <row r="17" spans="1:11" x14ac:dyDescent="0.25">
      <c r="A17" t="s">
        <v>55</v>
      </c>
      <c r="B17" t="s">
        <v>54</v>
      </c>
      <c r="C17" s="11">
        <f>1-((50-B3)/(C3-B3))</f>
        <v>0.26086956521739135</v>
      </c>
      <c r="E17" t="s">
        <v>64</v>
      </c>
      <c r="F17" s="11">
        <f>C22</f>
        <v>0.23404255319148937</v>
      </c>
      <c r="G17" s="10">
        <f>0.4</f>
        <v>0.4</v>
      </c>
      <c r="H17" s="11">
        <f t="shared" ref="H17:H18" si="0">F17*G17</f>
        <v>9.3617021276595755E-2</v>
      </c>
    </row>
    <row r="18" spans="1:11" x14ac:dyDescent="0.25">
      <c r="E18" t="s">
        <v>63</v>
      </c>
      <c r="F18" s="11">
        <f>C28</f>
        <v>0.21999999999999997</v>
      </c>
      <c r="G18" s="10">
        <f>0.3</f>
        <v>0.3</v>
      </c>
      <c r="H18" s="11">
        <f t="shared" si="0"/>
        <v>6.5999999999999989E-2</v>
      </c>
    </row>
    <row r="20" spans="1:11" x14ac:dyDescent="0.25">
      <c r="A20" s="5" t="s">
        <v>57</v>
      </c>
    </row>
    <row r="22" spans="1:11" x14ac:dyDescent="0.25">
      <c r="A22" t="s">
        <v>58</v>
      </c>
      <c r="B22" t="s">
        <v>59</v>
      </c>
      <c r="C22" s="11">
        <f>1-((50-B4)/(C4-B4))</f>
        <v>0.23404255319148937</v>
      </c>
      <c r="H22" s="9"/>
    </row>
    <row r="23" spans="1:11" x14ac:dyDescent="0.25">
      <c r="E23" t="s">
        <v>68</v>
      </c>
      <c r="K23" s="11">
        <f>H16+H17+H18</f>
        <v>0.23787789084181316</v>
      </c>
    </row>
    <row r="25" spans="1:11" x14ac:dyDescent="0.25">
      <c r="E25" t="s">
        <v>48</v>
      </c>
      <c r="F25" s="11">
        <f>H16/K23</f>
        <v>0.32899597893803523</v>
      </c>
    </row>
    <row r="26" spans="1:11" x14ac:dyDescent="0.25">
      <c r="A26" s="5" t="s">
        <v>60</v>
      </c>
    </row>
    <row r="28" spans="1:11" x14ac:dyDescent="0.25">
      <c r="A28" t="s">
        <v>61</v>
      </c>
      <c r="B28" t="s">
        <v>62</v>
      </c>
      <c r="C28" s="11">
        <f>1-((50-B5)/(C5-B5))</f>
        <v>0.21999999999999997</v>
      </c>
    </row>
    <row r="31" spans="1:11" ht="18" x14ac:dyDescent="0.35">
      <c r="A31" t="s">
        <v>66</v>
      </c>
      <c r="B31" s="13" t="s">
        <v>69</v>
      </c>
    </row>
    <row r="32" spans="1:11" ht="18" x14ac:dyDescent="0.35">
      <c r="B32" s="13" t="s">
        <v>70</v>
      </c>
    </row>
    <row r="34" spans="1:5" ht="18.75" x14ac:dyDescent="0.3">
      <c r="C34" s="16" t="s">
        <v>71</v>
      </c>
      <c r="D34" s="17" t="s">
        <v>72</v>
      </c>
    </row>
    <row r="35" spans="1:5" x14ac:dyDescent="0.25">
      <c r="B35" t="s">
        <v>73</v>
      </c>
      <c r="C35" s="14">
        <f>D5</f>
        <v>36</v>
      </c>
      <c r="D35" s="11">
        <f>E5/50</f>
        <v>4.166666666666667</v>
      </c>
    </row>
    <row r="36" spans="1:5" x14ac:dyDescent="0.25">
      <c r="B36" t="s">
        <v>74</v>
      </c>
      <c r="C36" s="14">
        <f>D4</f>
        <v>37.5</v>
      </c>
      <c r="D36" s="11">
        <f>E4/40</f>
        <v>4.6020833333333337</v>
      </c>
    </row>
    <row r="38" spans="1:5" ht="20.25" x14ac:dyDescent="0.35">
      <c r="B38" t="s">
        <v>75</v>
      </c>
      <c r="C38" s="13" t="s">
        <v>76</v>
      </c>
      <c r="D38" s="13" t="s">
        <v>77</v>
      </c>
      <c r="E38" s="15">
        <f>1-_xlfn.NORM.DIST(0,C35-C36,SQRT(D35+D36),TRUE)</f>
        <v>0.30623526033054116</v>
      </c>
    </row>
    <row r="40" spans="1:5" ht="18.75" x14ac:dyDescent="0.3">
      <c r="A40" t="s">
        <v>78</v>
      </c>
      <c r="B40" s="16" t="s">
        <v>71</v>
      </c>
      <c r="C40" s="17" t="s">
        <v>79</v>
      </c>
      <c r="D40" s="17" t="s">
        <v>80</v>
      </c>
    </row>
    <row r="41" spans="1:5" x14ac:dyDescent="0.25">
      <c r="B41">
        <f>50*D4</f>
        <v>1875</v>
      </c>
      <c r="C41" s="11">
        <f>50*E4</f>
        <v>9204.1666666666679</v>
      </c>
      <c r="D41" s="11">
        <f>SQRT(C41)</f>
        <v>95.93834825900781</v>
      </c>
    </row>
    <row r="43" spans="1:5" x14ac:dyDescent="0.25">
      <c r="B43" t="s">
        <v>81</v>
      </c>
      <c r="C43">
        <f>1-_xlfn.NORM.DIST(21,B41,D41,TRUE)</f>
        <v>1</v>
      </c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5A5-FAE3-374C-9F53-323ACE2E7519}">
  <dimension ref="A1:S55"/>
  <sheetViews>
    <sheetView tabSelected="1" topLeftCell="B28" workbookViewId="0">
      <selection activeCell="M46" sqref="M46"/>
    </sheetView>
  </sheetViews>
  <sheetFormatPr defaultColWidth="11.25" defaultRowHeight="15.75" x14ac:dyDescent="0.25"/>
  <cols>
    <col min="14" max="15" width="11.875" bestFit="1" customWidth="1"/>
    <col min="17" max="17" width="12.375" bestFit="1" customWidth="1"/>
  </cols>
  <sheetData>
    <row r="1" spans="1:7" x14ac:dyDescent="0.25">
      <c r="A1" s="25" t="s">
        <v>0</v>
      </c>
      <c r="B1" s="25"/>
      <c r="C1" s="25"/>
      <c r="D1" s="25"/>
      <c r="E1" s="25"/>
    </row>
    <row r="2" spans="1:7" x14ac:dyDescent="0.25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</row>
    <row r="3" spans="1:7" x14ac:dyDescent="0.25">
      <c r="A3" s="18" t="s">
        <v>6</v>
      </c>
      <c r="B3" s="18">
        <v>44</v>
      </c>
      <c r="C3" s="18">
        <v>42</v>
      </c>
      <c r="D3" s="18" t="s">
        <v>7</v>
      </c>
      <c r="E3" s="18">
        <v>28</v>
      </c>
    </row>
    <row r="4" spans="1:7" x14ac:dyDescent="0.25">
      <c r="A4" s="18" t="s">
        <v>8</v>
      </c>
      <c r="B4" s="18">
        <v>52</v>
      </c>
      <c r="C4" s="18">
        <v>43</v>
      </c>
      <c r="D4" s="18" t="s">
        <v>7</v>
      </c>
      <c r="E4" s="18">
        <v>38</v>
      </c>
    </row>
    <row r="5" spans="1:7" x14ac:dyDescent="0.25">
      <c r="A5" s="18" t="s">
        <v>9</v>
      </c>
      <c r="B5" s="18">
        <v>60</v>
      </c>
      <c r="C5" s="18">
        <v>51</v>
      </c>
      <c r="D5" s="18" t="s">
        <v>7</v>
      </c>
      <c r="E5" s="18">
        <v>34</v>
      </c>
    </row>
    <row r="8" spans="1:7" x14ac:dyDescent="0.25">
      <c r="A8" s="26" t="s">
        <v>10</v>
      </c>
      <c r="B8" s="27"/>
      <c r="C8" s="27"/>
      <c r="D8" s="27"/>
      <c r="E8" s="27"/>
      <c r="F8" s="27"/>
      <c r="G8" s="28"/>
    </row>
    <row r="9" spans="1:7" x14ac:dyDescent="0.25">
      <c r="A9" s="18" t="s">
        <v>1</v>
      </c>
      <c r="B9" s="18" t="s">
        <v>11</v>
      </c>
      <c r="C9" s="18" t="s">
        <v>12</v>
      </c>
      <c r="D9" s="18" t="s">
        <v>2</v>
      </c>
      <c r="E9" s="18" t="s">
        <v>13</v>
      </c>
      <c r="F9" s="18" t="s">
        <v>14</v>
      </c>
      <c r="G9" s="18" t="s">
        <v>5</v>
      </c>
    </row>
    <row r="10" spans="1:7" x14ac:dyDescent="0.25">
      <c r="A10" s="18" t="s">
        <v>15</v>
      </c>
      <c r="B10" s="18">
        <v>16</v>
      </c>
      <c r="C10" s="18">
        <v>62</v>
      </c>
      <c r="D10" s="2">
        <v>39</v>
      </c>
      <c r="E10" s="2">
        <v>176.33333333333334</v>
      </c>
      <c r="F10" s="2" t="s">
        <v>16</v>
      </c>
      <c r="G10" s="18">
        <v>30</v>
      </c>
    </row>
    <row r="11" spans="1:7" x14ac:dyDescent="0.25">
      <c r="A11" s="18" t="s">
        <v>17</v>
      </c>
      <c r="B11" s="18">
        <v>14</v>
      </c>
      <c r="C11" s="18">
        <v>61</v>
      </c>
      <c r="D11" s="2">
        <v>37.5</v>
      </c>
      <c r="E11" s="2">
        <v>184.08333333333334</v>
      </c>
      <c r="F11" s="2" t="s">
        <v>16</v>
      </c>
      <c r="G11" s="18">
        <v>40</v>
      </c>
    </row>
    <row r="12" spans="1:7" x14ac:dyDescent="0.25">
      <c r="A12" s="18" t="s">
        <v>18</v>
      </c>
      <c r="B12" s="18">
        <v>11</v>
      </c>
      <c r="C12" s="18">
        <v>61</v>
      </c>
      <c r="D12" s="2">
        <v>36</v>
      </c>
      <c r="E12" s="2">
        <v>208.33333333333334</v>
      </c>
      <c r="F12" s="2" t="s">
        <v>16</v>
      </c>
      <c r="G12" s="18">
        <v>30</v>
      </c>
    </row>
    <row r="14" spans="1:7" x14ac:dyDescent="0.25">
      <c r="A14" s="25" t="s">
        <v>24</v>
      </c>
      <c r="B14" s="25"/>
      <c r="C14" s="25"/>
      <c r="D14" s="25"/>
      <c r="E14" s="25"/>
    </row>
    <row r="15" spans="1:7" x14ac:dyDescent="0.25">
      <c r="A15" s="18" t="s">
        <v>19</v>
      </c>
      <c r="B15" s="18" t="s">
        <v>20</v>
      </c>
      <c r="C15" s="18" t="s">
        <v>21</v>
      </c>
      <c r="D15" s="18" t="s">
        <v>22</v>
      </c>
      <c r="E15" s="18" t="s">
        <v>23</v>
      </c>
    </row>
    <row r="16" spans="1:7" x14ac:dyDescent="0.25">
      <c r="A16" s="18" t="s">
        <v>6</v>
      </c>
      <c r="B16" s="18">
        <v>104</v>
      </c>
      <c r="C16" s="18">
        <v>256</v>
      </c>
      <c r="D16" s="18">
        <v>597</v>
      </c>
      <c r="E16" s="18">
        <v>888</v>
      </c>
    </row>
    <row r="17" spans="1:19" x14ac:dyDescent="0.25">
      <c r="A17" s="18" t="s">
        <v>8</v>
      </c>
      <c r="B17" s="18">
        <v>111</v>
      </c>
      <c r="C17" s="18">
        <v>261</v>
      </c>
      <c r="D17" s="18">
        <v>597</v>
      </c>
      <c r="E17" s="18">
        <v>970</v>
      </c>
    </row>
    <row r="18" spans="1:19" x14ac:dyDescent="0.25">
      <c r="A18" s="18" t="s">
        <v>9</v>
      </c>
      <c r="B18" s="18">
        <v>242</v>
      </c>
      <c r="C18" s="18">
        <v>381</v>
      </c>
      <c r="D18" s="18">
        <v>530</v>
      </c>
      <c r="E18" s="18">
        <v>707</v>
      </c>
    </row>
    <row r="19" spans="1:19" x14ac:dyDescent="0.25">
      <c r="A19" s="18" t="s">
        <v>15</v>
      </c>
      <c r="B19" s="18">
        <v>221</v>
      </c>
      <c r="C19" s="18">
        <v>489</v>
      </c>
      <c r="D19" s="18">
        <v>561</v>
      </c>
      <c r="E19" s="18">
        <v>663</v>
      </c>
    </row>
    <row r="20" spans="1:19" x14ac:dyDescent="0.25">
      <c r="A20" s="18" t="s">
        <v>17</v>
      </c>
      <c r="B20" s="18">
        <v>230</v>
      </c>
      <c r="C20" s="18">
        <v>403</v>
      </c>
      <c r="D20" s="18">
        <v>544</v>
      </c>
      <c r="E20" s="18">
        <v>694</v>
      </c>
    </row>
    <row r="21" spans="1:19" x14ac:dyDescent="0.25">
      <c r="A21" s="18" t="s">
        <v>18</v>
      </c>
      <c r="B21" s="18">
        <v>210</v>
      </c>
      <c r="C21" s="18">
        <v>452</v>
      </c>
      <c r="D21" s="18">
        <v>570</v>
      </c>
      <c r="E21" s="18">
        <v>753</v>
      </c>
    </row>
    <row r="22" spans="1:19" x14ac:dyDescent="0.25">
      <c r="A22" s="4" t="s">
        <v>89</v>
      </c>
    </row>
    <row r="23" spans="1:19" x14ac:dyDescent="0.25">
      <c r="A23" s="4" t="s">
        <v>6</v>
      </c>
      <c r="G23" t="s">
        <v>96</v>
      </c>
      <c r="K23" t="s">
        <v>90</v>
      </c>
    </row>
    <row r="24" spans="1:19" x14ac:dyDescent="0.25">
      <c r="B24" t="s">
        <v>101</v>
      </c>
      <c r="C24" t="s">
        <v>102</v>
      </c>
      <c r="D24" t="s">
        <v>103</v>
      </c>
      <c r="E24" t="s">
        <v>104</v>
      </c>
      <c r="G24" t="s">
        <v>97</v>
      </c>
      <c r="K24" s="4" t="s">
        <v>110</v>
      </c>
      <c r="Q24" t="s">
        <v>116</v>
      </c>
    </row>
    <row r="25" spans="1:19" x14ac:dyDescent="0.25">
      <c r="A25" s="4" t="s">
        <v>94</v>
      </c>
      <c r="B25" s="18">
        <v>104</v>
      </c>
      <c r="C25" s="18">
        <v>256</v>
      </c>
      <c r="D25" s="18">
        <v>597</v>
      </c>
      <c r="E25" s="18">
        <v>888</v>
      </c>
      <c r="F25" s="11"/>
      <c r="L25" t="s">
        <v>112</v>
      </c>
      <c r="M25" t="s">
        <v>113</v>
      </c>
      <c r="N25" t="s">
        <v>114</v>
      </c>
      <c r="O25" t="s">
        <v>115</v>
      </c>
      <c r="Q25" t="s">
        <v>117</v>
      </c>
    </row>
    <row r="26" spans="1:19" x14ac:dyDescent="0.25">
      <c r="A26" s="4" t="s">
        <v>120</v>
      </c>
      <c r="B26" s="11">
        <f>_xlfn.NORM.DIST(20,44,SQRT(42),TRUE)-_xlfn.NORM.DIST(0,44,SQRT(42),TRUE)</f>
        <v>1.0641470387509305E-4</v>
      </c>
      <c r="C26" s="11">
        <f>_xlfn.NORM.DIST(40,44,SQRT(42),TRUE)-_xlfn.NORM.DIST(20,44,SQRT(42),TRUE)</f>
        <v>0.26844057451181363</v>
      </c>
      <c r="D26" s="11">
        <f>_xlfn.NORM.DIST(60,44,SQRT(42),TRUE)-_xlfn.NORM.DIST(40,44,SQRT(42),TRUE)</f>
        <v>0.7246756777462714</v>
      </c>
      <c r="E26" s="11">
        <f>1-_xlfn.NORM.DIST(60,44,SQRT(42),TRUE)</f>
        <v>6.7773330324077952E-3</v>
      </c>
      <c r="F26" s="11">
        <f>SUM(B26:E26)</f>
        <v>0.99999999999436795</v>
      </c>
      <c r="K26" s="4" t="s">
        <v>111</v>
      </c>
      <c r="L26" s="18">
        <v>210</v>
      </c>
      <c r="M26" s="18">
        <v>452</v>
      </c>
      <c r="N26" s="18">
        <v>570</v>
      </c>
      <c r="O26" s="18">
        <v>753</v>
      </c>
    </row>
    <row r="27" spans="1:19" x14ac:dyDescent="0.25">
      <c r="A27" s="16"/>
      <c r="B27" s="11"/>
      <c r="C27" s="11"/>
      <c r="D27" s="11"/>
      <c r="E27" s="11"/>
      <c r="K27" s="4" t="s">
        <v>122</v>
      </c>
      <c r="L27" s="11">
        <f>((20-B11)/(C11-B11))-0</f>
        <v>0.1276595744680851</v>
      </c>
      <c r="M27" s="11">
        <f>((40-B11)/(C11-B11))-((20-B11)/(C11-B11))</f>
        <v>0.42553191489361708</v>
      </c>
      <c r="N27" s="11">
        <f>((60-B11)/(C11-B11))-((40-B11)/(C11-B11))</f>
        <v>0.42553191489361697</v>
      </c>
      <c r="O27" s="11">
        <f>1-((60-B11)/(C11-B11))</f>
        <v>2.1276595744680882E-2</v>
      </c>
      <c r="P27" s="20">
        <f>SUM(L27:O27)</f>
        <v>1</v>
      </c>
    </row>
    <row r="28" spans="1:19" x14ac:dyDescent="0.25">
      <c r="K28" s="16"/>
    </row>
    <row r="29" spans="1:19" x14ac:dyDescent="0.25">
      <c r="B29" t="s">
        <v>91</v>
      </c>
    </row>
    <row r="30" spans="1:19" x14ac:dyDescent="0.25">
      <c r="A30" t="s">
        <v>109</v>
      </c>
      <c r="B30" s="11">
        <f>SUMPRODUCT(B25:E25,B26:E26)</f>
        <v>507.38150555152947</v>
      </c>
    </row>
    <row r="31" spans="1:19" ht="18.75" x14ac:dyDescent="0.3">
      <c r="M31" t="s">
        <v>119</v>
      </c>
      <c r="R31" s="16" t="s">
        <v>71</v>
      </c>
      <c r="S31" s="17" t="s">
        <v>72</v>
      </c>
    </row>
    <row r="32" spans="1:19" x14ac:dyDescent="0.25">
      <c r="B32" t="s">
        <v>92</v>
      </c>
      <c r="L32" t="s">
        <v>109</v>
      </c>
      <c r="M32" s="11">
        <f>SUMPRODUCT(L26:O26,L27:O27)</f>
        <v>477.72340425531917</v>
      </c>
      <c r="Q32" t="s">
        <v>74</v>
      </c>
      <c r="R32" s="11">
        <f>M32</f>
        <v>477.72340425531917</v>
      </c>
      <c r="S32" s="11">
        <f>M35/50</f>
        <v>293.34698053417844</v>
      </c>
    </row>
    <row r="33" spans="1:19" x14ac:dyDescent="0.25">
      <c r="B33">
        <f>((B26*(B25^2))+(C26*(C25^2))+(D26*(D25^2))+(E26*(E25^2))-(B30^2))</f>
        <v>23782.839225484437</v>
      </c>
      <c r="H33" s="19"/>
      <c r="I33" s="19"/>
      <c r="J33" s="19"/>
      <c r="K33" s="19"/>
      <c r="R33" s="14"/>
      <c r="S33" s="11"/>
    </row>
    <row r="34" spans="1:19" ht="18" x14ac:dyDescent="0.35">
      <c r="A34" t="s">
        <v>18</v>
      </c>
      <c r="G34" t="s">
        <v>99</v>
      </c>
      <c r="M34" t="s">
        <v>92</v>
      </c>
      <c r="O34" t="s">
        <v>93</v>
      </c>
      <c r="P34" s="22" t="s">
        <v>123</v>
      </c>
      <c r="Q34" s="11">
        <f>1-_xlfn.NORM.DIST(500,R32,SQRT(S32),TRUE)</f>
        <v>9.669038952291964E-2</v>
      </c>
    </row>
    <row r="35" spans="1:19" x14ac:dyDescent="0.25">
      <c r="B35" t="s">
        <v>105</v>
      </c>
      <c r="C35" t="s">
        <v>106</v>
      </c>
      <c r="D35" t="s">
        <v>107</v>
      </c>
      <c r="E35" t="s">
        <v>108</v>
      </c>
      <c r="G35" t="s">
        <v>98</v>
      </c>
      <c r="M35">
        <f>((L27*(L26^2))+(M27*(M26^2))+(N27*(N26^2))+(O27*(O26^2))-(M32^2))</f>
        <v>14667.349026708922</v>
      </c>
    </row>
    <row r="36" spans="1:19" x14ac:dyDescent="0.25">
      <c r="A36" s="4" t="s">
        <v>95</v>
      </c>
      <c r="B36" s="18">
        <v>210</v>
      </c>
      <c r="C36" s="18">
        <v>452</v>
      </c>
      <c r="D36" s="18">
        <v>570</v>
      </c>
      <c r="E36" s="18">
        <v>753</v>
      </c>
    </row>
    <row r="37" spans="1:19" x14ac:dyDescent="0.25">
      <c r="A37" s="4" t="s">
        <v>121</v>
      </c>
      <c r="B37" s="11">
        <f>((20-B12)/(C12-B12))-0</f>
        <v>0.18</v>
      </c>
      <c r="C37" s="11">
        <f>((40-B12)/(C12-B12))-((20-B12)/(C12-B12))</f>
        <v>0.39999999999999997</v>
      </c>
      <c r="D37" s="11">
        <f>((60-B12)/(C12-B12))-((40-B12)/(C12-B12))</f>
        <v>0.4</v>
      </c>
      <c r="E37" s="11">
        <f>1-((60-B12)/(C12-B12))</f>
        <v>2.0000000000000018E-2</v>
      </c>
      <c r="F37" s="20">
        <f>SUM(B37:E37)</f>
        <v>1</v>
      </c>
      <c r="G37" s="19"/>
      <c r="H37" s="19"/>
      <c r="I37" s="19"/>
    </row>
    <row r="38" spans="1:19" x14ac:dyDescent="0.25">
      <c r="A38" s="21"/>
      <c r="B38" s="11"/>
      <c r="C38" s="11"/>
      <c r="D38" s="11"/>
      <c r="E38" s="11"/>
      <c r="K38" t="s">
        <v>124</v>
      </c>
    </row>
    <row r="39" spans="1:19" x14ac:dyDescent="0.25">
      <c r="K39" s="4" t="s">
        <v>125</v>
      </c>
      <c r="Q39" t="s">
        <v>127</v>
      </c>
    </row>
    <row r="40" spans="1:19" x14ac:dyDescent="0.25">
      <c r="B40" t="s">
        <v>118</v>
      </c>
      <c r="L40" t="s">
        <v>132</v>
      </c>
      <c r="M40" t="s">
        <v>133</v>
      </c>
      <c r="N40" t="s">
        <v>134</v>
      </c>
      <c r="O40" t="s">
        <v>135</v>
      </c>
      <c r="Q40" t="s">
        <v>136</v>
      </c>
    </row>
    <row r="41" spans="1:19" x14ac:dyDescent="0.25">
      <c r="A41" t="s">
        <v>109</v>
      </c>
      <c r="B41" s="11">
        <f>SUMPRODUCT(B36:E36,B37:E37)</f>
        <v>461.65999999999997</v>
      </c>
      <c r="K41" s="4" t="s">
        <v>126</v>
      </c>
      <c r="L41" s="18">
        <v>221</v>
      </c>
      <c r="M41" s="18">
        <v>489</v>
      </c>
      <c r="N41" s="18">
        <v>561</v>
      </c>
      <c r="O41" s="18">
        <v>663</v>
      </c>
    </row>
    <row r="42" spans="1:19" x14ac:dyDescent="0.25">
      <c r="K42" s="4" t="s">
        <v>128</v>
      </c>
      <c r="L42" s="11">
        <f>((20-B10)/(C10-B10))-0</f>
        <v>8.6956521739130432E-2</v>
      </c>
      <c r="M42" s="11">
        <f>((40-B10)/(C10-B10))-((20-B10)/(C10-B10))</f>
        <v>0.43478260869565216</v>
      </c>
      <c r="N42" s="11">
        <f>((60-B10)/(C10-B10))-((40-B10)/(C10-B10))</f>
        <v>0.43478260869565222</v>
      </c>
      <c r="O42" s="11">
        <f>1-((60-B10)/(C10-B10))</f>
        <v>4.3478260869565188E-2</v>
      </c>
      <c r="P42" s="20">
        <f>SUM(L42:O42)</f>
        <v>1</v>
      </c>
    </row>
    <row r="43" spans="1:19" x14ac:dyDescent="0.25">
      <c r="B43" t="s">
        <v>92</v>
      </c>
      <c r="K43" s="16"/>
    </row>
    <row r="44" spans="1:19" x14ac:dyDescent="0.25">
      <c r="B44">
        <f>((B37*(B36^2))+(C37*(C36^2))+(D37*(D36^2))+(E37*(E36^2))-(B41^2))</f>
        <v>17829.824400000041</v>
      </c>
    </row>
    <row r="46" spans="1:19" x14ac:dyDescent="0.25">
      <c r="B46" t="s">
        <v>100</v>
      </c>
      <c r="M46" t="s">
        <v>137</v>
      </c>
      <c r="R46" s="16"/>
      <c r="S46" s="17"/>
    </row>
    <row r="47" spans="1:19" x14ac:dyDescent="0.25">
      <c r="L47" t="s">
        <v>109</v>
      </c>
      <c r="M47" s="11">
        <f>SUMPRODUCT(L41:O41,L42:O42)</f>
        <v>504.56521739130437</v>
      </c>
      <c r="R47" s="11"/>
      <c r="S47" s="11"/>
    </row>
    <row r="48" spans="1:19" x14ac:dyDescent="0.25">
      <c r="K48" s="19"/>
      <c r="R48" s="14"/>
      <c r="S48" s="11"/>
    </row>
    <row r="49" spans="12:17" x14ac:dyDescent="0.25">
      <c r="M49" t="s">
        <v>92</v>
      </c>
      <c r="P49" s="22"/>
      <c r="Q49" s="11"/>
    </row>
    <row r="51" spans="12:17" x14ac:dyDescent="0.25">
      <c r="M51">
        <f>((L42*(L41^2))+(M42*(M41^2))+(N42*(N41^2))+(O42*(O41^2))-(M47^2))</f>
        <v>9573.5500945179083</v>
      </c>
    </row>
    <row r="53" spans="12:17" x14ac:dyDescent="0.25">
      <c r="L53" s="16" t="s">
        <v>131</v>
      </c>
      <c r="M53" s="16" t="s">
        <v>129</v>
      </c>
      <c r="N53" s="11">
        <f>N42+O42</f>
        <v>0.47826086956521741</v>
      </c>
    </row>
    <row r="55" spans="12:17" x14ac:dyDescent="0.25">
      <c r="L55" t="s">
        <v>130</v>
      </c>
      <c r="N55" s="24">
        <f>_xlfn.NORM.DIST(0.1,0.4783,SQRT(((0.4783*(1-0.4783))/100)),TRUE)</f>
        <v>1.8216084899984906E-14</v>
      </c>
    </row>
  </sheetData>
  <mergeCells count="3">
    <mergeCell ref="A1:E1"/>
    <mergeCell ref="A8:G8"/>
    <mergeCell ref="A14:E1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1DC_G3</vt:lpstr>
      <vt:lpstr>Exercício 1</vt:lpstr>
      <vt:lpstr>Exercício 2</vt:lpstr>
      <vt:lpstr>Exercício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Jorge Cunha</cp:lastModifiedBy>
  <dcterms:created xsi:type="dcterms:W3CDTF">2021-03-21T23:58:51Z</dcterms:created>
  <dcterms:modified xsi:type="dcterms:W3CDTF">2021-04-24T17:01:35Z</dcterms:modified>
</cp:coreProperties>
</file>