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aomarques/Downloads/"/>
    </mc:Choice>
  </mc:AlternateContent>
  <xr:revisionPtr revIDLastSave="0" documentId="8_{27FBA7BF-4532-384C-ABEA-337BC7363BC4}" xr6:coauthVersionLast="47" xr6:coauthVersionMax="47" xr10:uidLastSave="{00000000-0000-0000-0000-000000000000}"/>
  <bookViews>
    <workbookView xWindow="0" yWindow="500" windowWidth="28800" windowHeight="15840" firstSheet="2" activeTab="2" xr2:uid="{F80C88BB-E4DE-D54A-AE33-392A853E4BDD}"/>
  </bookViews>
  <sheets>
    <sheet name="1DM_G1" sheetId="1" r:id="rId1"/>
    <sheet name="Exercício 1" sheetId="2" r:id="rId2"/>
    <sheet name="Exercício 2" sheetId="3" r:id="rId3"/>
    <sheet name="Exercício 3" sheetId="4" r:id="rId4"/>
    <sheet name="Exercício 4" sheetId="5" r:id="rId5"/>
    <sheet name="Exercício 5" sheetId="6" r:id="rId6"/>
    <sheet name="Exercício 6" sheetId="7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69" i="3" l="1"/>
  <c r="E168" i="3"/>
  <c r="E165" i="3"/>
  <c r="E164" i="3"/>
  <c r="H156" i="3"/>
  <c r="H155" i="3"/>
  <c r="E156" i="3"/>
  <c r="E155" i="3"/>
  <c r="H142" i="3"/>
  <c r="H141" i="3"/>
  <c r="E142" i="3"/>
  <c r="E141" i="3"/>
  <c r="E116" i="3"/>
  <c r="E115" i="3"/>
  <c r="O86" i="3"/>
  <c r="O85" i="3"/>
  <c r="O84" i="3"/>
  <c r="O83" i="3"/>
  <c r="O82" i="3"/>
  <c r="O81" i="3"/>
  <c r="O80" i="3"/>
  <c r="O79" i="3"/>
  <c r="N86" i="3"/>
  <c r="N85" i="3"/>
  <c r="N84" i="3"/>
  <c r="N83" i="3"/>
  <c r="N82" i="3"/>
  <c r="N81" i="3"/>
  <c r="N80" i="3"/>
  <c r="N79" i="3"/>
  <c r="M86" i="3"/>
  <c r="M85" i="3"/>
  <c r="M84" i="3"/>
  <c r="M83" i="3"/>
  <c r="M82" i="3"/>
  <c r="M81" i="3"/>
  <c r="M80" i="3"/>
  <c r="M79" i="3"/>
  <c r="L29" i="3"/>
  <c r="E106" i="3" a="1"/>
  <c r="E106" i="3" s="1"/>
  <c r="E107" i="3" a="1"/>
  <c r="E107" i="3" s="1"/>
  <c r="E104" i="3" a="1"/>
  <c r="E104" i="3" s="1"/>
  <c r="E112" i="3"/>
  <c r="E102" i="3"/>
  <c r="D110" i="3"/>
  <c r="E108" i="3"/>
  <c r="K86" i="3"/>
  <c r="K85" i="3"/>
  <c r="K84" i="3"/>
  <c r="K83" i="3"/>
  <c r="K82" i="3"/>
  <c r="K81" i="3"/>
  <c r="K80" i="3"/>
  <c r="K79" i="3"/>
  <c r="H86" i="3"/>
  <c r="H85" i="3"/>
  <c r="H84" i="3"/>
  <c r="H83" i="3"/>
  <c r="H82" i="3"/>
  <c r="H81" i="3"/>
  <c r="H80" i="3"/>
  <c r="H79" i="3"/>
  <c r="G88" i="3"/>
  <c r="G86" i="3"/>
  <c r="G85" i="3"/>
  <c r="G84" i="3"/>
  <c r="L84" i="3" s="1"/>
  <c r="G83" i="3"/>
  <c r="G82" i="3"/>
  <c r="G81" i="3"/>
  <c r="L81" i="3" s="1"/>
  <c r="G80" i="3"/>
  <c r="G79" i="3"/>
  <c r="E99" i="3"/>
  <c r="E98" i="3"/>
  <c r="E97" i="3"/>
  <c r="E96" i="3"/>
  <c r="E95" i="3"/>
  <c r="E94" i="3"/>
  <c r="E93" i="3"/>
  <c r="E92" i="3"/>
  <c r="D99" i="3"/>
  <c r="D98" i="3"/>
  <c r="D97" i="3"/>
  <c r="D96" i="3"/>
  <c r="D95" i="3"/>
  <c r="D94" i="3"/>
  <c r="D93" i="3"/>
  <c r="D41" i="3"/>
  <c r="D92" i="3"/>
  <c r="F86" i="3"/>
  <c r="F85" i="3"/>
  <c r="F84" i="3"/>
  <c r="F83" i="3"/>
  <c r="F82" i="3"/>
  <c r="F81" i="3"/>
  <c r="F80" i="3"/>
  <c r="F79" i="3"/>
  <c r="E29" i="3"/>
  <c r="E86" i="3"/>
  <c r="E85" i="3"/>
  <c r="E84" i="3"/>
  <c r="E83" i="3"/>
  <c r="E82" i="3"/>
  <c r="E81" i="3"/>
  <c r="E80" i="3"/>
  <c r="E79" i="3"/>
  <c r="D29" i="3"/>
  <c r="J22" i="3"/>
  <c r="D59" i="3"/>
  <c r="E110" i="3" l="1"/>
  <c r="L86" i="3"/>
  <c r="L79" i="3"/>
  <c r="L83" i="3"/>
  <c r="L82" i="3"/>
  <c r="L85" i="3"/>
  <c r="J79" i="3"/>
  <c r="I79" i="3"/>
  <c r="E32" i="4"/>
  <c r="E26" i="4"/>
  <c r="D5" i="4" a="1"/>
  <c r="D5" i="4"/>
  <c r="D3" i="4"/>
  <c r="D4" i="4" s="1"/>
  <c r="L4" i="3"/>
  <c r="J20" i="3" s="1"/>
  <c r="K4" i="3"/>
  <c r="K10" i="3"/>
  <c r="K14" i="3" s="1"/>
  <c r="F10" i="3"/>
  <c r="F14" i="3" s="1"/>
  <c r="C2" i="6"/>
  <c r="C3" i="6"/>
  <c r="I80" i="3" l="1"/>
  <c r="I81" i="3" s="1"/>
  <c r="I82" i="3" s="1"/>
  <c r="I83" i="3" s="1"/>
  <c r="I84" i="3" s="1"/>
  <c r="I85" i="3" s="1"/>
  <c r="I86" i="3" s="1"/>
  <c r="J80" i="3"/>
  <c r="J81" i="3" s="1"/>
  <c r="J82" i="3" s="1"/>
  <c r="J83" i="3" s="1"/>
  <c r="J84" i="3" s="1"/>
  <c r="J85" i="3" s="1"/>
  <c r="J86" i="3" s="1"/>
  <c r="L80" i="3"/>
  <c r="E22" i="3"/>
  <c r="C4" i="6" a="1"/>
  <c r="C4" i="6" s="1"/>
  <c r="B22" i="6" s="1"/>
  <c r="E57" i="3" l="1"/>
  <c r="E32" i="3"/>
  <c r="D31" i="3"/>
  <c r="E42" i="3"/>
  <c r="F29" i="3"/>
  <c r="E31" i="3"/>
  <c r="D30" i="3"/>
  <c r="E41" i="3"/>
  <c r="E30" i="3"/>
  <c r="D47" i="3"/>
  <c r="E35" i="3"/>
  <c r="E45" i="3"/>
  <c r="J33" i="3" s="1"/>
  <c r="D33" i="3"/>
  <c r="E33" i="3"/>
  <c r="D42" i="3"/>
  <c r="F30" i="3" s="1"/>
  <c r="D46" i="3"/>
  <c r="D34" i="3"/>
  <c r="D44" i="3"/>
  <c r="E44" i="3"/>
  <c r="J32" i="3" s="1"/>
  <c r="D32" i="3"/>
  <c r="E47" i="3"/>
  <c r="J35" i="3" s="1"/>
  <c r="D35" i="3"/>
  <c r="D45" i="3"/>
  <c r="E34" i="3"/>
  <c r="D43" i="3"/>
  <c r="E43" i="3"/>
  <c r="J31" i="3" s="1"/>
  <c r="E46" i="3"/>
  <c r="J34" i="3" s="1"/>
  <c r="G30" i="3" l="1"/>
  <c r="J29" i="3"/>
  <c r="K29" i="3" s="1"/>
  <c r="J30" i="3"/>
  <c r="K30" i="3" s="1"/>
  <c r="F31" i="3"/>
  <c r="F37" i="3" s="1"/>
  <c r="F35" i="3"/>
  <c r="G29" i="3"/>
  <c r="I29" i="3" s="1"/>
  <c r="H29" i="3"/>
  <c r="H30" i="3" s="1"/>
  <c r="H31" i="3" s="1"/>
  <c r="F32" i="3"/>
  <c r="F34" i="3"/>
  <c r="F33" i="3"/>
  <c r="I30" i="3" l="1"/>
  <c r="K34" i="3"/>
  <c r="G34" i="3"/>
  <c r="G32" i="3"/>
  <c r="K32" i="3"/>
  <c r="K33" i="3"/>
  <c r="G33" i="3"/>
  <c r="G35" i="3"/>
  <c r="K35" i="3"/>
  <c r="G31" i="3"/>
  <c r="K31" i="3"/>
  <c r="E51" i="3"/>
  <c r="I31" i="3" l="1"/>
  <c r="I32" i="3"/>
  <c r="M35" i="3"/>
  <c r="N31" i="3"/>
  <c r="M34" i="3"/>
  <c r="N35" i="3"/>
  <c r="N34" i="3"/>
  <c r="N29" i="3"/>
  <c r="L30" i="3"/>
  <c r="L32" i="3"/>
  <c r="L34" i="3"/>
  <c r="N30" i="3"/>
  <c r="M33" i="3"/>
  <c r="M30" i="3"/>
  <c r="N33" i="3"/>
  <c r="N32" i="3"/>
  <c r="L33" i="3"/>
  <c r="L31" i="3"/>
  <c r="L35" i="3"/>
  <c r="M31" i="3"/>
  <c r="M29" i="3"/>
  <c r="M32" i="3"/>
  <c r="I34" i="3"/>
  <c r="I35" i="3" s="1"/>
  <c r="I33" i="3"/>
  <c r="E64" i="3" l="1"/>
  <c r="E65" i="3" s="1"/>
  <c r="E61" i="3"/>
  <c r="E53" i="3" l="1" a="1"/>
  <c r="E53" i="3" s="1"/>
  <c r="E56" i="3" a="1"/>
  <c r="E56" i="3" s="1"/>
  <c r="E55" i="3" a="1"/>
  <c r="E55" i="3" s="1"/>
  <c r="E59" i="3" l="1"/>
  <c r="H32" i="3" l="1"/>
  <c r="H33" i="3" s="1"/>
  <c r="H34" i="3" s="1"/>
  <c r="H35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<sst xmlns="http://schemas.openxmlformats.org/spreadsheetml/2006/main" count="189" uniqueCount="108">
  <si>
    <r>
      <t>Consumo de bebidas</t>
    </r>
    <r>
      <rPr>
        <i/>
        <sz val="12"/>
        <color theme="1"/>
        <rFont val="Calibri"/>
        <family val="2"/>
        <scheme val="minor"/>
      </rPr>
      <t xml:space="preserve"> brancas</t>
    </r>
    <r>
      <rPr>
        <sz val="12"/>
        <color theme="1"/>
        <rFont val="Calibri"/>
        <family val="2"/>
        <scheme val="minor"/>
      </rPr>
      <t xml:space="preserve"> dos jogadores de Roleta</t>
    </r>
  </si>
  <si>
    <r>
      <t xml:space="preserve">Tempo de consumo de uma bebida </t>
    </r>
    <r>
      <rPr>
        <i/>
        <sz val="12"/>
        <color theme="1"/>
        <rFont val="Calibri"/>
        <family val="2"/>
        <scheme val="minor"/>
      </rPr>
      <t>branca</t>
    </r>
  </si>
  <si>
    <t>Casino A</t>
  </si>
  <si>
    <t>Casino B</t>
  </si>
  <si>
    <t>2)</t>
  </si>
  <si>
    <t>A variável em estudo é ´´Tempo de consumo de bebidas brancas dos jogadores de roleta``. É uma variável contínua</t>
  </si>
  <si>
    <t>a)</t>
  </si>
  <si>
    <t>X -&gt; tempo que um jogador de roleta demora a consumir uma bebida branca. Variável quantitativa contínua</t>
  </si>
  <si>
    <t xml:space="preserve">Nº amostras </t>
  </si>
  <si>
    <t>Nº amostras</t>
  </si>
  <si>
    <t>Dados ordenados casino A:</t>
  </si>
  <si>
    <t>Dados ordenados casino B:</t>
  </si>
  <si>
    <t>Mínimo</t>
  </si>
  <si>
    <t>Máximo</t>
  </si>
  <si>
    <t>Amplitude da amostra</t>
  </si>
  <si>
    <t>Amplitude de classe =</t>
  </si>
  <si>
    <t>Regra de</t>
  </si>
  <si>
    <t>Sturges</t>
  </si>
  <si>
    <t>Coluna 1</t>
  </si>
  <si>
    <t>Coluna 2</t>
  </si>
  <si>
    <t>Nº Classes</t>
  </si>
  <si>
    <t>Amplitude de</t>
  </si>
  <si>
    <t>Classe</t>
  </si>
  <si>
    <t>Tabela de frequências</t>
  </si>
  <si>
    <t>Tempo de consumo de uma bebida branca (minutos)</t>
  </si>
  <si>
    <t> </t>
  </si>
  <si>
    <t>Freq. Absoluta</t>
  </si>
  <si>
    <t>Freq. Relativa</t>
  </si>
  <si>
    <t>Freq. Acumulada absoluta</t>
  </si>
  <si>
    <t>Freq. Acumulada relativa</t>
  </si>
  <si>
    <t>Amplitude da classe</t>
  </si>
  <si>
    <t>Coluna auxiliar para cálculo da  variancia</t>
  </si>
  <si>
    <t>Coluna auxiliar para cálculo da  assimetria</t>
  </si>
  <si>
    <t>Coluna auxiliar para cálculo da  curtose</t>
  </si>
  <si>
    <t>Classes</t>
  </si>
  <si>
    <t>Marca de classe</t>
  </si>
  <si>
    <t>ni</t>
  </si>
  <si>
    <t>fi</t>
  </si>
  <si>
    <t>Ni</t>
  </si>
  <si>
    <t>Fi</t>
  </si>
  <si>
    <t>hi</t>
  </si>
  <si>
    <t>ni/hi</t>
  </si>
  <si>
    <t>extremos dos intervalos</t>
  </si>
  <si>
    <t>ext.inf</t>
  </si>
  <si>
    <t>ext.sup</t>
  </si>
  <si>
    <t>N</t>
  </si>
  <si>
    <t>Média</t>
  </si>
  <si>
    <t>Desvio</t>
  </si>
  <si>
    <t>IC</t>
  </si>
  <si>
    <t>Zc</t>
  </si>
  <si>
    <t>X = "Consumo médio de bebibas brancas em 200 jogadores no Casino A"</t>
  </si>
  <si>
    <t>=</t>
  </si>
  <si>
    <t>4)</t>
  </si>
  <si>
    <t>CA - CASINO A</t>
  </si>
  <si>
    <t>CA &gt; 97%</t>
  </si>
  <si>
    <t>CB - CASINO B</t>
  </si>
  <si>
    <t>CB &gt; 97%</t>
  </si>
  <si>
    <t>γ</t>
  </si>
  <si>
    <t>λ</t>
  </si>
  <si>
    <t>p̂</t>
  </si>
  <si>
    <t>Δ</t>
  </si>
  <si>
    <t>Limite Inferior :</t>
  </si>
  <si>
    <t>CA</t>
  </si>
  <si>
    <t>0,97</t>
  </si>
  <si>
    <t>Limite Superior :</t>
  </si>
  <si>
    <t>CB</t>
  </si>
  <si>
    <t>Tempo médio</t>
  </si>
  <si>
    <t>&gt;  5.5</t>
  </si>
  <si>
    <t>significância</t>
  </si>
  <si>
    <t>Variância</t>
  </si>
  <si>
    <t>X = "Tempo médio de consumo de bebidas brancas em 120 jogadores no Casino A"</t>
  </si>
  <si>
    <t>Para α = 5% -&gt; Zc = 1.645</t>
  </si>
  <si>
    <t>Como Zobs ∈ Rc rejeitamos a H0, então a afirmação é verdadeira para um grau de significância de 5%</t>
  </si>
  <si>
    <t>Lim inf=</t>
  </si>
  <si>
    <t>p=</t>
  </si>
  <si>
    <t>Fr,ant</t>
  </si>
  <si>
    <t>fr</t>
  </si>
  <si>
    <t>h</t>
  </si>
  <si>
    <t xml:space="preserve">Linha de referência  na tabela </t>
  </si>
  <si>
    <t>Total=</t>
  </si>
  <si>
    <t>Variancia</t>
  </si>
  <si>
    <t>Desvio-padrão</t>
  </si>
  <si>
    <t>Tempo de jogo (minutos)</t>
  </si>
  <si>
    <t xml:space="preserve">Total = </t>
  </si>
  <si>
    <t>c)</t>
  </si>
  <si>
    <t>d)</t>
  </si>
  <si>
    <t>Mediana</t>
  </si>
  <si>
    <t>e)</t>
  </si>
  <si>
    <t>Casino A- 20%</t>
  </si>
  <si>
    <t>Casino B- 20%</t>
  </si>
  <si>
    <t>Zα=</t>
  </si>
  <si>
    <t>Casino A-45%</t>
  </si>
  <si>
    <t>Casino B-45%</t>
  </si>
  <si>
    <t>f)</t>
  </si>
  <si>
    <t>R: Tanto o desvio padrão como a variância são superiores no Casino A. Apesar do desvio padrão ser mais próximo em ambos os casinos a variância tem uma diferença mais acentuada.</t>
  </si>
  <si>
    <t>g)</t>
  </si>
  <si>
    <t>Assimetria</t>
  </si>
  <si>
    <t>Curtose</t>
  </si>
  <si>
    <t>distribuição platicúrtica</t>
  </si>
  <si>
    <t>enviesada à esquerda</t>
  </si>
  <si>
    <t>enviasada à direita</t>
  </si>
  <si>
    <t>h)</t>
  </si>
  <si>
    <t>Em relação ao tempo médio de consumo de uma bebida branca, os jogadores do casino tendem a demorar mais um minuto</t>
  </si>
  <si>
    <t xml:space="preserve">a consumir a bebida do que os jogadores do casino B.  Em relação à mediana, esta é bastante superior no casino A com uma </t>
  </si>
  <si>
    <t xml:space="preserve">diferença de quase 3 minutos. Relativamente às variâncias, mais uma vez a do casino A é bastante superior, no entanto os </t>
  </si>
  <si>
    <t>desvios padrão são semelhantes apesar de o do casino A ser um pouco superior. A curtose é quase a mesma em ambos os casinos,</t>
  </si>
  <si>
    <t xml:space="preserve">no entanto a assimetria é diferente. Pois no casino A é enviesada à esquerda, tendo um valor negativo e no casino B é enviesada </t>
  </si>
  <si>
    <t>à direita tendo um valor positivo.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</si>
</sst>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0"/>
    <numFmt numFmtId="165" formatCode="0.0000"/>
  </numFmts>
  <fonts count="19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name val="Calibri"/>
      <family val="2"/>
    </font>
    <font>
      <sz val="8"/>
      <name val="Calibri"/>
      <family val="2"/>
    </font>
    <font>
      <b/>
      <sz val="12"/>
      <color rgb="FFFF0000"/>
      <name val="Calibri"/>
      <family val="2"/>
    </font>
    <font>
      <sz val="12"/>
      <color theme="1"/>
      <name val="Calibri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rgb="FF002060"/>
      <name val="Calibri"/>
      <family val="2"/>
      <scheme val="minor"/>
    </font>
    <font>
      <sz val="8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6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rgb="FF000000"/>
      </patternFill>
    </fill>
  </fills>
  <borders count="30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9" fontId="4" fillId="0" borderId="0" applyFont="0" applyFill="0" applyBorder="0" applyAlignment="0" applyProtection="0"/>
    <xf numFmtId="0" fontId="1" fillId="5" borderId="0" applyNumberFormat="0" applyBorder="0" applyAlignment="0" applyProtection="0"/>
  </cellStyleXfs>
  <cellXfs count="95">
    <xf numFmtId="0" fontId="0" fillId="0" borderId="0" xfId="0"/>
    <xf numFmtId="0" fontId="0" fillId="2" borderId="0" xfId="0" applyFill="1"/>
    <xf numFmtId="2" fontId="0" fillId="0" borderId="0" xfId="0" applyNumberFormat="1"/>
    <xf numFmtId="0" fontId="0" fillId="0" borderId="0" xfId="0" applyFill="1"/>
    <xf numFmtId="0" fontId="0" fillId="3" borderId="0" xfId="0" applyFill="1"/>
    <xf numFmtId="0" fontId="3" fillId="0" borderId="0" xfId="0" applyFont="1" applyFill="1" applyBorder="1" applyAlignment="1">
      <alignment wrapText="1"/>
    </xf>
    <xf numFmtId="0" fontId="3" fillId="0" borderId="1" xfId="0" applyFont="1" applyFill="1" applyBorder="1" applyAlignment="1">
      <alignment wrapText="1"/>
    </xf>
    <xf numFmtId="0" fontId="3" fillId="0" borderId="2" xfId="0" applyFont="1" applyFill="1" applyBorder="1" applyAlignment="1">
      <alignment wrapText="1"/>
    </xf>
    <xf numFmtId="0" fontId="3" fillId="0" borderId="3" xfId="0" applyFont="1" applyFill="1" applyBorder="1" applyAlignment="1">
      <alignment wrapText="1"/>
    </xf>
    <xf numFmtId="0" fontId="3" fillId="4" borderId="4" xfId="0" applyFont="1" applyFill="1" applyBorder="1" applyAlignment="1">
      <alignment wrapText="1"/>
    </xf>
    <xf numFmtId="3" fontId="3" fillId="0" borderId="5" xfId="0" applyNumberFormat="1" applyFont="1" applyFill="1" applyBorder="1" applyAlignment="1">
      <alignment wrapText="1"/>
    </xf>
    <xf numFmtId="0" fontId="3" fillId="0" borderId="6" xfId="0" applyFont="1" applyFill="1" applyBorder="1" applyAlignment="1">
      <alignment wrapText="1"/>
    </xf>
    <xf numFmtId="0" fontId="3" fillId="0" borderId="7" xfId="0" applyFont="1" applyFill="1" applyBorder="1" applyAlignment="1">
      <alignment wrapText="1"/>
    </xf>
    <xf numFmtId="0" fontId="3" fillId="0" borderId="8" xfId="0" applyFont="1" applyFill="1" applyBorder="1" applyAlignment="1">
      <alignment wrapText="1"/>
    </xf>
    <xf numFmtId="164" fontId="3" fillId="0" borderId="1" xfId="0" applyNumberFormat="1" applyFont="1" applyFill="1" applyBorder="1" applyAlignment="1">
      <alignment wrapText="1"/>
    </xf>
    <xf numFmtId="0" fontId="1" fillId="5" borderId="9" xfId="2" applyBorder="1" applyAlignment="1">
      <alignment horizontal="center" vertical="center"/>
    </xf>
    <xf numFmtId="9" fontId="1" fillId="5" borderId="9" xfId="2" applyNumberFormat="1" applyBorder="1" applyAlignment="1">
      <alignment horizontal="center" vertical="center"/>
    </xf>
    <xf numFmtId="0" fontId="5" fillId="5" borderId="9" xfId="2" applyFont="1" applyBorder="1" applyAlignment="1">
      <alignment horizontal="center" vertical="center"/>
    </xf>
    <xf numFmtId="2" fontId="1" fillId="5" borderId="9" xfId="2" applyNumberFormat="1" applyBorder="1" applyAlignment="1">
      <alignment horizontal="center" vertical="center"/>
    </xf>
    <xf numFmtId="2" fontId="1" fillId="5" borderId="9" xfId="1" applyNumberFormat="1" applyFont="1" applyFill="1" applyBorder="1" applyAlignment="1">
      <alignment horizontal="center" vertical="center"/>
    </xf>
    <xf numFmtId="0" fontId="6" fillId="0" borderId="0" xfId="0" applyFont="1"/>
    <xf numFmtId="0" fontId="7" fillId="0" borderId="0" xfId="0" applyFont="1"/>
    <xf numFmtId="0" fontId="0" fillId="6" borderId="0" xfId="0" applyFill="1"/>
    <xf numFmtId="0" fontId="9" fillId="6" borderId="0" xfId="0" applyFont="1" applyFill="1" applyBorder="1" applyAlignment="1">
      <alignment wrapText="1"/>
    </xf>
    <xf numFmtId="0" fontId="9" fillId="6" borderId="10" xfId="0" applyFont="1" applyFill="1" applyBorder="1" applyAlignment="1">
      <alignment wrapText="1"/>
    </xf>
    <xf numFmtId="0" fontId="9" fillId="6" borderId="11" xfId="0" applyFont="1" applyFill="1" applyBorder="1" applyAlignment="1">
      <alignment wrapText="1"/>
    </xf>
    <xf numFmtId="0" fontId="10" fillId="6" borderId="11" xfId="0" applyFont="1" applyFill="1" applyBorder="1" applyAlignment="1">
      <alignment wrapText="1"/>
    </xf>
    <xf numFmtId="0" fontId="10" fillId="6" borderId="12" xfId="0" applyFont="1" applyFill="1" applyBorder="1" applyAlignment="1">
      <alignment wrapText="1"/>
    </xf>
    <xf numFmtId="0" fontId="9" fillId="6" borderId="13" xfId="0" applyFont="1" applyFill="1" applyBorder="1" applyAlignment="1">
      <alignment wrapText="1"/>
    </xf>
    <xf numFmtId="0" fontId="9" fillId="6" borderId="14" xfId="0" applyFont="1" applyFill="1" applyBorder="1" applyAlignment="1">
      <alignment wrapText="1"/>
    </xf>
    <xf numFmtId="0" fontId="9" fillId="6" borderId="15" xfId="0" applyFont="1" applyFill="1" applyBorder="1" applyAlignment="1">
      <alignment wrapText="1"/>
    </xf>
    <xf numFmtId="0" fontId="11" fillId="6" borderId="0" xfId="0" applyFont="1" applyFill="1" applyBorder="1" applyAlignment="1">
      <alignment wrapText="1"/>
    </xf>
    <xf numFmtId="9" fontId="9" fillId="6" borderId="14" xfId="0" applyNumberFormat="1" applyFont="1" applyFill="1" applyBorder="1" applyAlignment="1">
      <alignment wrapText="1"/>
    </xf>
    <xf numFmtId="0" fontId="9" fillId="6" borderId="0" xfId="0" quotePrefix="1" applyFont="1" applyFill="1" applyBorder="1" applyAlignment="1">
      <alignment wrapText="1"/>
    </xf>
    <xf numFmtId="0" fontId="9" fillId="6" borderId="16" xfId="0" applyFont="1" applyFill="1" applyBorder="1" applyAlignment="1">
      <alignment wrapText="1"/>
    </xf>
    <xf numFmtId="0" fontId="9" fillId="6" borderId="17" xfId="0" applyFont="1" applyFill="1" applyBorder="1" applyAlignment="1">
      <alignment wrapText="1"/>
    </xf>
    <xf numFmtId="9" fontId="9" fillId="6" borderId="17" xfId="0" applyNumberFormat="1" applyFont="1" applyFill="1" applyBorder="1" applyAlignment="1">
      <alignment wrapText="1"/>
    </xf>
    <xf numFmtId="0" fontId="9" fillId="6" borderId="19" xfId="0" applyFont="1" applyFill="1" applyBorder="1" applyAlignment="1">
      <alignment wrapText="1"/>
    </xf>
    <xf numFmtId="0" fontId="9" fillId="6" borderId="20" xfId="0" applyFont="1" applyFill="1" applyBorder="1" applyAlignment="1">
      <alignment wrapText="1"/>
    </xf>
    <xf numFmtId="9" fontId="9" fillId="6" borderId="20" xfId="0" applyNumberFormat="1" applyFont="1" applyFill="1" applyBorder="1" applyAlignment="1">
      <alignment wrapText="1"/>
    </xf>
    <xf numFmtId="9" fontId="9" fillId="6" borderId="15" xfId="0" applyNumberFormat="1" applyFont="1" applyFill="1" applyBorder="1" applyAlignment="1">
      <alignment wrapText="1"/>
    </xf>
    <xf numFmtId="10" fontId="9" fillId="6" borderId="15" xfId="0" applyNumberFormat="1" applyFont="1" applyFill="1" applyBorder="1" applyAlignment="1">
      <alignment wrapText="1"/>
    </xf>
    <xf numFmtId="10" fontId="9" fillId="6" borderId="18" xfId="0" applyNumberFormat="1" applyFont="1" applyFill="1" applyBorder="1" applyAlignment="1">
      <alignment wrapText="1"/>
    </xf>
    <xf numFmtId="0" fontId="3" fillId="6" borderId="0" xfId="0" applyFont="1" applyFill="1" applyBorder="1" applyAlignment="1">
      <alignment wrapText="1"/>
    </xf>
    <xf numFmtId="0" fontId="12" fillId="0" borderId="0" xfId="0" applyFont="1" applyAlignment="1">
      <alignment horizontal="right" vertical="center"/>
    </xf>
    <xf numFmtId="2" fontId="0" fillId="0" borderId="0" xfId="0" applyNumberFormat="1" applyAlignment="1">
      <alignment horizontal="left" vertical="center"/>
    </xf>
    <xf numFmtId="0" fontId="0" fillId="0" borderId="0" xfId="0" applyAlignment="1">
      <alignment horizontal="center" vertical="center"/>
    </xf>
    <xf numFmtId="165" fontId="0" fillId="0" borderId="0" xfId="0" applyNumberFormat="1" applyAlignment="1">
      <alignment horizontal="left" vertical="top"/>
    </xf>
    <xf numFmtId="0" fontId="9" fillId="6" borderId="0" xfId="0" applyFont="1" applyFill="1" applyBorder="1" applyAlignment="1">
      <alignment wrapText="1"/>
    </xf>
    <xf numFmtId="10" fontId="9" fillId="6" borderId="21" xfId="0" applyNumberFormat="1" applyFont="1" applyFill="1" applyBorder="1" applyAlignment="1">
      <alignment wrapText="1"/>
    </xf>
    <xf numFmtId="0" fontId="0" fillId="6" borderId="9" xfId="0" applyFill="1" applyBorder="1" applyAlignment="1">
      <alignment horizontal="right"/>
    </xf>
    <xf numFmtId="0" fontId="0" fillId="6" borderId="9" xfId="0" applyFill="1" applyBorder="1"/>
    <xf numFmtId="0" fontId="13" fillId="6" borderId="9" xfId="0" applyFont="1" applyFill="1" applyBorder="1"/>
    <xf numFmtId="0" fontId="14" fillId="6" borderId="9" xfId="0" applyFont="1" applyFill="1" applyBorder="1" applyAlignment="1">
      <alignment horizontal="right"/>
    </xf>
    <xf numFmtId="0" fontId="14" fillId="6" borderId="9" xfId="0" applyFont="1" applyFill="1" applyBorder="1"/>
    <xf numFmtId="165" fontId="14" fillId="6" borderId="9" xfId="0" applyNumberFormat="1" applyFont="1" applyFill="1" applyBorder="1"/>
    <xf numFmtId="0" fontId="15" fillId="6" borderId="9" xfId="0" applyFont="1" applyFill="1" applyBorder="1" applyAlignment="1">
      <alignment horizontal="right"/>
    </xf>
    <xf numFmtId="165" fontId="15" fillId="6" borderId="9" xfId="0" applyNumberFormat="1" applyFont="1" applyFill="1" applyBorder="1"/>
    <xf numFmtId="0" fontId="14" fillId="6" borderId="0" xfId="0" applyFont="1" applyFill="1"/>
    <xf numFmtId="2" fontId="14" fillId="6" borderId="0" xfId="0" applyNumberFormat="1" applyFont="1" applyFill="1"/>
    <xf numFmtId="0" fontId="0" fillId="7" borderId="0" xfId="0" applyFill="1"/>
    <xf numFmtId="0" fontId="13" fillId="6" borderId="0" xfId="0" applyFont="1" applyFill="1"/>
    <xf numFmtId="0" fontId="13" fillId="6" borderId="10" xfId="0" applyFont="1" applyFill="1" applyBorder="1" applyAlignment="1">
      <alignment vertical="top" wrapText="1"/>
    </xf>
    <xf numFmtId="0" fontId="13" fillId="6" borderId="22" xfId="0" applyFont="1" applyFill="1" applyBorder="1" applyAlignment="1">
      <alignment vertical="top"/>
    </xf>
    <xf numFmtId="0" fontId="16" fillId="6" borderId="22" xfId="0" applyFont="1" applyFill="1" applyBorder="1" applyAlignment="1">
      <alignment horizontal="center" vertical="top" wrapText="1"/>
    </xf>
    <xf numFmtId="0" fontId="16" fillId="6" borderId="22" xfId="0" applyFont="1" applyFill="1" applyBorder="1" applyAlignment="1">
      <alignment vertical="top" wrapText="1"/>
    </xf>
    <xf numFmtId="0" fontId="16" fillId="6" borderId="23" xfId="0" applyFont="1" applyFill="1" applyBorder="1" applyAlignment="1">
      <alignment vertical="top" wrapText="1"/>
    </xf>
    <xf numFmtId="0" fontId="13" fillId="6" borderId="0" xfId="0" applyFont="1" applyFill="1" applyAlignment="1">
      <alignment wrapText="1"/>
    </xf>
    <xf numFmtId="0" fontId="13" fillId="6" borderId="24" xfId="0" applyFont="1" applyFill="1" applyBorder="1"/>
    <xf numFmtId="0" fontId="13" fillId="6" borderId="25" xfId="0" applyFont="1" applyFill="1" applyBorder="1"/>
    <xf numFmtId="0" fontId="17" fillId="6" borderId="0" xfId="0" applyFont="1" applyFill="1" applyAlignment="1">
      <alignment wrapText="1"/>
    </xf>
    <xf numFmtId="0" fontId="13" fillId="6" borderId="24" xfId="0" applyFont="1" applyFill="1" applyBorder="1" applyAlignment="1">
      <alignment horizontal="center"/>
    </xf>
    <xf numFmtId="9" fontId="13" fillId="6" borderId="9" xfId="1" applyFont="1" applyFill="1" applyBorder="1"/>
    <xf numFmtId="10" fontId="13" fillId="6" borderId="25" xfId="0" applyNumberFormat="1" applyFont="1" applyFill="1" applyBorder="1"/>
    <xf numFmtId="2" fontId="17" fillId="6" borderId="0" xfId="0" applyNumberFormat="1" applyFont="1" applyFill="1"/>
    <xf numFmtId="2" fontId="13" fillId="6" borderId="0" xfId="0" applyNumberFormat="1" applyFont="1" applyFill="1"/>
    <xf numFmtId="0" fontId="13" fillId="6" borderId="26" xfId="0" applyFont="1" applyFill="1" applyBorder="1"/>
    <xf numFmtId="10" fontId="13" fillId="6" borderId="27" xfId="0" applyNumberFormat="1" applyFont="1" applyFill="1" applyBorder="1"/>
    <xf numFmtId="0" fontId="14" fillId="8" borderId="0" xfId="0" applyFont="1" applyFill="1"/>
    <xf numFmtId="2" fontId="14" fillId="8" borderId="0" xfId="0" applyNumberFormat="1" applyFont="1" applyFill="1"/>
    <xf numFmtId="0" fontId="0" fillId="3" borderId="0" xfId="0" applyFill="1" applyAlignment="1">
      <alignment horizontal="center"/>
    </xf>
    <xf numFmtId="0" fontId="9" fillId="6" borderId="0" xfId="0" applyFont="1" applyFill="1" applyBorder="1" applyAlignment="1">
      <alignment wrapText="1"/>
    </xf>
    <xf numFmtId="0" fontId="13" fillId="6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18" fillId="8" borderId="9" xfId="0" applyFont="1" applyFill="1" applyBorder="1" applyAlignment="1">
      <alignment horizontal="right"/>
    </xf>
    <xf numFmtId="165" fontId="18" fillId="8" borderId="28" xfId="0" applyNumberFormat="1" applyFont="1" applyFill="1" applyBorder="1"/>
    <xf numFmtId="0" fontId="15" fillId="8" borderId="29" xfId="0" applyFont="1" applyFill="1" applyBorder="1" applyAlignment="1">
      <alignment horizontal="right"/>
    </xf>
    <xf numFmtId="165" fontId="15" fillId="8" borderId="14" xfId="0" applyNumberFormat="1" applyFont="1" applyFill="1" applyBorder="1"/>
    <xf numFmtId="0" fontId="18" fillId="0" borderId="0" xfId="0" applyFont="1"/>
    <xf numFmtId="165" fontId="18" fillId="0" borderId="0" xfId="0" applyNumberFormat="1" applyFont="1"/>
    <xf numFmtId="0" fontId="18" fillId="6" borderId="0" xfId="0" applyFont="1" applyFill="1"/>
    <xf numFmtId="0" fontId="17" fillId="8" borderId="0" xfId="0" applyFont="1" applyFill="1"/>
    <xf numFmtId="2" fontId="17" fillId="8" borderId="0" xfId="0" applyNumberFormat="1" applyFont="1" applyFill="1"/>
  </cellXfs>
  <cellStyles count="3">
    <cellStyle name="60% - Accent3" xfId="2" builtinId="40"/>
    <cellStyle name="Normal" xfId="0" builtinId="0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Grafico</a:t>
            </a:r>
            <a:r>
              <a:rPr lang="en-US" baseline="0"/>
              <a:t> do Casino 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'Exercício 2'!$F$28</c:f>
              <c:strCache>
                <c:ptCount val="1"/>
                <c:pt idx="0">
                  <c:v>ni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'Exercício 2'!$D$29:$D$35</c:f>
              <c:strCache>
                <c:ptCount val="7"/>
                <c:pt idx="0">
                  <c:v>[5,66   ;    7,76[</c:v>
                </c:pt>
                <c:pt idx="1">
                  <c:v>[7,76   ;    9,86[</c:v>
                </c:pt>
                <c:pt idx="2">
                  <c:v>[9,86   ;    11,96[</c:v>
                </c:pt>
                <c:pt idx="3">
                  <c:v>[11,96   ;    14,06[</c:v>
                </c:pt>
                <c:pt idx="4">
                  <c:v>[14,06   ;    16,16[</c:v>
                </c:pt>
                <c:pt idx="5">
                  <c:v>[16,16   ;    18,26[</c:v>
                </c:pt>
                <c:pt idx="6">
                  <c:v>[18,26   ;    20,36[</c:v>
                </c:pt>
              </c:strCache>
            </c:strRef>
          </c:cat>
          <c:val>
            <c:numRef>
              <c:f>'Exercício 2'!$F$29:$F$35</c:f>
              <c:numCache>
                <c:formatCode>General</c:formatCode>
                <c:ptCount val="7"/>
                <c:pt idx="0">
                  <c:v>18</c:v>
                </c:pt>
                <c:pt idx="1">
                  <c:v>11</c:v>
                </c:pt>
                <c:pt idx="2">
                  <c:v>16</c:v>
                </c:pt>
                <c:pt idx="3">
                  <c:v>19</c:v>
                </c:pt>
                <c:pt idx="4">
                  <c:v>18</c:v>
                </c:pt>
                <c:pt idx="5">
                  <c:v>25</c:v>
                </c:pt>
                <c:pt idx="6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AE-4533-946C-E3CE5A671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81949248"/>
        <c:axId val="1781949664"/>
      </c:barChart>
      <c:catAx>
        <c:axId val="178194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T"/>
          </a:p>
        </c:txPr>
        <c:crossAx val="1781949664"/>
        <c:crosses val="autoZero"/>
        <c:auto val="1"/>
        <c:lblAlgn val="ctr"/>
        <c:lblOffset val="100"/>
        <c:noMultiLvlLbl val="0"/>
      </c:catAx>
      <c:valAx>
        <c:axId val="178194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T"/>
          </a:p>
        </c:txPr>
        <c:crossAx val="1781949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Grafico do Casino 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'Exercício 2'!$G$78</c:f>
              <c:strCache>
                <c:ptCount val="1"/>
                <c:pt idx="0">
                  <c:v>ni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'Exercício 2'!$E$79:$E$86</c:f>
              <c:strCache>
                <c:ptCount val="8"/>
                <c:pt idx="0">
                  <c:v>[6,07   ;    7,67[</c:v>
                </c:pt>
                <c:pt idx="1">
                  <c:v>[7,67   ;    9,27[</c:v>
                </c:pt>
                <c:pt idx="2">
                  <c:v>[9,27   ;    10,87[</c:v>
                </c:pt>
                <c:pt idx="3">
                  <c:v>[10,87   ;    12,47[</c:v>
                </c:pt>
                <c:pt idx="4">
                  <c:v>[12,47   ;    14,07[</c:v>
                </c:pt>
                <c:pt idx="5">
                  <c:v>[14,07   ;    15,67[</c:v>
                </c:pt>
                <c:pt idx="6">
                  <c:v>[15,67   ;    17,27[</c:v>
                </c:pt>
                <c:pt idx="7">
                  <c:v>[17,27   ;    18,87[</c:v>
                </c:pt>
              </c:strCache>
            </c:strRef>
          </c:cat>
          <c:val>
            <c:numRef>
              <c:f>'Exercício 2'!$G$79:$G$86</c:f>
              <c:numCache>
                <c:formatCode>General</c:formatCode>
                <c:ptCount val="8"/>
                <c:pt idx="0">
                  <c:v>17</c:v>
                </c:pt>
                <c:pt idx="1">
                  <c:v>17</c:v>
                </c:pt>
                <c:pt idx="2">
                  <c:v>27</c:v>
                </c:pt>
                <c:pt idx="3">
                  <c:v>18</c:v>
                </c:pt>
                <c:pt idx="4">
                  <c:v>18</c:v>
                </c:pt>
                <c:pt idx="5">
                  <c:v>14</c:v>
                </c:pt>
                <c:pt idx="6">
                  <c:v>21</c:v>
                </c:pt>
                <c:pt idx="7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EE-45B3-8B46-883F82282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9648608"/>
        <c:axId val="1779646112"/>
      </c:barChart>
      <c:catAx>
        <c:axId val="177964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T"/>
          </a:p>
        </c:txPr>
        <c:crossAx val="1779646112"/>
        <c:crosses val="autoZero"/>
        <c:auto val="1"/>
        <c:lblAlgn val="ctr"/>
        <c:lblOffset val="100"/>
        <c:noMultiLvlLbl val="0"/>
      </c:catAx>
      <c:valAx>
        <c:axId val="177964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T"/>
          </a:p>
        </c:txPr>
        <c:crossAx val="1779648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Histograma</a:t>
            </a:r>
          </a:p>
          <a:p>
            <a:pPr>
              <a:defRPr/>
            </a:pPr>
            <a:r>
              <a:rPr lang="en-GB"/>
              <a:t>Casino</a:t>
            </a:r>
            <a:r>
              <a:rPr lang="en-GB" baseline="0"/>
              <a:t> A</a:t>
            </a:r>
          </a:p>
          <a:p>
            <a:pPr>
              <a:defRPr/>
            </a:pP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T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val>
            <c:numRef>
              <c:f>'Exercício 2'!$K$29:$K$35</c:f>
              <c:numCache>
                <c:formatCode>General</c:formatCode>
                <c:ptCount val="7"/>
                <c:pt idx="0">
                  <c:v>8.571428571428573</c:v>
                </c:pt>
                <c:pt idx="1">
                  <c:v>5.238095238095239</c:v>
                </c:pt>
                <c:pt idx="2">
                  <c:v>7.6190476190476142</c:v>
                </c:pt>
                <c:pt idx="3">
                  <c:v>9.0476190476190492</c:v>
                </c:pt>
                <c:pt idx="4">
                  <c:v>8.571428571428573</c:v>
                </c:pt>
                <c:pt idx="5">
                  <c:v>11.904761904761896</c:v>
                </c:pt>
                <c:pt idx="6">
                  <c:v>6.1904761904761969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34-1249-A224-B7F484E0D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548348783"/>
        <c:axId val="1654965023"/>
      </c:barChart>
      <c:catAx>
        <c:axId val="1548348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T"/>
          </a:p>
        </c:txPr>
        <c:crossAx val="1654965023"/>
        <c:crosses val="autoZero"/>
        <c:auto val="1"/>
        <c:lblAlgn val="ctr"/>
        <c:lblOffset val="100"/>
        <c:noMultiLvlLbl val="0"/>
      </c:catAx>
      <c:valAx>
        <c:axId val="165496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T"/>
          </a:p>
        </c:txPr>
        <c:crossAx val="15483487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Histograma</a:t>
            </a:r>
            <a:r>
              <a:rPr lang="en-GB" baseline="0"/>
              <a:t> </a:t>
            </a:r>
          </a:p>
          <a:p>
            <a:pPr>
              <a:defRPr/>
            </a:pPr>
            <a:r>
              <a:rPr lang="en-GB" baseline="0"/>
              <a:t>Casino B</a:t>
            </a:r>
          </a:p>
          <a:p>
            <a:pPr>
              <a:defRPr/>
            </a:pP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T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val>
            <c:numRef>
              <c:f>'Exercício 2'!$L$79:$L$86</c:f>
              <c:numCache>
                <c:formatCode>0.00</c:formatCode>
                <c:ptCount val="8"/>
                <c:pt idx="0">
                  <c:v>10.625000000000002</c:v>
                </c:pt>
                <c:pt idx="1">
                  <c:v>10.625000000000002</c:v>
                </c:pt>
                <c:pt idx="2">
                  <c:v>16.874999999999986</c:v>
                </c:pt>
                <c:pt idx="3">
                  <c:v>11.250000000000002</c:v>
                </c:pt>
                <c:pt idx="4">
                  <c:v>11.250000000000002</c:v>
                </c:pt>
                <c:pt idx="5">
                  <c:v>8.7499999999999929</c:v>
                </c:pt>
                <c:pt idx="6">
                  <c:v>13.124999999999988</c:v>
                </c:pt>
                <c:pt idx="7">
                  <c:v>11.250000000000014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BA-4744-B9CC-3FED46BCB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973502639"/>
        <c:axId val="1839419775"/>
      </c:barChart>
      <c:catAx>
        <c:axId val="19735026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T"/>
          </a:p>
        </c:txPr>
        <c:crossAx val="1839419775"/>
        <c:crosses val="autoZero"/>
        <c:auto val="1"/>
        <c:lblAlgn val="ctr"/>
        <c:lblOffset val="100"/>
        <c:noMultiLvlLbl val="0"/>
      </c:catAx>
      <c:valAx>
        <c:axId val="183941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T"/>
          </a:p>
        </c:txPr>
        <c:crossAx val="1973502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tif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510266</xdr:colOff>
      <xdr:row>38</xdr:row>
      <xdr:rowOff>125186</xdr:rowOff>
    </xdr:from>
    <xdr:to>
      <xdr:col>14</xdr:col>
      <xdr:colOff>54427</xdr:colOff>
      <xdr:row>53</xdr:row>
      <xdr:rowOff>68036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CF5121D-6BF5-4D02-8BA1-8F981E4D9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374195</xdr:colOff>
      <xdr:row>89</xdr:row>
      <xdr:rowOff>220436</xdr:rowOff>
    </xdr:from>
    <xdr:to>
      <xdr:col>13</xdr:col>
      <xdr:colOff>476250</xdr:colOff>
      <xdr:row>106</xdr:row>
      <xdr:rowOff>163285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0F7E40E-8F51-4677-BF0D-F495A77C04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20</xdr:col>
      <xdr:colOff>0</xdr:colOff>
      <xdr:row>103</xdr:row>
      <xdr:rowOff>0</xdr:rowOff>
    </xdr:from>
    <xdr:to>
      <xdr:col>25</xdr:col>
      <xdr:colOff>262344</xdr:colOff>
      <xdr:row>116</xdr:row>
      <xdr:rowOff>35645</xdr:rowOff>
    </xdr:to>
    <xdr:pic>
      <xdr:nvPicPr>
        <xdr:cNvPr id="5" name="Imagem 17">
          <a:extLst>
            <a:ext uri="{FF2B5EF4-FFF2-40B4-BE49-F238E27FC236}">
              <a16:creationId xmlns:a16="http://schemas.microsoft.com/office/drawing/2014/main" id="{256B843D-04FD-324C-A82B-8AB94F0FE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31857" y="25273000"/>
          <a:ext cx="4435201" cy="2630074"/>
        </a:xfrm>
        <a:prstGeom prst="rect">
          <a:avLst/>
        </a:prstGeom>
      </xdr:spPr>
    </xdr:pic>
    <xdr:clientData/>
  </xdr:twoCellAnchor>
  <xdr:twoCellAnchor>
    <xdr:from>
      <xdr:col>2</xdr:col>
      <xdr:colOff>831529</xdr:colOff>
      <xdr:row>123</xdr:row>
      <xdr:rowOff>27007</xdr:rowOff>
    </xdr:from>
    <xdr:to>
      <xdr:col>8</xdr:col>
      <xdr:colOff>22708</xdr:colOff>
      <xdr:row>136</xdr:row>
      <xdr:rowOff>84921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A1A39B3-EFFB-EF48-A584-DB96B81AD9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123</xdr:row>
      <xdr:rowOff>1588</xdr:rowOff>
    </xdr:from>
    <xdr:to>
      <xdr:col>15</xdr:col>
      <xdr:colOff>127000</xdr:colOff>
      <xdr:row>136</xdr:row>
      <xdr:rowOff>61913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13D08B4-A05A-A141-8128-01E32882C8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266700</xdr:colOff>
      <xdr:row>10</xdr:row>
      <xdr:rowOff>28575</xdr:rowOff>
    </xdr:from>
    <xdr:ext cx="4276725" cy="5635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TextBox 1">
              <a:extLst>
                <a:ext uri="{FF2B5EF4-FFF2-40B4-BE49-F238E27FC236}">
                  <a16:creationId xmlns:a16="http://schemas.microsoft.com/office/drawing/2014/main" id="{2B95985C-B197-4A3B-A5DC-C023693A919F}"/>
                </a:ext>
              </a:extLst>
            </xdr:cNvPr>
            <xdr:cNvSpPr txBox="1"/>
          </xdr:nvSpPr>
          <xdr:spPr>
            <a:xfrm>
              <a:off x="600075" y="2028825"/>
              <a:ext cx="4276725" cy="5635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36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𝑋</m:t>
                    </m:r>
                    <m:r>
                      <a:rPr lang="pt-PT" sz="3600" i="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~</m:t>
                    </m:r>
                    <m:r>
                      <a:rPr lang="pt-PT" sz="3600" i="1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d>
                      <m:dPr>
                        <m:ctrlPr>
                          <a:rPr lang="pt-PT" sz="3600" i="1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3600" b="0" i="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  <m:t>3,50</m:t>
                        </m:r>
                        <m:r>
                          <a:rPr lang="pt-PT" sz="3600" i="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  <m:t>;</m:t>
                        </m:r>
                        <m:r>
                          <a:rPr lang="pt-PT" sz="3600" b="0" i="1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  <m:t>0,03</m:t>
                        </m:r>
                      </m:e>
                    </m:d>
                  </m:oMath>
                </m:oMathPara>
              </a14:m>
              <a:endParaRPr lang="pt-PT" sz="3600">
                <a:solidFill>
                  <a:schemeClr val="tx1"/>
                </a:solidFill>
              </a:endParaRPr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2B95985C-B197-4A3B-A5DC-C023693A919F}"/>
                </a:ext>
              </a:extLst>
            </xdr:cNvPr>
            <xdr:cNvSpPr txBox="1"/>
          </xdr:nvSpPr>
          <xdr:spPr>
            <a:xfrm>
              <a:off x="600075" y="2028825"/>
              <a:ext cx="4276725" cy="5635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36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𝑋</a:t>
              </a:r>
              <a:r>
                <a:rPr lang="pt-PT" sz="3600" i="0">
                  <a:solidFill>
                    <a:schemeClr val="tx1"/>
                  </a:solidFill>
                  <a:latin typeface="Cambria Math" panose="02040503050406030204" pitchFamily="18" charset="0"/>
                </a:rPr>
                <a:t>~𝑁(</a:t>
              </a:r>
              <a:r>
                <a:rPr lang="pt-PT" sz="36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3,50</a:t>
              </a:r>
              <a:r>
                <a:rPr lang="pt-PT" sz="3600" i="0">
                  <a:solidFill>
                    <a:schemeClr val="tx1"/>
                  </a:solidFill>
                  <a:latin typeface="Cambria Math" panose="02040503050406030204" pitchFamily="18" charset="0"/>
                </a:rPr>
                <a:t>;</a:t>
              </a:r>
              <a:r>
                <a:rPr lang="pt-PT" sz="36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0,03)</a:t>
              </a:r>
              <a:endParaRPr lang="pt-PT" sz="3600">
                <a:solidFill>
                  <a:schemeClr val="tx1"/>
                </a:solidFill>
              </a:endParaRPr>
            </a:p>
          </xdr:txBody>
        </xdr:sp>
      </mc:Fallback>
    </mc:AlternateContent>
    <xdr:clientData/>
  </xdr:oneCellAnchor>
  <xdr:oneCellAnchor>
    <xdr:from>
      <xdr:col>0</xdr:col>
      <xdr:colOff>0</xdr:colOff>
      <xdr:row>15</xdr:row>
      <xdr:rowOff>66675</xdr:rowOff>
    </xdr:from>
    <xdr:ext cx="7534274" cy="104855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9" name="TextBox 2">
              <a:extLst>
                <a:ext uri="{FF2B5EF4-FFF2-40B4-BE49-F238E27FC236}">
                  <a16:creationId xmlns:a16="http://schemas.microsoft.com/office/drawing/2014/main" id="{EE175394-91A0-442E-925C-08AEAD6F36F9}"/>
                </a:ext>
              </a:extLst>
            </xdr:cNvPr>
            <xdr:cNvSpPr txBox="1"/>
          </xdr:nvSpPr>
          <xdr:spPr>
            <a:xfrm>
              <a:off x="0" y="3067050"/>
              <a:ext cx="7534274" cy="104855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3600" i="1">
                        <a:latin typeface="Cambria Math" panose="02040503050406030204" pitchFamily="18" charset="0"/>
                      </a:rPr>
                      <m:t>𝐼</m:t>
                    </m:r>
                    <m:sSub>
                      <m:sSubPr>
                        <m:ctrlPr>
                          <a:rPr lang="pt-PT" sz="3600" i="1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360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pt-PT" sz="3600" i="0">
                            <a:latin typeface="Cambria Math" panose="02040503050406030204" pitchFamily="18" charset="0"/>
                          </a:rPr>
                          <m:t>95%</m:t>
                        </m:r>
                      </m:sub>
                    </m:sSub>
                    <m:r>
                      <a:rPr lang="pt-PT" sz="3600" i="0">
                        <a:latin typeface="Cambria Math" panose="02040503050406030204" pitchFamily="18" charset="0"/>
                      </a:rPr>
                      <m:t>=</m:t>
                    </m:r>
                    <m:r>
                      <a:rPr lang="pt-PT" sz="3600" b="0" i="1">
                        <a:latin typeface="Cambria Math" panose="02040503050406030204" pitchFamily="18" charset="0"/>
                      </a:rPr>
                      <m:t>] </m:t>
                    </m:r>
                    <m:r>
                      <a:rPr lang="pt-PT" sz="3600" i="1">
                        <a:latin typeface="Cambria Math" panose="02040503050406030204" pitchFamily="18" charset="0"/>
                      </a:rPr>
                      <m:t>𝜇</m:t>
                    </m:r>
                    <m:r>
                      <a:rPr lang="pt-PT" sz="3600" i="0">
                        <a:latin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pt-PT" sz="3600" i="1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3600" i="1">
                            <a:latin typeface="Cambria Math" panose="02040503050406030204" pitchFamily="18" charset="0"/>
                          </a:rPr>
                          <m:t>𝑧</m:t>
                        </m:r>
                      </m:e>
                      <m:sub>
                        <m:r>
                          <a:rPr lang="pt-PT" sz="360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r>
                      <a:rPr lang="pt-PT" sz="3600" i="0">
                        <a:latin typeface="Cambria Math" panose="02040503050406030204" pitchFamily="18" charset="0"/>
                      </a:rPr>
                      <m:t>×</m:t>
                    </m:r>
                    <m:f>
                      <m:fPr>
                        <m:ctrlPr>
                          <a:rPr lang="pt-PT" sz="36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kumimoji="0" lang="pt-PT" sz="36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𝜎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360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r>
                              <a:rPr lang="pt-PT" sz="36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e>
                        </m:rad>
                      </m:den>
                    </m:f>
                    <m:r>
                      <a:rPr lang="pt-PT" sz="3600" b="0" i="0">
                        <a:latin typeface="Cambria Math" panose="02040503050406030204" pitchFamily="18" charset="0"/>
                      </a:rPr>
                      <m:t> ; </m:t>
                    </m:r>
                    <m:r>
                      <a:rPr kumimoji="0" lang="pt-PT" sz="3600" b="0" i="1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𝜇</m:t>
                    </m:r>
                    <m:r>
                      <a:rPr kumimoji="0" lang="pt-PT" sz="36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kumimoji="0" lang="pt-PT" sz="36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836967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kumimoji="0" lang="pt-PT" sz="36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𝑧</m:t>
                        </m:r>
                      </m:e>
                      <m:sub>
                        <m:r>
                          <a:rPr kumimoji="0" lang="pt-PT" sz="36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sub>
                    </m:sSub>
                    <m:r>
                      <a:rPr kumimoji="0" lang="pt-PT" sz="36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×</m:t>
                    </m:r>
                    <m:f>
                      <m:fPr>
                        <m:ctrlPr>
                          <a:rPr kumimoji="0" lang="pt-PT" sz="36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kumimoji="0" lang="pt-PT" sz="36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𝜎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kumimoji="0" lang="pt-PT" sz="36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r>
                              <a:rPr kumimoji="0" lang="pt-PT" sz="36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𝑛</m:t>
                            </m:r>
                          </m:e>
                        </m:rad>
                      </m:den>
                    </m:f>
                    <m:r>
                      <a:rPr kumimoji="0" lang="pt-PT" sz="36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pt-PT" sz="3600" b="0" i="0">
                        <a:latin typeface="Cambria Math" panose="02040503050406030204" pitchFamily="18" charset="0"/>
                      </a:rPr>
                      <m:t>[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EE175394-91A0-442E-925C-08AEAD6F36F9}"/>
                </a:ext>
              </a:extLst>
            </xdr:cNvPr>
            <xdr:cNvSpPr txBox="1"/>
          </xdr:nvSpPr>
          <xdr:spPr>
            <a:xfrm>
              <a:off x="0" y="3067050"/>
              <a:ext cx="7534274" cy="104855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3600" i="0">
                  <a:latin typeface="Cambria Math" panose="02040503050406030204" pitchFamily="18" charset="0"/>
                </a:rPr>
                <a:t>𝐼𝐶</a:t>
              </a:r>
              <a:r>
                <a:rPr lang="pt-PT" sz="36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_(</a:t>
              </a:r>
              <a:r>
                <a:rPr lang="pt-PT" sz="3600" i="0">
                  <a:latin typeface="Cambria Math" panose="02040503050406030204" pitchFamily="18" charset="0"/>
                </a:rPr>
                <a:t>95%</a:t>
              </a:r>
              <a:r>
                <a:rPr lang="pt-PT" sz="36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)</a:t>
              </a:r>
              <a:r>
                <a:rPr lang="pt-PT" sz="3600" i="0">
                  <a:latin typeface="Cambria Math" panose="02040503050406030204" pitchFamily="18" charset="0"/>
                </a:rPr>
                <a:t>=</a:t>
              </a:r>
              <a:r>
                <a:rPr lang="pt-PT" sz="3600" b="0" i="0">
                  <a:latin typeface="Cambria Math" panose="02040503050406030204" pitchFamily="18" charset="0"/>
                </a:rPr>
                <a:t>] </a:t>
              </a:r>
              <a:r>
                <a:rPr lang="pt-PT" sz="3600" i="0">
                  <a:latin typeface="Cambria Math" panose="02040503050406030204" pitchFamily="18" charset="0"/>
                </a:rPr>
                <a:t>𝜇−𝑧</a:t>
              </a:r>
              <a:r>
                <a:rPr lang="pt-PT" sz="36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_</a:t>
              </a:r>
              <a:r>
                <a:rPr lang="pt-PT" sz="3600" i="0">
                  <a:latin typeface="Cambria Math" panose="02040503050406030204" pitchFamily="18" charset="0"/>
                </a:rPr>
                <a:t>𝑐×</a:t>
              </a:r>
              <a:r>
                <a:rPr kumimoji="0" lang="pt-PT" sz="36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𝜎/√</a:t>
              </a:r>
              <a:r>
                <a:rPr lang="pt-PT" sz="3600" b="0" i="0">
                  <a:latin typeface="Cambria Math" panose="02040503050406030204" pitchFamily="18" charset="0"/>
                </a:rPr>
                <a:t>𝑛  ; </a:t>
              </a:r>
              <a:r>
                <a:rPr kumimoji="0" lang="pt-PT" sz="36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𝜇+𝑧</a:t>
              </a:r>
              <a:r>
                <a:rPr kumimoji="0" lang="pt-PT" sz="3600" b="0" i="0" u="none" strike="noStrike" kern="0" cap="none" spc="0" normalizeH="0" baseline="0" noProof="0">
                  <a:ln>
                    <a:noFill/>
                  </a:ln>
                  <a:solidFill>
                    <a:srgbClr val="836967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kumimoji="0" lang="pt-PT" sz="36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𝑐×𝜎/√𝑛  </a:t>
              </a:r>
              <a:r>
                <a:rPr lang="pt-PT" sz="3600" b="0" i="0">
                  <a:latin typeface="Cambria Math" panose="02040503050406030204" pitchFamily="18" charset="0"/>
                </a:rPr>
                <a:t>[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0</xdr:col>
      <xdr:colOff>309562</xdr:colOff>
      <xdr:row>23</xdr:row>
      <xdr:rowOff>161925</xdr:rowOff>
    </xdr:from>
    <xdr:ext cx="1628587" cy="6991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2" name="TextBox 3">
              <a:extLst>
                <a:ext uri="{FF2B5EF4-FFF2-40B4-BE49-F238E27FC236}">
                  <a16:creationId xmlns:a16="http://schemas.microsoft.com/office/drawing/2014/main" id="{8ABCD4F5-CE11-4ABF-98FC-A70C816D6C96}"/>
                </a:ext>
              </a:extLst>
            </xdr:cNvPr>
            <xdr:cNvSpPr txBox="1"/>
          </xdr:nvSpPr>
          <xdr:spPr>
            <a:xfrm>
              <a:off x="309562" y="4762500"/>
              <a:ext cx="1628587" cy="69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kumimoji="0" lang="pt-PT" sz="2400" b="0" i="1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𝜇</m:t>
                    </m:r>
                    <m:r>
                      <a:rPr kumimoji="0" lang="pt-PT" sz="2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kumimoji="0" lang="pt-PT" sz="2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836967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kumimoji="0" lang="pt-PT" sz="2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𝑧</m:t>
                        </m:r>
                      </m:e>
                      <m:sub>
                        <m:r>
                          <a:rPr kumimoji="0" lang="pt-PT" sz="2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sub>
                    </m:sSub>
                    <m:r>
                      <a:rPr kumimoji="0" lang="pt-PT" sz="2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×</m:t>
                    </m:r>
                    <m:f>
                      <m:fPr>
                        <m:ctrlPr>
                          <a:rPr kumimoji="0" lang="pt-PT" sz="2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kumimoji="0" lang="pt-PT" sz="2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𝜎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kumimoji="0" lang="pt-PT" sz="24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r>
                              <a:rPr kumimoji="0" lang="pt-PT" sz="24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𝑛</m:t>
                            </m:r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8ABCD4F5-CE11-4ABF-98FC-A70C816D6C96}"/>
                </a:ext>
              </a:extLst>
            </xdr:cNvPr>
            <xdr:cNvSpPr txBox="1"/>
          </xdr:nvSpPr>
          <xdr:spPr>
            <a:xfrm>
              <a:off x="309562" y="4762500"/>
              <a:ext cx="1628587" cy="69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kumimoji="0" lang="pt-PT" sz="2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𝜇−𝑧</a:t>
              </a:r>
              <a:r>
                <a:rPr kumimoji="0" lang="pt-PT" sz="2400" b="0" i="0" u="none" strike="noStrike" kern="0" cap="none" spc="0" normalizeH="0" baseline="0" noProof="0">
                  <a:ln>
                    <a:noFill/>
                  </a:ln>
                  <a:solidFill>
                    <a:srgbClr val="836967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kumimoji="0" lang="pt-PT" sz="2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𝑐×𝜎/√𝑛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0</xdr:col>
      <xdr:colOff>290512</xdr:colOff>
      <xdr:row>29</xdr:row>
      <xdr:rowOff>123825</xdr:rowOff>
    </xdr:from>
    <xdr:ext cx="1628587" cy="6991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6" name="TextBox 4">
              <a:extLst>
                <a:ext uri="{FF2B5EF4-FFF2-40B4-BE49-F238E27FC236}">
                  <a16:creationId xmlns:a16="http://schemas.microsoft.com/office/drawing/2014/main" id="{DBF64105-7F44-4427-B9D7-630378DCE4D5}"/>
                </a:ext>
              </a:extLst>
            </xdr:cNvPr>
            <xdr:cNvSpPr txBox="1"/>
          </xdr:nvSpPr>
          <xdr:spPr>
            <a:xfrm>
              <a:off x="290512" y="5924550"/>
              <a:ext cx="1628587" cy="69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kumimoji="0" lang="pt-PT" sz="2400" b="0" i="1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𝜇</m:t>
                    </m:r>
                    <m:r>
                      <a:rPr kumimoji="0" lang="pt-PT" sz="2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kumimoji="0" lang="pt-PT" sz="2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836967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kumimoji="0" lang="pt-PT" sz="2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𝑧</m:t>
                        </m:r>
                      </m:e>
                      <m:sub>
                        <m:r>
                          <a:rPr kumimoji="0" lang="pt-PT" sz="2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sub>
                    </m:sSub>
                    <m:r>
                      <a:rPr kumimoji="0" lang="pt-PT" sz="2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×</m:t>
                    </m:r>
                    <m:f>
                      <m:fPr>
                        <m:ctrlPr>
                          <a:rPr kumimoji="0" lang="pt-PT" sz="2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kumimoji="0" lang="pt-PT" sz="2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𝜎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kumimoji="0" lang="pt-PT" sz="24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r>
                              <a:rPr kumimoji="0" lang="pt-PT" sz="24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𝑛</m:t>
                            </m:r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DBF64105-7F44-4427-B9D7-630378DCE4D5}"/>
                </a:ext>
              </a:extLst>
            </xdr:cNvPr>
            <xdr:cNvSpPr txBox="1"/>
          </xdr:nvSpPr>
          <xdr:spPr>
            <a:xfrm>
              <a:off x="290512" y="5924550"/>
              <a:ext cx="1628587" cy="69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kumimoji="0" lang="pt-PT" sz="2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𝜇+𝑧</a:t>
              </a:r>
              <a:r>
                <a:rPr kumimoji="0" lang="pt-PT" sz="2400" b="0" i="0" u="none" strike="noStrike" kern="0" cap="none" spc="0" normalizeH="0" baseline="0" noProof="0">
                  <a:ln>
                    <a:noFill/>
                  </a:ln>
                  <a:solidFill>
                    <a:srgbClr val="836967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kumimoji="0" lang="pt-PT" sz="2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𝑐×𝜎/√𝑛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3</xdr:col>
      <xdr:colOff>257175</xdr:colOff>
      <xdr:row>26</xdr:row>
      <xdr:rowOff>123825</xdr:rowOff>
    </xdr:from>
    <xdr:ext cx="7534274" cy="5635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1" name="TextBox 5">
              <a:extLst>
                <a:ext uri="{FF2B5EF4-FFF2-40B4-BE49-F238E27FC236}">
                  <a16:creationId xmlns:a16="http://schemas.microsoft.com/office/drawing/2014/main" id="{81B1283A-669C-4358-AD06-C9FFAF49DCA3}"/>
                </a:ext>
              </a:extLst>
            </xdr:cNvPr>
            <xdr:cNvSpPr txBox="1"/>
          </xdr:nvSpPr>
          <xdr:spPr>
            <a:xfrm>
              <a:off x="2266950" y="5324475"/>
              <a:ext cx="7534274" cy="5635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3600" i="1">
                        <a:latin typeface="Cambria Math" panose="02040503050406030204" pitchFamily="18" charset="0"/>
                      </a:rPr>
                      <m:t>𝐼</m:t>
                    </m:r>
                    <m:sSub>
                      <m:sSubPr>
                        <m:ctrlPr>
                          <a:rPr lang="pt-PT" sz="3600" i="1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360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pt-PT" sz="3600" i="0">
                            <a:latin typeface="Cambria Math" panose="02040503050406030204" pitchFamily="18" charset="0"/>
                          </a:rPr>
                          <m:t>95%</m:t>
                        </m:r>
                      </m:sub>
                    </m:sSub>
                    <m:r>
                      <a:rPr lang="pt-PT" sz="3600" i="0">
                        <a:latin typeface="Cambria Math" panose="02040503050406030204" pitchFamily="18" charset="0"/>
                      </a:rPr>
                      <m:t>=</m:t>
                    </m:r>
                    <m:r>
                      <a:rPr lang="pt-PT" sz="3600" b="0" i="1">
                        <a:latin typeface="Cambria Math" panose="02040503050406030204" pitchFamily="18" charset="0"/>
                      </a:rPr>
                      <m:t>] </m:t>
                    </m:r>
                    <m:r>
                      <a:rPr lang="pt-PT" sz="3600" i="1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3600" b="0" i="1">
                        <a:latin typeface="Cambria Math" panose="02040503050406030204" pitchFamily="18" charset="0"/>
                      </a:rPr>
                      <m:t>,1756</m:t>
                    </m:r>
                    <m:r>
                      <a:rPr lang="pt-PT" sz="3600" b="0" i="0">
                        <a:latin typeface="Cambria Math" panose="02040503050406030204" pitchFamily="18" charset="0"/>
                      </a:rPr>
                      <m:t> ;</m:t>
                    </m:r>
                    <m:r>
                      <a:rPr kumimoji="0" lang="pt-PT" sz="3600" b="0" i="1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3,8144</m:t>
                    </m:r>
                    <m:r>
                      <a:rPr kumimoji="0" lang="pt-PT" sz="36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pt-PT" sz="3600" b="0" i="0">
                        <a:latin typeface="Cambria Math" panose="02040503050406030204" pitchFamily="18" charset="0"/>
                      </a:rPr>
                      <m:t>[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81B1283A-669C-4358-AD06-C9FFAF49DCA3}"/>
                </a:ext>
              </a:extLst>
            </xdr:cNvPr>
            <xdr:cNvSpPr txBox="1"/>
          </xdr:nvSpPr>
          <xdr:spPr>
            <a:xfrm>
              <a:off x="2266950" y="5324475"/>
              <a:ext cx="7534274" cy="5635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3600" i="0">
                  <a:latin typeface="Cambria Math" panose="02040503050406030204" pitchFamily="18" charset="0"/>
                </a:rPr>
                <a:t>𝐼𝐶</a:t>
              </a:r>
              <a:r>
                <a:rPr lang="pt-PT" sz="36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_(</a:t>
              </a:r>
              <a:r>
                <a:rPr lang="pt-PT" sz="3600" i="0">
                  <a:latin typeface="Cambria Math" panose="02040503050406030204" pitchFamily="18" charset="0"/>
                </a:rPr>
                <a:t>95%</a:t>
              </a:r>
              <a:r>
                <a:rPr lang="pt-PT" sz="36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)</a:t>
              </a:r>
              <a:r>
                <a:rPr lang="pt-PT" sz="3600" i="0">
                  <a:latin typeface="Cambria Math" panose="02040503050406030204" pitchFamily="18" charset="0"/>
                </a:rPr>
                <a:t>=</a:t>
              </a:r>
              <a:r>
                <a:rPr lang="pt-PT" sz="3600" b="0" i="0">
                  <a:latin typeface="Cambria Math" panose="02040503050406030204" pitchFamily="18" charset="0"/>
                </a:rPr>
                <a:t>] </a:t>
              </a:r>
              <a:r>
                <a:rPr lang="pt-PT" sz="3600" i="0">
                  <a:latin typeface="Cambria Math" panose="02040503050406030204" pitchFamily="18" charset="0"/>
                </a:rPr>
                <a:t>3</a:t>
              </a:r>
              <a:r>
                <a:rPr lang="pt-PT" sz="3600" b="0" i="0">
                  <a:latin typeface="Cambria Math" panose="02040503050406030204" pitchFamily="18" charset="0"/>
                </a:rPr>
                <a:t>,1756 ;</a:t>
              </a:r>
              <a:r>
                <a:rPr kumimoji="0" lang="pt-PT" sz="36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3,8144 </a:t>
              </a:r>
              <a:r>
                <a:rPr lang="pt-PT" sz="3600" b="0" i="0">
                  <a:latin typeface="Cambria Math" panose="02040503050406030204" pitchFamily="18" charset="0"/>
                </a:rPr>
                <a:t>[</a:t>
              </a:r>
              <a:endParaRPr lang="pt-PT" sz="1200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104774</xdr:colOff>
      <xdr:row>7</xdr:row>
      <xdr:rowOff>28576</xdr:rowOff>
    </xdr:from>
    <xdr:ext cx="4276725" cy="5635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Box 1">
              <a:extLst>
                <a:ext uri="{FF2B5EF4-FFF2-40B4-BE49-F238E27FC236}">
                  <a16:creationId xmlns:a16="http://schemas.microsoft.com/office/drawing/2014/main" id="{2E76CF28-9657-459C-9CA8-CF29906EC09F}"/>
                </a:ext>
              </a:extLst>
            </xdr:cNvPr>
            <xdr:cNvSpPr txBox="1"/>
          </xdr:nvSpPr>
          <xdr:spPr>
            <a:xfrm>
              <a:off x="104774" y="1428751"/>
              <a:ext cx="4276725" cy="5635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36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𝑋</m:t>
                    </m:r>
                    <m:r>
                      <a:rPr lang="pt-PT" sz="3600" i="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~</m:t>
                    </m:r>
                    <m:r>
                      <a:rPr lang="pt-PT" sz="3600" i="1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d>
                      <m:dPr>
                        <m:ctrlPr>
                          <a:rPr lang="pt-PT" sz="3600" i="1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3600" b="0" i="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  <m:t>5,5</m:t>
                        </m:r>
                        <m:r>
                          <a:rPr lang="pt-PT" sz="3600" i="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  <m:t>;</m:t>
                        </m:r>
                        <m:r>
                          <a:rPr lang="pt-PT" sz="3600" b="0" i="1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  <m:t>0,14</m:t>
                        </m:r>
                      </m:e>
                    </m:d>
                  </m:oMath>
                </m:oMathPara>
              </a14:m>
              <a:endParaRPr lang="pt-PT" sz="36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2E76CF28-9657-459C-9CA8-CF29906EC09F}"/>
                </a:ext>
              </a:extLst>
            </xdr:cNvPr>
            <xdr:cNvSpPr txBox="1"/>
          </xdr:nvSpPr>
          <xdr:spPr>
            <a:xfrm>
              <a:off x="104774" y="1428751"/>
              <a:ext cx="4276725" cy="5635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36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𝑋</a:t>
              </a:r>
              <a:r>
                <a:rPr lang="pt-PT" sz="3600" i="0">
                  <a:solidFill>
                    <a:schemeClr val="tx1"/>
                  </a:solidFill>
                  <a:latin typeface="Cambria Math" panose="02040503050406030204" pitchFamily="18" charset="0"/>
                </a:rPr>
                <a:t>~𝑁(</a:t>
              </a:r>
              <a:r>
                <a:rPr lang="pt-PT" sz="36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5,5</a:t>
              </a:r>
              <a:r>
                <a:rPr lang="pt-PT" sz="3600" i="0">
                  <a:solidFill>
                    <a:schemeClr val="tx1"/>
                  </a:solidFill>
                  <a:latin typeface="Cambria Math" panose="02040503050406030204" pitchFamily="18" charset="0"/>
                </a:rPr>
                <a:t>;</a:t>
              </a:r>
              <a:r>
                <a:rPr lang="pt-PT" sz="36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0,14)</a:t>
              </a:r>
              <a:endParaRPr lang="pt-PT" sz="3600"/>
            </a:p>
          </xdr:txBody>
        </xdr:sp>
      </mc:Fallback>
    </mc:AlternateContent>
    <xdr:clientData/>
  </xdr:oneCellAnchor>
  <xdr:oneCellAnchor>
    <xdr:from>
      <xdr:col>0</xdr:col>
      <xdr:colOff>57150</xdr:colOff>
      <xdr:row>13</xdr:row>
      <xdr:rowOff>152399</xdr:rowOff>
    </xdr:from>
    <xdr:ext cx="2316294" cy="4383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11D4F654-A6C6-47A7-B45B-4F433CA336D5}"/>
                </a:ext>
              </a:extLst>
            </xdr:cNvPr>
            <xdr:cNvSpPr txBox="1"/>
          </xdr:nvSpPr>
          <xdr:spPr>
            <a:xfrm>
              <a:off x="57150" y="2752724"/>
              <a:ext cx="2316294" cy="4383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2800" b="0" i="1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𝐻</m:t>
                        </m:r>
                      </m:e>
                      <m:sub>
                        <m:r>
                          <a:rPr lang="pt-PT" sz="2800" b="0" i="0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2800" b="0" i="0">
                        <a:latin typeface="Cambria Math" panose="02040503050406030204" pitchFamily="18" charset="0"/>
                      </a:rPr>
                      <m:t>: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𝜇</m:t>
                    </m:r>
                    <m:r>
                      <a:rPr lang="pt-PT" sz="2800" b="0" i="0">
                        <a:latin typeface="Cambria Math" panose="02040503050406030204" pitchFamily="18" charset="0"/>
                      </a:rPr>
                      <m:t>=5,5</m:t>
                    </m:r>
                  </m:oMath>
                </m:oMathPara>
              </a14:m>
              <a:endParaRPr lang="pt-PT" sz="1600" b="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11D4F654-A6C6-47A7-B45B-4F433CA336D5}"/>
                </a:ext>
              </a:extLst>
            </xdr:cNvPr>
            <xdr:cNvSpPr txBox="1"/>
          </xdr:nvSpPr>
          <xdr:spPr>
            <a:xfrm>
              <a:off x="57150" y="2752724"/>
              <a:ext cx="2316294" cy="4383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2800" b="0" i="0">
                  <a:latin typeface="Cambria Math" panose="02040503050406030204" pitchFamily="18" charset="0"/>
                </a:rPr>
                <a:t>𝐻</a:t>
              </a:r>
              <a:r>
                <a:rPr lang="pt-PT" sz="2800" b="0" i="0">
                  <a:solidFill>
                    <a:srgbClr val="836967"/>
                  </a:solidFill>
                  <a:latin typeface="Cambria Math" panose="02040503050406030204" pitchFamily="18" charset="0"/>
                </a:rPr>
                <a:t>_</a:t>
              </a:r>
              <a:r>
                <a:rPr lang="pt-PT" sz="2800" b="0" i="0">
                  <a:latin typeface="Cambria Math" panose="02040503050406030204" pitchFamily="18" charset="0"/>
                </a:rPr>
                <a:t>0:𝜇=5,5</a:t>
              </a:r>
              <a:endParaRPr lang="pt-PT" sz="1600" b="0"/>
            </a:p>
          </xdr:txBody>
        </xdr:sp>
      </mc:Fallback>
    </mc:AlternateContent>
    <xdr:clientData/>
  </xdr:oneCellAnchor>
  <xdr:oneCellAnchor>
    <xdr:from>
      <xdr:col>3</xdr:col>
      <xdr:colOff>104775</xdr:colOff>
      <xdr:row>13</xdr:row>
      <xdr:rowOff>133350</xdr:rowOff>
    </xdr:from>
    <xdr:ext cx="2316294" cy="4383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FF4D6329-F659-4EF7-A42B-5BE6F47F8078}"/>
                </a:ext>
              </a:extLst>
            </xdr:cNvPr>
            <xdr:cNvSpPr txBox="1"/>
          </xdr:nvSpPr>
          <xdr:spPr>
            <a:xfrm>
              <a:off x="2238375" y="2733675"/>
              <a:ext cx="2316294" cy="4383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2800" b="0" i="1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𝐻</m:t>
                        </m:r>
                      </m:e>
                      <m:sub>
                        <m:r>
                          <a:rPr lang="pt-PT" sz="2800" b="0" i="0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t-PT" sz="2800" b="0" i="0">
                        <a:latin typeface="Cambria Math" panose="02040503050406030204" pitchFamily="18" charset="0"/>
                      </a:rPr>
                      <m:t>: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𝜇</m:t>
                    </m:r>
                    <m:r>
                      <a:rPr lang="pt-PT" sz="2800" b="0" i="0">
                        <a:latin typeface="Cambria Math" panose="02040503050406030204" pitchFamily="18" charset="0"/>
                      </a:rPr>
                      <m:t>&gt;5,5</m:t>
                    </m:r>
                  </m:oMath>
                </m:oMathPara>
              </a14:m>
              <a:endParaRPr lang="pt-PT" sz="1600" b="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FF4D6329-F659-4EF7-A42B-5BE6F47F8078}"/>
                </a:ext>
              </a:extLst>
            </xdr:cNvPr>
            <xdr:cNvSpPr txBox="1"/>
          </xdr:nvSpPr>
          <xdr:spPr>
            <a:xfrm>
              <a:off x="2238375" y="2733675"/>
              <a:ext cx="2316294" cy="4383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2800" b="0" i="0">
                  <a:latin typeface="Cambria Math" panose="02040503050406030204" pitchFamily="18" charset="0"/>
                </a:rPr>
                <a:t>𝐻</a:t>
              </a:r>
              <a:r>
                <a:rPr lang="pt-PT" sz="2800" b="0" i="0">
                  <a:solidFill>
                    <a:srgbClr val="836967"/>
                  </a:solidFill>
                  <a:latin typeface="Cambria Math" panose="02040503050406030204" pitchFamily="18" charset="0"/>
                </a:rPr>
                <a:t>_</a:t>
              </a:r>
              <a:r>
                <a:rPr lang="pt-PT" sz="2800" b="0" i="0">
                  <a:latin typeface="Cambria Math" panose="02040503050406030204" pitchFamily="18" charset="0"/>
                </a:rPr>
                <a:t>1:𝜇&gt;5,5</a:t>
              </a:r>
              <a:endParaRPr lang="pt-PT" sz="1600" b="0"/>
            </a:p>
          </xdr:txBody>
        </xdr:sp>
      </mc:Fallback>
    </mc:AlternateContent>
    <xdr:clientData/>
  </xdr:oneCellAnchor>
  <xdr:oneCellAnchor>
    <xdr:from>
      <xdr:col>1</xdr:col>
      <xdr:colOff>9525</xdr:colOff>
      <xdr:row>17</xdr:row>
      <xdr:rowOff>9525</xdr:rowOff>
    </xdr:from>
    <xdr:ext cx="3985247" cy="50097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Box 5">
              <a:extLst>
                <a:ext uri="{FF2B5EF4-FFF2-40B4-BE49-F238E27FC236}">
                  <a16:creationId xmlns:a16="http://schemas.microsoft.com/office/drawing/2014/main" id="{5F535E3D-3458-44C8-B5DA-E1AE748C3EDF}"/>
                </a:ext>
              </a:extLst>
            </xdr:cNvPr>
            <xdr:cNvSpPr txBox="1"/>
          </xdr:nvSpPr>
          <xdr:spPr>
            <a:xfrm>
              <a:off x="342900" y="3409950"/>
              <a:ext cx="3985247" cy="5009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3200" i="1">
                          <a:solidFill>
                            <a:srgbClr val="836967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3200" i="1">
                          <a:latin typeface="Cambria Math" panose="02040503050406030204" pitchFamily="18" charset="0"/>
                        </a:rPr>
                        <m:t>𝑅</m:t>
                      </m:r>
                    </m:e>
                    <m:sub>
                      <m:r>
                        <a:rPr lang="pt-PT" sz="3200" i="1">
                          <a:latin typeface="Cambria Math" panose="02040503050406030204" pitchFamily="18" charset="0"/>
                        </a:rPr>
                        <m:t>𝑐</m:t>
                      </m:r>
                    </m:sub>
                  </m:sSub>
                  <m:r>
                    <a:rPr lang="pt-PT" sz="3200" i="0">
                      <a:latin typeface="Cambria Math" panose="02040503050406030204" pitchFamily="18" charset="0"/>
                    </a:rPr>
                    <m:t>=</m:t>
                  </m:r>
                  <m:r>
                    <a:rPr lang="pt-PT" sz="3200" b="0" i="0">
                      <a:latin typeface="Cambria Math" panose="02040503050406030204" pitchFamily="18" charset="0"/>
                    </a:rPr>
                    <m:t>] 1,645;</m:t>
                  </m:r>
                  <m:r>
                    <a:rPr lang="pt-PT" sz="3200" i="0">
                      <a:latin typeface="Cambria Math" panose="02040503050406030204" pitchFamily="18" charset="0"/>
                    </a:rPr>
                    <m:t>+∞</m:t>
                  </m:r>
                </m:oMath>
              </a14:m>
              <a:r>
                <a:rPr lang="pt-PT" sz="3200"/>
                <a:t> [</a:t>
              </a:r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5F535E3D-3458-44C8-B5DA-E1AE748C3EDF}"/>
                </a:ext>
              </a:extLst>
            </xdr:cNvPr>
            <xdr:cNvSpPr txBox="1"/>
          </xdr:nvSpPr>
          <xdr:spPr>
            <a:xfrm>
              <a:off x="342900" y="3409950"/>
              <a:ext cx="3985247" cy="5009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3200" i="0">
                  <a:latin typeface="Cambria Math" panose="02040503050406030204" pitchFamily="18" charset="0"/>
                </a:rPr>
                <a:t>𝑅</a:t>
              </a:r>
              <a:r>
                <a:rPr lang="pt-PT" sz="32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_</a:t>
              </a:r>
              <a:r>
                <a:rPr lang="pt-PT" sz="3200" i="0">
                  <a:latin typeface="Cambria Math" panose="02040503050406030204" pitchFamily="18" charset="0"/>
                </a:rPr>
                <a:t>𝑐=</a:t>
              </a:r>
              <a:r>
                <a:rPr lang="pt-PT" sz="3200" b="0" i="0">
                  <a:latin typeface="Cambria Math" panose="02040503050406030204" pitchFamily="18" charset="0"/>
                </a:rPr>
                <a:t>] 1,645;</a:t>
              </a:r>
              <a:r>
                <a:rPr lang="pt-PT" sz="3200" i="0">
                  <a:latin typeface="Cambria Math" panose="02040503050406030204" pitchFamily="18" charset="0"/>
                </a:rPr>
                <a:t>+∞</a:t>
              </a:r>
              <a:r>
                <a:rPr lang="pt-PT" sz="3200"/>
                <a:t> [</a:t>
              </a:r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C0D60-9EFE-8B41-843B-0184950ED969}">
  <dimension ref="A1:K202"/>
  <sheetViews>
    <sheetView workbookViewId="0">
      <selection activeCell="I152" sqref="I3:I152"/>
    </sheetView>
  </sheetViews>
  <sheetFormatPr baseColWidth="10" defaultColWidth="11" defaultRowHeight="16" x14ac:dyDescent="0.2"/>
  <cols>
    <col min="1" max="5" width="10.83203125" style="3"/>
  </cols>
  <sheetData>
    <row r="1" spans="1:11" x14ac:dyDescent="0.2">
      <c r="A1" s="80" t="s">
        <v>0</v>
      </c>
      <c r="B1" s="80"/>
      <c r="C1" s="80"/>
      <c r="D1" s="80"/>
      <c r="E1" s="80"/>
      <c r="H1" s="4" t="s">
        <v>1</v>
      </c>
      <c r="I1" s="4"/>
      <c r="J1" s="4"/>
      <c r="K1" s="4"/>
    </row>
    <row r="2" spans="1:11" x14ac:dyDescent="0.2">
      <c r="A2" s="4"/>
      <c r="B2" s="4" t="s">
        <v>2</v>
      </c>
      <c r="C2" s="4" t="s">
        <v>3</v>
      </c>
      <c r="D2" s="4"/>
      <c r="E2" s="4"/>
      <c r="H2" s="4" t="s">
        <v>2</v>
      </c>
      <c r="I2" s="4" t="s">
        <v>3</v>
      </c>
      <c r="J2" s="4"/>
      <c r="K2" s="4"/>
    </row>
    <row r="3" spans="1:11" x14ac:dyDescent="0.2">
      <c r="B3" s="1">
        <v>2</v>
      </c>
      <c r="C3" s="1">
        <v>2</v>
      </c>
      <c r="H3" s="2">
        <v>12.39</v>
      </c>
      <c r="I3" s="2">
        <v>8.4</v>
      </c>
    </row>
    <row r="4" spans="1:11" x14ac:dyDescent="0.2">
      <c r="B4" s="1">
        <v>5</v>
      </c>
      <c r="C4" s="1">
        <v>5</v>
      </c>
      <c r="H4" s="2">
        <v>19.02</v>
      </c>
      <c r="I4" s="2">
        <v>13.780000000000001</v>
      </c>
    </row>
    <row r="5" spans="1:11" x14ac:dyDescent="0.2">
      <c r="B5" s="1">
        <v>0</v>
      </c>
      <c r="C5" s="1">
        <v>3</v>
      </c>
      <c r="H5" s="2">
        <v>8.5</v>
      </c>
      <c r="I5" s="2">
        <v>6.77</v>
      </c>
    </row>
    <row r="6" spans="1:11" x14ac:dyDescent="0.2">
      <c r="B6" s="1">
        <v>4</v>
      </c>
      <c r="C6" s="1">
        <v>4</v>
      </c>
      <c r="H6" s="2">
        <v>14.9</v>
      </c>
      <c r="I6" s="2">
        <v>14.129999999999999</v>
      </c>
    </row>
    <row r="7" spans="1:11" x14ac:dyDescent="0.2">
      <c r="B7" s="1">
        <v>7</v>
      </c>
      <c r="C7" s="1">
        <v>6</v>
      </c>
      <c r="H7" s="2">
        <v>6.17</v>
      </c>
      <c r="I7" s="2">
        <v>9.620000000000001</v>
      </c>
    </row>
    <row r="8" spans="1:11" x14ac:dyDescent="0.2">
      <c r="B8" s="1">
        <v>7</v>
      </c>
      <c r="C8" s="1">
        <v>6</v>
      </c>
      <c r="H8" s="2">
        <v>17.12</v>
      </c>
      <c r="I8" s="2">
        <v>9.83</v>
      </c>
    </row>
    <row r="9" spans="1:11" x14ac:dyDescent="0.2">
      <c r="B9" s="1">
        <v>4</v>
      </c>
      <c r="C9" s="1">
        <v>6</v>
      </c>
      <c r="H9" s="2">
        <v>9.06</v>
      </c>
      <c r="I9" s="2">
        <v>17.3</v>
      </c>
    </row>
    <row r="10" spans="1:11" x14ac:dyDescent="0.2">
      <c r="B10" s="1">
        <v>1</v>
      </c>
      <c r="C10" s="1">
        <v>7</v>
      </c>
      <c r="H10" s="2">
        <v>10.1</v>
      </c>
      <c r="I10" s="2">
        <v>17.77</v>
      </c>
    </row>
    <row r="11" spans="1:11" x14ac:dyDescent="0.2">
      <c r="B11" s="1">
        <v>0</v>
      </c>
      <c r="C11" s="1">
        <v>5</v>
      </c>
      <c r="H11" s="2">
        <v>6.51</v>
      </c>
      <c r="I11" s="2">
        <v>17.690000000000001</v>
      </c>
    </row>
    <row r="12" spans="1:11" x14ac:dyDescent="0.2">
      <c r="B12" s="1">
        <v>2</v>
      </c>
      <c r="C12" s="1">
        <v>5</v>
      </c>
      <c r="H12" s="2">
        <v>5.89</v>
      </c>
      <c r="I12" s="2">
        <v>9.31</v>
      </c>
    </row>
    <row r="13" spans="1:11" x14ac:dyDescent="0.2">
      <c r="B13" s="1">
        <v>7</v>
      </c>
      <c r="C13" s="1">
        <v>0</v>
      </c>
      <c r="H13" s="2">
        <v>13.870000000000001</v>
      </c>
      <c r="I13" s="2">
        <v>7.96</v>
      </c>
    </row>
    <row r="14" spans="1:11" x14ac:dyDescent="0.2">
      <c r="B14" s="1">
        <v>6</v>
      </c>
      <c r="C14" s="1">
        <v>1</v>
      </c>
      <c r="H14" s="2">
        <v>8.41</v>
      </c>
      <c r="I14" s="2">
        <v>16.399999999999999</v>
      </c>
    </row>
    <row r="15" spans="1:11" x14ac:dyDescent="0.2">
      <c r="B15" s="1">
        <v>3</v>
      </c>
      <c r="C15" s="1">
        <v>2</v>
      </c>
      <c r="H15" s="2">
        <v>11.47</v>
      </c>
      <c r="I15" s="2">
        <v>15.75</v>
      </c>
    </row>
    <row r="16" spans="1:11" x14ac:dyDescent="0.2">
      <c r="B16" s="1">
        <v>2</v>
      </c>
      <c r="C16" s="1">
        <v>6</v>
      </c>
      <c r="H16" s="2">
        <v>11.67</v>
      </c>
      <c r="I16" s="2">
        <v>10.46</v>
      </c>
    </row>
    <row r="17" spans="2:9" x14ac:dyDescent="0.2">
      <c r="B17" s="1">
        <v>4</v>
      </c>
      <c r="C17" s="1">
        <v>5</v>
      </c>
      <c r="H17" s="2">
        <v>9.76</v>
      </c>
      <c r="I17" s="2">
        <v>18.39</v>
      </c>
    </row>
    <row r="18" spans="2:9" x14ac:dyDescent="0.2">
      <c r="B18" s="1">
        <v>4</v>
      </c>
      <c r="C18" s="1">
        <v>0</v>
      </c>
      <c r="H18" s="2">
        <v>18.13</v>
      </c>
      <c r="I18" s="2">
        <v>7.63</v>
      </c>
    </row>
    <row r="19" spans="2:9" x14ac:dyDescent="0.2">
      <c r="B19" s="1">
        <v>6</v>
      </c>
      <c r="C19" s="1">
        <v>1</v>
      </c>
      <c r="H19" s="2">
        <v>12.95</v>
      </c>
      <c r="I19" s="2">
        <v>18.690000000000001</v>
      </c>
    </row>
    <row r="20" spans="2:9" x14ac:dyDescent="0.2">
      <c r="B20" s="1">
        <v>4</v>
      </c>
      <c r="C20" s="1">
        <v>3</v>
      </c>
      <c r="H20" s="2">
        <v>14.77</v>
      </c>
      <c r="I20" s="2">
        <v>13.17</v>
      </c>
    </row>
    <row r="21" spans="2:9" x14ac:dyDescent="0.2">
      <c r="B21" s="1">
        <v>2</v>
      </c>
      <c r="C21" s="1">
        <v>0</v>
      </c>
      <c r="H21" s="2">
        <v>12.23</v>
      </c>
      <c r="I21" s="2">
        <v>9.02</v>
      </c>
    </row>
    <row r="22" spans="2:9" x14ac:dyDescent="0.2">
      <c r="B22" s="1">
        <v>6</v>
      </c>
      <c r="C22" s="1">
        <v>2</v>
      </c>
      <c r="H22" s="2">
        <v>18.86</v>
      </c>
      <c r="I22" s="2">
        <v>10.95</v>
      </c>
    </row>
    <row r="23" spans="2:9" x14ac:dyDescent="0.2">
      <c r="B23" s="1">
        <v>3</v>
      </c>
      <c r="C23" s="1">
        <v>3</v>
      </c>
      <c r="H23" s="2">
        <v>16.399999999999999</v>
      </c>
      <c r="I23" s="2">
        <v>6.78</v>
      </c>
    </row>
    <row r="24" spans="2:9" x14ac:dyDescent="0.2">
      <c r="B24" s="1">
        <v>3</v>
      </c>
      <c r="C24" s="1">
        <v>5</v>
      </c>
      <c r="H24" s="2">
        <v>18.47</v>
      </c>
      <c r="I24" s="2">
        <v>13.82</v>
      </c>
    </row>
    <row r="25" spans="2:9" x14ac:dyDescent="0.2">
      <c r="B25" s="1">
        <v>5</v>
      </c>
      <c r="C25" s="1">
        <v>3</v>
      </c>
      <c r="H25" s="2">
        <v>10.78</v>
      </c>
      <c r="I25" s="2">
        <v>10.39</v>
      </c>
    </row>
    <row r="26" spans="2:9" x14ac:dyDescent="0.2">
      <c r="B26" s="1">
        <v>1</v>
      </c>
      <c r="C26" s="1">
        <v>5</v>
      </c>
      <c r="H26" s="2">
        <v>12.94</v>
      </c>
      <c r="I26" s="2">
        <v>9.84</v>
      </c>
    </row>
    <row r="27" spans="2:9" x14ac:dyDescent="0.2">
      <c r="B27" s="1">
        <v>6</v>
      </c>
      <c r="C27" s="1">
        <v>0</v>
      </c>
      <c r="H27" s="2">
        <v>7.96</v>
      </c>
      <c r="I27" s="2">
        <v>17.62</v>
      </c>
    </row>
    <row r="28" spans="2:9" x14ac:dyDescent="0.2">
      <c r="B28" s="1">
        <v>4</v>
      </c>
      <c r="C28" s="1">
        <v>5</v>
      </c>
      <c r="H28" s="2">
        <v>14.76</v>
      </c>
      <c r="I28" s="2">
        <v>17.38</v>
      </c>
    </row>
    <row r="29" spans="2:9" x14ac:dyDescent="0.2">
      <c r="B29" s="1">
        <v>4</v>
      </c>
      <c r="C29" s="1">
        <v>4</v>
      </c>
      <c r="H29" s="2">
        <v>18.23</v>
      </c>
      <c r="I29" s="2">
        <v>7.79</v>
      </c>
    </row>
    <row r="30" spans="2:9" x14ac:dyDescent="0.2">
      <c r="B30" s="1">
        <v>5</v>
      </c>
      <c r="C30" s="1">
        <v>2</v>
      </c>
      <c r="H30" s="2">
        <v>6.3100000000000005</v>
      </c>
      <c r="I30" s="2">
        <v>17.64</v>
      </c>
    </row>
    <row r="31" spans="2:9" x14ac:dyDescent="0.2">
      <c r="B31" s="1">
        <v>3</v>
      </c>
      <c r="C31" s="1">
        <v>4</v>
      </c>
      <c r="H31" s="2">
        <v>12.88</v>
      </c>
      <c r="I31" s="2">
        <v>9</v>
      </c>
    </row>
    <row r="32" spans="2:9" x14ac:dyDescent="0.2">
      <c r="B32" s="1">
        <v>6</v>
      </c>
      <c r="C32" s="1">
        <v>0</v>
      </c>
      <c r="H32" s="2">
        <v>12.9</v>
      </c>
      <c r="I32" s="2">
        <v>9.89</v>
      </c>
    </row>
    <row r="33" spans="2:9" x14ac:dyDescent="0.2">
      <c r="B33" s="1">
        <v>2</v>
      </c>
      <c r="C33" s="1">
        <v>2</v>
      </c>
      <c r="H33" s="2">
        <v>6.9399999999999995</v>
      </c>
      <c r="I33" s="2">
        <v>7.46</v>
      </c>
    </row>
    <row r="34" spans="2:9" x14ac:dyDescent="0.2">
      <c r="B34" s="1">
        <v>1</v>
      </c>
      <c r="C34" s="1">
        <v>2</v>
      </c>
      <c r="H34" s="2">
        <v>17.36</v>
      </c>
      <c r="I34" s="2">
        <v>13.92</v>
      </c>
    </row>
    <row r="35" spans="2:9" x14ac:dyDescent="0.2">
      <c r="B35" s="1">
        <v>5</v>
      </c>
      <c r="C35" s="1">
        <v>0</v>
      </c>
      <c r="H35" s="2">
        <v>14.07</v>
      </c>
      <c r="I35" s="2">
        <v>12.8</v>
      </c>
    </row>
    <row r="36" spans="2:9" x14ac:dyDescent="0.2">
      <c r="B36" s="1">
        <v>3</v>
      </c>
      <c r="C36" s="1">
        <v>6</v>
      </c>
      <c r="H36" s="2">
        <v>16.690000000000001</v>
      </c>
      <c r="I36" s="2">
        <v>9.56</v>
      </c>
    </row>
    <row r="37" spans="2:9" x14ac:dyDescent="0.2">
      <c r="B37" s="1">
        <v>4</v>
      </c>
      <c r="C37" s="1">
        <v>0</v>
      </c>
      <c r="H37" s="2">
        <v>15.66</v>
      </c>
      <c r="I37" s="2">
        <v>18.490000000000002</v>
      </c>
    </row>
    <row r="38" spans="2:9" x14ac:dyDescent="0.2">
      <c r="B38" s="1">
        <v>1</v>
      </c>
      <c r="C38" s="1">
        <v>5</v>
      </c>
      <c r="H38" s="2">
        <v>12.19</v>
      </c>
      <c r="I38" s="2">
        <v>18.190000000000001</v>
      </c>
    </row>
    <row r="39" spans="2:9" x14ac:dyDescent="0.2">
      <c r="B39" s="1">
        <v>5</v>
      </c>
      <c r="C39" s="1">
        <v>1</v>
      </c>
      <c r="H39" s="2">
        <v>19.18</v>
      </c>
      <c r="I39" s="2">
        <v>6.77</v>
      </c>
    </row>
    <row r="40" spans="2:9" x14ac:dyDescent="0.2">
      <c r="B40" s="1">
        <v>0</v>
      </c>
      <c r="C40" s="1">
        <v>2</v>
      </c>
      <c r="H40" s="2">
        <v>14.48</v>
      </c>
      <c r="I40" s="2">
        <v>10.33</v>
      </c>
    </row>
    <row r="41" spans="2:9" x14ac:dyDescent="0.2">
      <c r="B41" s="1">
        <v>2</v>
      </c>
      <c r="C41" s="1">
        <v>6</v>
      </c>
      <c r="H41" s="2">
        <v>19.79</v>
      </c>
      <c r="I41" s="2">
        <v>9.65</v>
      </c>
    </row>
    <row r="42" spans="2:9" x14ac:dyDescent="0.2">
      <c r="B42" s="1">
        <v>2</v>
      </c>
      <c r="C42" s="1">
        <v>4</v>
      </c>
      <c r="H42" s="2">
        <v>11.22</v>
      </c>
      <c r="I42" s="2">
        <v>10.870000000000001</v>
      </c>
    </row>
    <row r="43" spans="2:9" x14ac:dyDescent="0.2">
      <c r="B43" s="1">
        <v>4</v>
      </c>
      <c r="C43" s="1">
        <v>7</v>
      </c>
      <c r="H43" s="2">
        <v>17.95</v>
      </c>
      <c r="I43" s="2">
        <v>9.4600000000000009</v>
      </c>
    </row>
    <row r="44" spans="2:9" x14ac:dyDescent="0.2">
      <c r="B44" s="1">
        <v>6</v>
      </c>
      <c r="C44" s="1">
        <v>2</v>
      </c>
      <c r="H44" s="2">
        <v>11.7</v>
      </c>
      <c r="I44" s="2">
        <v>14.76</v>
      </c>
    </row>
    <row r="45" spans="2:9" x14ac:dyDescent="0.2">
      <c r="B45" s="1">
        <v>7</v>
      </c>
      <c r="C45" s="1">
        <v>2</v>
      </c>
      <c r="H45" s="2">
        <v>19.22</v>
      </c>
      <c r="I45" s="2">
        <v>15.27</v>
      </c>
    </row>
    <row r="46" spans="2:9" x14ac:dyDescent="0.2">
      <c r="B46" s="1">
        <v>4</v>
      </c>
      <c r="C46" s="1">
        <v>3</v>
      </c>
      <c r="H46" s="2">
        <v>11.1</v>
      </c>
      <c r="I46" s="2">
        <v>18.05</v>
      </c>
    </row>
    <row r="47" spans="2:9" x14ac:dyDescent="0.2">
      <c r="B47" s="1">
        <v>3</v>
      </c>
      <c r="C47" s="1">
        <v>2</v>
      </c>
      <c r="H47" s="2">
        <v>13.76</v>
      </c>
      <c r="I47" s="2">
        <v>9.89</v>
      </c>
    </row>
    <row r="48" spans="2:9" x14ac:dyDescent="0.2">
      <c r="B48" s="1">
        <v>0</v>
      </c>
      <c r="C48" s="1">
        <v>6</v>
      </c>
      <c r="H48" s="2">
        <v>18.510000000000002</v>
      </c>
      <c r="I48" s="2">
        <v>16.920000000000002</v>
      </c>
    </row>
    <row r="49" spans="2:9" x14ac:dyDescent="0.2">
      <c r="B49" s="1">
        <v>5</v>
      </c>
      <c r="C49" s="1">
        <v>0</v>
      </c>
      <c r="H49" s="2">
        <v>6.29</v>
      </c>
      <c r="I49" s="2">
        <v>9.89</v>
      </c>
    </row>
    <row r="50" spans="2:9" x14ac:dyDescent="0.2">
      <c r="B50" s="1">
        <v>3</v>
      </c>
      <c r="C50" s="1">
        <v>1</v>
      </c>
      <c r="H50" s="2">
        <v>19.12</v>
      </c>
      <c r="I50" s="2">
        <v>7.36</v>
      </c>
    </row>
    <row r="51" spans="2:9" x14ac:dyDescent="0.2">
      <c r="B51" s="1">
        <v>0</v>
      </c>
      <c r="C51" s="1">
        <v>5</v>
      </c>
      <c r="H51" s="2">
        <v>6.79</v>
      </c>
      <c r="I51" s="2">
        <v>16.68</v>
      </c>
    </row>
    <row r="52" spans="2:9" x14ac:dyDescent="0.2">
      <c r="B52" s="1">
        <v>5</v>
      </c>
      <c r="C52" s="1">
        <v>5</v>
      </c>
      <c r="H52" s="2">
        <v>6.0600000000000005</v>
      </c>
      <c r="I52" s="2">
        <v>15.94</v>
      </c>
    </row>
    <row r="53" spans="2:9" x14ac:dyDescent="0.2">
      <c r="B53" s="1">
        <v>6</v>
      </c>
      <c r="C53" s="1">
        <v>1</v>
      </c>
      <c r="H53" s="2">
        <v>7.91</v>
      </c>
      <c r="I53" s="2">
        <v>7.6400000000000006</v>
      </c>
    </row>
    <row r="54" spans="2:9" x14ac:dyDescent="0.2">
      <c r="B54" s="1">
        <v>2</v>
      </c>
      <c r="C54" s="1">
        <v>5</v>
      </c>
      <c r="H54" s="2">
        <v>16.07</v>
      </c>
      <c r="I54" s="2">
        <v>12.01</v>
      </c>
    </row>
    <row r="55" spans="2:9" x14ac:dyDescent="0.2">
      <c r="B55" s="1">
        <v>0</v>
      </c>
      <c r="C55" s="1">
        <v>7</v>
      </c>
      <c r="H55" s="2">
        <v>13.08</v>
      </c>
      <c r="I55" s="2">
        <v>7.59</v>
      </c>
    </row>
    <row r="56" spans="2:9" x14ac:dyDescent="0.2">
      <c r="B56" s="1">
        <v>2</v>
      </c>
      <c r="C56" s="1">
        <v>1</v>
      </c>
      <c r="H56" s="2">
        <v>18.09</v>
      </c>
      <c r="I56" s="2">
        <v>6.96</v>
      </c>
    </row>
    <row r="57" spans="2:9" x14ac:dyDescent="0.2">
      <c r="B57" s="1">
        <v>3</v>
      </c>
      <c r="C57" s="1">
        <v>7</v>
      </c>
      <c r="H57" s="2">
        <v>12.21</v>
      </c>
      <c r="I57" s="2">
        <v>11.14</v>
      </c>
    </row>
    <row r="58" spans="2:9" x14ac:dyDescent="0.2">
      <c r="B58" s="1">
        <v>5</v>
      </c>
      <c r="C58" s="1">
        <v>1</v>
      </c>
      <c r="H58" s="2">
        <v>8.89</v>
      </c>
      <c r="I58" s="2">
        <v>10.68</v>
      </c>
    </row>
    <row r="59" spans="2:9" x14ac:dyDescent="0.2">
      <c r="B59" s="1">
        <v>6</v>
      </c>
      <c r="C59" s="1">
        <v>5</v>
      </c>
      <c r="H59" s="2">
        <v>6.79</v>
      </c>
      <c r="I59" s="2">
        <v>13.89</v>
      </c>
    </row>
    <row r="60" spans="2:9" x14ac:dyDescent="0.2">
      <c r="B60" s="1">
        <v>7</v>
      </c>
      <c r="C60" s="1">
        <v>5</v>
      </c>
      <c r="H60" s="2">
        <v>12.06</v>
      </c>
      <c r="I60" s="2">
        <v>15.71</v>
      </c>
    </row>
    <row r="61" spans="2:9" x14ac:dyDescent="0.2">
      <c r="B61" s="1">
        <v>2</v>
      </c>
      <c r="C61" s="1">
        <v>3</v>
      </c>
      <c r="H61" s="2">
        <v>19.059999999999999</v>
      </c>
      <c r="I61" s="2">
        <v>10.66</v>
      </c>
    </row>
    <row r="62" spans="2:9" x14ac:dyDescent="0.2">
      <c r="B62" s="1">
        <v>4</v>
      </c>
      <c r="C62" s="1">
        <v>2</v>
      </c>
      <c r="H62" s="2">
        <v>16.13</v>
      </c>
      <c r="I62" s="2">
        <v>10.870000000000001</v>
      </c>
    </row>
    <row r="63" spans="2:9" x14ac:dyDescent="0.2">
      <c r="B63" s="1">
        <v>6</v>
      </c>
      <c r="C63" s="1">
        <v>5</v>
      </c>
      <c r="H63" s="2">
        <v>17</v>
      </c>
      <c r="I63" s="2">
        <v>10.74</v>
      </c>
    </row>
    <row r="64" spans="2:9" x14ac:dyDescent="0.2">
      <c r="B64" s="1">
        <v>0</v>
      </c>
      <c r="C64" s="1">
        <v>6</v>
      </c>
      <c r="H64" s="2">
        <v>6.91</v>
      </c>
      <c r="I64" s="2">
        <v>10.76</v>
      </c>
    </row>
    <row r="65" spans="2:9" x14ac:dyDescent="0.2">
      <c r="B65" s="1">
        <v>1</v>
      </c>
      <c r="C65" s="1">
        <v>0</v>
      </c>
      <c r="H65" s="2">
        <v>15.96</v>
      </c>
      <c r="I65" s="2">
        <v>16.97</v>
      </c>
    </row>
    <row r="66" spans="2:9" x14ac:dyDescent="0.2">
      <c r="B66" s="1">
        <v>3</v>
      </c>
      <c r="C66" s="1">
        <v>3</v>
      </c>
      <c r="H66" s="2">
        <v>9.07</v>
      </c>
      <c r="I66" s="2">
        <v>12.74</v>
      </c>
    </row>
    <row r="67" spans="2:9" x14ac:dyDescent="0.2">
      <c r="B67" s="1">
        <v>1</v>
      </c>
      <c r="C67" s="1">
        <v>3</v>
      </c>
      <c r="H67" s="2">
        <v>20.170000000000002</v>
      </c>
      <c r="I67" s="2">
        <v>17.010000000000002</v>
      </c>
    </row>
    <row r="68" spans="2:9" x14ac:dyDescent="0.2">
      <c r="B68" s="1">
        <v>5</v>
      </c>
      <c r="C68" s="1">
        <v>0</v>
      </c>
      <c r="H68" s="2">
        <v>16.170000000000002</v>
      </c>
      <c r="I68" s="2">
        <v>14.49</v>
      </c>
    </row>
    <row r="69" spans="2:9" x14ac:dyDescent="0.2">
      <c r="B69" s="1">
        <v>6</v>
      </c>
      <c r="C69" s="1">
        <v>5</v>
      </c>
      <c r="H69" s="2">
        <v>17.350000000000001</v>
      </c>
      <c r="I69" s="2">
        <v>16.79</v>
      </c>
    </row>
    <row r="70" spans="2:9" x14ac:dyDescent="0.2">
      <c r="B70" s="1">
        <v>5</v>
      </c>
      <c r="C70" s="1">
        <v>1</v>
      </c>
      <c r="H70" s="2">
        <v>16.82</v>
      </c>
      <c r="I70" s="2">
        <v>17.89</v>
      </c>
    </row>
    <row r="71" spans="2:9" x14ac:dyDescent="0.2">
      <c r="B71" s="1">
        <v>6</v>
      </c>
      <c r="C71" s="1">
        <v>0</v>
      </c>
      <c r="H71" s="2">
        <v>6.37</v>
      </c>
      <c r="I71" s="2">
        <v>14</v>
      </c>
    </row>
    <row r="72" spans="2:9" x14ac:dyDescent="0.2">
      <c r="B72" s="1">
        <v>6</v>
      </c>
      <c r="C72" s="1">
        <v>2</v>
      </c>
      <c r="H72" s="2">
        <v>11.14</v>
      </c>
      <c r="I72" s="2">
        <v>16.190000000000001</v>
      </c>
    </row>
    <row r="73" spans="2:9" x14ac:dyDescent="0.2">
      <c r="B73" s="1">
        <v>2</v>
      </c>
      <c r="C73" s="1">
        <v>0</v>
      </c>
      <c r="H73" s="2">
        <v>14.74</v>
      </c>
      <c r="I73" s="2">
        <v>14.75</v>
      </c>
    </row>
    <row r="74" spans="2:9" x14ac:dyDescent="0.2">
      <c r="B74" s="1">
        <v>5</v>
      </c>
      <c r="C74" s="1">
        <v>2</v>
      </c>
      <c r="H74" s="2">
        <v>14.83</v>
      </c>
      <c r="I74" s="2">
        <v>18.149999999999999</v>
      </c>
    </row>
    <row r="75" spans="2:9" x14ac:dyDescent="0.2">
      <c r="B75" s="1">
        <v>7</v>
      </c>
      <c r="C75" s="1">
        <v>3</v>
      </c>
      <c r="H75" s="2">
        <v>18.79</v>
      </c>
      <c r="I75" s="2">
        <v>13.620000000000001</v>
      </c>
    </row>
    <row r="76" spans="2:9" x14ac:dyDescent="0.2">
      <c r="B76" s="1">
        <v>1</v>
      </c>
      <c r="C76" s="1">
        <v>7</v>
      </c>
      <c r="H76" s="2">
        <v>15.1</v>
      </c>
      <c r="I76" s="2">
        <v>11.84</v>
      </c>
    </row>
    <row r="77" spans="2:9" x14ac:dyDescent="0.2">
      <c r="B77" s="1">
        <v>0</v>
      </c>
      <c r="C77" s="1">
        <v>4</v>
      </c>
      <c r="H77" s="2">
        <v>8.81</v>
      </c>
      <c r="I77" s="2">
        <v>16.899999999999999</v>
      </c>
    </row>
    <row r="78" spans="2:9" x14ac:dyDescent="0.2">
      <c r="B78" s="1">
        <v>2</v>
      </c>
      <c r="C78" s="1">
        <v>4</v>
      </c>
      <c r="H78" s="2">
        <v>16.7</v>
      </c>
      <c r="I78" s="2">
        <v>8.7899999999999991</v>
      </c>
    </row>
    <row r="79" spans="2:9" x14ac:dyDescent="0.2">
      <c r="B79" s="1">
        <v>5</v>
      </c>
      <c r="C79" s="1">
        <v>6</v>
      </c>
      <c r="H79" s="2">
        <v>8.6999999999999993</v>
      </c>
      <c r="I79" s="2">
        <v>6.71</v>
      </c>
    </row>
    <row r="80" spans="2:9" x14ac:dyDescent="0.2">
      <c r="B80" s="1">
        <v>0</v>
      </c>
      <c r="C80" s="1">
        <v>5</v>
      </c>
      <c r="H80" s="2">
        <v>5.86</v>
      </c>
      <c r="I80" s="2">
        <v>17.98</v>
      </c>
    </row>
    <row r="81" spans="2:9" x14ac:dyDescent="0.2">
      <c r="B81" s="1">
        <v>1</v>
      </c>
      <c r="C81" s="1">
        <v>2</v>
      </c>
      <c r="H81" s="2">
        <v>6.88</v>
      </c>
      <c r="I81" s="2">
        <v>15.79</v>
      </c>
    </row>
    <row r="82" spans="2:9" x14ac:dyDescent="0.2">
      <c r="B82" s="1">
        <v>3</v>
      </c>
      <c r="C82" s="1">
        <v>1</v>
      </c>
      <c r="H82" s="2">
        <v>17.940000000000001</v>
      </c>
      <c r="I82" s="2">
        <v>15.1</v>
      </c>
    </row>
    <row r="83" spans="2:9" x14ac:dyDescent="0.2">
      <c r="B83" s="1">
        <v>0</v>
      </c>
      <c r="C83" s="1">
        <v>4</v>
      </c>
      <c r="H83" s="2">
        <v>9.9</v>
      </c>
      <c r="I83" s="2">
        <v>10.96</v>
      </c>
    </row>
    <row r="84" spans="2:9" x14ac:dyDescent="0.2">
      <c r="B84" s="1">
        <v>7</v>
      </c>
      <c r="C84" s="1">
        <v>6</v>
      </c>
      <c r="H84" s="2">
        <v>12.02</v>
      </c>
      <c r="I84" s="2">
        <v>9.09</v>
      </c>
    </row>
    <row r="85" spans="2:9" x14ac:dyDescent="0.2">
      <c r="B85" s="1">
        <v>6</v>
      </c>
      <c r="C85" s="1">
        <v>6</v>
      </c>
      <c r="H85" s="2">
        <v>17.02</v>
      </c>
      <c r="I85" s="2">
        <v>9.9700000000000006</v>
      </c>
    </row>
    <row r="86" spans="2:9" x14ac:dyDescent="0.2">
      <c r="B86" s="1">
        <v>3</v>
      </c>
      <c r="C86" s="1">
        <v>2</v>
      </c>
      <c r="H86" s="2">
        <v>15.25</v>
      </c>
      <c r="I86" s="2">
        <v>12.38</v>
      </c>
    </row>
    <row r="87" spans="2:9" x14ac:dyDescent="0.2">
      <c r="B87" s="1">
        <v>7</v>
      </c>
      <c r="C87" s="1">
        <v>4</v>
      </c>
      <c r="H87" s="2">
        <v>11.89</v>
      </c>
      <c r="I87" s="2">
        <v>10.92</v>
      </c>
    </row>
    <row r="88" spans="2:9" x14ac:dyDescent="0.2">
      <c r="B88" s="1">
        <v>7</v>
      </c>
      <c r="C88" s="1">
        <v>1</v>
      </c>
      <c r="H88" s="2">
        <v>17.670000000000002</v>
      </c>
      <c r="I88" s="2">
        <v>14.06</v>
      </c>
    </row>
    <row r="89" spans="2:9" x14ac:dyDescent="0.2">
      <c r="B89" s="1">
        <v>0</v>
      </c>
      <c r="C89" s="1">
        <v>4</v>
      </c>
      <c r="H89" s="2">
        <v>14.72</v>
      </c>
      <c r="I89" s="2">
        <v>10.91</v>
      </c>
    </row>
    <row r="90" spans="2:9" x14ac:dyDescent="0.2">
      <c r="B90" s="1">
        <v>0</v>
      </c>
      <c r="C90" s="1">
        <v>0</v>
      </c>
      <c r="H90" s="2">
        <v>17.420000000000002</v>
      </c>
      <c r="I90" s="2">
        <v>8.83</v>
      </c>
    </row>
    <row r="91" spans="2:9" x14ac:dyDescent="0.2">
      <c r="B91" s="1">
        <v>0</v>
      </c>
      <c r="C91" s="1">
        <v>4</v>
      </c>
      <c r="H91" s="2">
        <v>16.899999999999999</v>
      </c>
      <c r="I91" s="2">
        <v>7.95</v>
      </c>
    </row>
    <row r="92" spans="2:9" x14ac:dyDescent="0.2">
      <c r="B92" s="1">
        <v>7</v>
      </c>
      <c r="C92" s="1">
        <v>4</v>
      </c>
      <c r="H92" s="2">
        <v>16.78</v>
      </c>
      <c r="I92" s="2">
        <v>18.61</v>
      </c>
    </row>
    <row r="93" spans="2:9" x14ac:dyDescent="0.2">
      <c r="B93" s="1">
        <v>6</v>
      </c>
      <c r="C93" s="1">
        <v>4</v>
      </c>
      <c r="H93" s="2">
        <v>15.46</v>
      </c>
      <c r="I93" s="2">
        <v>6.2200000000000006</v>
      </c>
    </row>
    <row r="94" spans="2:9" x14ac:dyDescent="0.2">
      <c r="B94" s="1">
        <v>3</v>
      </c>
      <c r="C94" s="1">
        <v>2</v>
      </c>
      <c r="H94" s="2">
        <v>13.57</v>
      </c>
      <c r="I94" s="2">
        <v>17.829999999999998</v>
      </c>
    </row>
    <row r="95" spans="2:9" x14ac:dyDescent="0.2">
      <c r="B95" s="1">
        <v>1</v>
      </c>
      <c r="C95" s="1">
        <v>5</v>
      </c>
      <c r="H95" s="2">
        <v>11.22</v>
      </c>
      <c r="I95" s="2">
        <v>12.27</v>
      </c>
    </row>
    <row r="96" spans="2:9" x14ac:dyDescent="0.2">
      <c r="B96" s="1">
        <v>3</v>
      </c>
      <c r="C96" s="1">
        <v>7</v>
      </c>
      <c r="H96" s="2">
        <v>7.4</v>
      </c>
      <c r="I96" s="2">
        <v>8.86</v>
      </c>
    </row>
    <row r="97" spans="2:9" x14ac:dyDescent="0.2">
      <c r="B97" s="1">
        <v>5</v>
      </c>
      <c r="C97" s="1">
        <v>6</v>
      </c>
      <c r="H97" s="2">
        <v>11.76</v>
      </c>
      <c r="I97" s="2">
        <v>12.67</v>
      </c>
    </row>
    <row r="98" spans="2:9" x14ac:dyDescent="0.2">
      <c r="B98" s="1">
        <v>2</v>
      </c>
      <c r="C98" s="1">
        <v>1</v>
      </c>
      <c r="H98" s="2">
        <v>7.51</v>
      </c>
      <c r="I98" s="2">
        <v>7</v>
      </c>
    </row>
    <row r="99" spans="2:9" x14ac:dyDescent="0.2">
      <c r="B99" s="1">
        <v>6</v>
      </c>
      <c r="C99" s="1">
        <v>1</v>
      </c>
      <c r="H99" s="2">
        <v>12.86</v>
      </c>
      <c r="I99" s="2">
        <v>13.57</v>
      </c>
    </row>
    <row r="100" spans="2:9" x14ac:dyDescent="0.2">
      <c r="B100" s="1">
        <v>2</v>
      </c>
      <c r="C100" s="1">
        <v>5</v>
      </c>
      <c r="H100" s="2">
        <v>10.77</v>
      </c>
      <c r="I100" s="2">
        <v>8</v>
      </c>
    </row>
    <row r="101" spans="2:9" x14ac:dyDescent="0.2">
      <c r="B101" s="1">
        <v>5</v>
      </c>
      <c r="C101" s="1">
        <v>3</v>
      </c>
      <c r="H101" s="2">
        <v>14.49</v>
      </c>
      <c r="I101" s="2">
        <v>12.09</v>
      </c>
    </row>
    <row r="102" spans="2:9" x14ac:dyDescent="0.2">
      <c r="B102" s="1">
        <v>0</v>
      </c>
      <c r="C102" s="1">
        <v>3</v>
      </c>
      <c r="H102" s="2">
        <v>17.29</v>
      </c>
      <c r="I102" s="2">
        <v>13.83</v>
      </c>
    </row>
    <row r="103" spans="2:9" x14ac:dyDescent="0.2">
      <c r="B103" s="1">
        <v>4</v>
      </c>
      <c r="C103" s="1">
        <v>4</v>
      </c>
      <c r="H103" s="2">
        <v>6.96</v>
      </c>
      <c r="I103" s="2">
        <v>10.41</v>
      </c>
    </row>
    <row r="104" spans="2:9" x14ac:dyDescent="0.2">
      <c r="B104" s="1">
        <v>7</v>
      </c>
      <c r="C104" s="1">
        <v>6</v>
      </c>
      <c r="H104" s="2">
        <v>12.27</v>
      </c>
      <c r="I104" s="2">
        <v>15.66</v>
      </c>
    </row>
    <row r="105" spans="2:9" x14ac:dyDescent="0.2">
      <c r="B105" s="1">
        <v>4</v>
      </c>
      <c r="C105" s="1">
        <v>3</v>
      </c>
      <c r="H105" s="2">
        <v>17.75</v>
      </c>
      <c r="I105" s="2">
        <v>16.86</v>
      </c>
    </row>
    <row r="106" spans="2:9" x14ac:dyDescent="0.2">
      <c r="B106" s="1">
        <v>4</v>
      </c>
      <c r="C106" s="1">
        <v>4</v>
      </c>
      <c r="H106" s="2">
        <v>10.89</v>
      </c>
      <c r="I106" s="2">
        <v>10.29</v>
      </c>
    </row>
    <row r="107" spans="2:9" x14ac:dyDescent="0.2">
      <c r="B107" s="1">
        <v>6</v>
      </c>
      <c r="C107" s="1">
        <v>1</v>
      </c>
      <c r="H107" s="2">
        <v>13.36</v>
      </c>
      <c r="I107" s="2">
        <v>8.85</v>
      </c>
    </row>
    <row r="108" spans="2:9" x14ac:dyDescent="0.2">
      <c r="B108" s="1">
        <v>6</v>
      </c>
      <c r="C108" s="1">
        <v>1</v>
      </c>
      <c r="H108" s="2">
        <v>19.170000000000002</v>
      </c>
      <c r="I108" s="2">
        <v>14.67</v>
      </c>
    </row>
    <row r="109" spans="2:9" x14ac:dyDescent="0.2">
      <c r="B109" s="1">
        <v>7</v>
      </c>
      <c r="C109" s="1">
        <v>1</v>
      </c>
      <c r="H109" s="2">
        <v>14.31</v>
      </c>
      <c r="I109" s="2">
        <v>16.77</v>
      </c>
    </row>
    <row r="110" spans="2:9" x14ac:dyDescent="0.2">
      <c r="B110" s="1">
        <v>7</v>
      </c>
      <c r="C110" s="1">
        <v>0</v>
      </c>
      <c r="H110" s="2">
        <v>18</v>
      </c>
      <c r="I110" s="2">
        <v>13.02</v>
      </c>
    </row>
    <row r="111" spans="2:9" x14ac:dyDescent="0.2">
      <c r="B111" s="1">
        <v>3</v>
      </c>
      <c r="C111" s="1">
        <v>5</v>
      </c>
      <c r="H111" s="2">
        <v>17.920000000000002</v>
      </c>
      <c r="I111" s="2">
        <v>11.48</v>
      </c>
    </row>
    <row r="112" spans="2:9" x14ac:dyDescent="0.2">
      <c r="B112" s="1">
        <v>0</v>
      </c>
      <c r="C112" s="1">
        <v>0</v>
      </c>
      <c r="H112" s="2">
        <v>18.38</v>
      </c>
      <c r="I112" s="2">
        <v>7.9399999999999995</v>
      </c>
    </row>
    <row r="113" spans="2:9" x14ac:dyDescent="0.2">
      <c r="B113" s="1">
        <v>4</v>
      </c>
      <c r="C113" s="1">
        <v>6</v>
      </c>
      <c r="H113" s="2">
        <v>7.68</v>
      </c>
      <c r="I113" s="2">
        <v>8.0299999999999994</v>
      </c>
    </row>
    <row r="114" spans="2:9" x14ac:dyDescent="0.2">
      <c r="B114" s="1">
        <v>3</v>
      </c>
      <c r="C114" s="1">
        <v>0</v>
      </c>
      <c r="H114" s="2">
        <v>18.2</v>
      </c>
      <c r="I114" s="2">
        <v>14.07</v>
      </c>
    </row>
    <row r="115" spans="2:9" x14ac:dyDescent="0.2">
      <c r="B115" s="1">
        <v>1</v>
      </c>
      <c r="C115" s="1">
        <v>2</v>
      </c>
      <c r="H115" s="2">
        <v>10.71</v>
      </c>
      <c r="I115" s="2">
        <v>10.14</v>
      </c>
    </row>
    <row r="116" spans="2:9" x14ac:dyDescent="0.2">
      <c r="B116" s="1">
        <v>3</v>
      </c>
      <c r="C116" s="1">
        <v>6</v>
      </c>
      <c r="H116" s="2">
        <v>9.9600000000000009</v>
      </c>
      <c r="I116" s="2">
        <v>10.81</v>
      </c>
    </row>
    <row r="117" spans="2:9" x14ac:dyDescent="0.2">
      <c r="B117" s="1">
        <v>7</v>
      </c>
      <c r="C117" s="1">
        <v>7</v>
      </c>
      <c r="H117" s="2">
        <v>14.03</v>
      </c>
      <c r="I117" s="2">
        <v>12.66</v>
      </c>
    </row>
    <row r="118" spans="2:9" x14ac:dyDescent="0.2">
      <c r="B118" s="1">
        <v>3</v>
      </c>
      <c r="C118" s="1">
        <v>2</v>
      </c>
      <c r="H118" s="2">
        <v>9.06</v>
      </c>
      <c r="I118" s="2">
        <v>11.33</v>
      </c>
    </row>
    <row r="119" spans="2:9" x14ac:dyDescent="0.2">
      <c r="B119" s="1">
        <v>2</v>
      </c>
      <c r="C119" s="1">
        <v>6</v>
      </c>
      <c r="H119" s="2">
        <v>5.66</v>
      </c>
      <c r="I119" s="2">
        <v>9.99</v>
      </c>
    </row>
    <row r="120" spans="2:9" x14ac:dyDescent="0.2">
      <c r="B120" s="1">
        <v>7</v>
      </c>
      <c r="C120" s="1">
        <v>3</v>
      </c>
      <c r="H120" s="2">
        <v>12.78</v>
      </c>
      <c r="I120" s="2">
        <v>9.58</v>
      </c>
    </row>
    <row r="121" spans="2:9" x14ac:dyDescent="0.2">
      <c r="B121" s="1">
        <v>3</v>
      </c>
      <c r="C121" s="1">
        <v>3</v>
      </c>
      <c r="H121" s="2">
        <v>16.690000000000001</v>
      </c>
      <c r="I121" s="2">
        <v>10.29</v>
      </c>
    </row>
    <row r="122" spans="2:9" x14ac:dyDescent="0.2">
      <c r="B122" s="1">
        <v>5</v>
      </c>
      <c r="C122" s="1">
        <v>6</v>
      </c>
      <c r="H122" s="2">
        <v>16.149999999999999</v>
      </c>
      <c r="I122" s="2">
        <v>12</v>
      </c>
    </row>
    <row r="123" spans="2:9" x14ac:dyDescent="0.2">
      <c r="B123" s="1">
        <v>2</v>
      </c>
      <c r="C123" s="1">
        <v>6</v>
      </c>
      <c r="H123" s="2"/>
      <c r="I123" s="2">
        <v>14.77</v>
      </c>
    </row>
    <row r="124" spans="2:9" x14ac:dyDescent="0.2">
      <c r="B124" s="1">
        <v>3</v>
      </c>
      <c r="C124" s="1">
        <v>0</v>
      </c>
      <c r="H124" s="2"/>
      <c r="I124" s="2">
        <v>17.03</v>
      </c>
    </row>
    <row r="125" spans="2:9" x14ac:dyDescent="0.2">
      <c r="B125" s="1">
        <v>7</v>
      </c>
      <c r="C125" s="1">
        <v>6</v>
      </c>
      <c r="H125" s="2"/>
      <c r="I125" s="2">
        <v>15</v>
      </c>
    </row>
    <row r="126" spans="2:9" x14ac:dyDescent="0.2">
      <c r="B126" s="1">
        <v>0</v>
      </c>
      <c r="C126" s="1">
        <v>6</v>
      </c>
      <c r="H126" s="2"/>
      <c r="I126" s="2">
        <v>6.07</v>
      </c>
    </row>
    <row r="127" spans="2:9" x14ac:dyDescent="0.2">
      <c r="B127" s="1">
        <v>2</v>
      </c>
      <c r="C127" s="1">
        <v>4</v>
      </c>
      <c r="H127" s="2"/>
      <c r="I127" s="2">
        <v>13.22</v>
      </c>
    </row>
    <row r="128" spans="2:9" x14ac:dyDescent="0.2">
      <c r="B128" s="1">
        <v>3</v>
      </c>
      <c r="C128" s="1">
        <v>5</v>
      </c>
      <c r="H128" s="2"/>
      <c r="I128" s="2">
        <v>8.81</v>
      </c>
    </row>
    <row r="129" spans="2:9" x14ac:dyDescent="0.2">
      <c r="B129" s="1">
        <v>5</v>
      </c>
      <c r="C129" s="1">
        <v>2</v>
      </c>
      <c r="H129" s="2"/>
      <c r="I129" s="2">
        <v>15.79</v>
      </c>
    </row>
    <row r="130" spans="2:9" x14ac:dyDescent="0.2">
      <c r="B130" s="1">
        <v>7</v>
      </c>
      <c r="C130" s="1">
        <v>5</v>
      </c>
      <c r="H130" s="2"/>
      <c r="I130" s="2">
        <v>17.05</v>
      </c>
    </row>
    <row r="131" spans="2:9" x14ac:dyDescent="0.2">
      <c r="B131" s="1">
        <v>6</v>
      </c>
      <c r="C131" s="1">
        <v>5</v>
      </c>
      <c r="H131" s="2"/>
      <c r="I131" s="2">
        <v>18.04</v>
      </c>
    </row>
    <row r="132" spans="2:9" x14ac:dyDescent="0.2">
      <c r="B132" s="1">
        <v>2</v>
      </c>
      <c r="C132" s="1">
        <v>7</v>
      </c>
      <c r="H132" s="2"/>
      <c r="I132" s="2">
        <v>15.91</v>
      </c>
    </row>
    <row r="133" spans="2:9" x14ac:dyDescent="0.2">
      <c r="B133" s="1">
        <v>5</v>
      </c>
      <c r="C133" s="1">
        <v>1</v>
      </c>
      <c r="H133" s="2"/>
      <c r="I133" s="2">
        <v>8.6999999999999993</v>
      </c>
    </row>
    <row r="134" spans="2:9" x14ac:dyDescent="0.2">
      <c r="B134" s="1">
        <v>4</v>
      </c>
      <c r="C134" s="1">
        <v>7</v>
      </c>
      <c r="H134" s="2"/>
      <c r="I134" s="2">
        <v>7.0600000000000005</v>
      </c>
    </row>
    <row r="135" spans="2:9" x14ac:dyDescent="0.2">
      <c r="B135" s="1">
        <v>0</v>
      </c>
      <c r="C135" s="1">
        <v>4</v>
      </c>
      <c r="H135" s="2"/>
      <c r="I135" s="2">
        <v>15.96</v>
      </c>
    </row>
    <row r="136" spans="2:9" x14ac:dyDescent="0.2">
      <c r="B136" s="1">
        <v>4</v>
      </c>
      <c r="C136" s="1">
        <v>2</v>
      </c>
      <c r="H136" s="2"/>
      <c r="I136" s="2">
        <v>6.59</v>
      </c>
    </row>
    <row r="137" spans="2:9" x14ac:dyDescent="0.2">
      <c r="B137" s="1">
        <v>0</v>
      </c>
      <c r="C137" s="1">
        <v>5</v>
      </c>
      <c r="H137" s="2"/>
      <c r="I137" s="2">
        <v>14.22</v>
      </c>
    </row>
    <row r="138" spans="2:9" x14ac:dyDescent="0.2">
      <c r="B138" s="1">
        <v>4</v>
      </c>
      <c r="C138" s="1">
        <v>3</v>
      </c>
      <c r="H138" s="2"/>
      <c r="I138" s="2">
        <v>13.85</v>
      </c>
    </row>
    <row r="139" spans="2:9" x14ac:dyDescent="0.2">
      <c r="B139" s="1">
        <v>0</v>
      </c>
      <c r="C139" s="1">
        <v>0</v>
      </c>
      <c r="H139" s="2"/>
      <c r="I139" s="2">
        <v>11.97</v>
      </c>
    </row>
    <row r="140" spans="2:9" x14ac:dyDescent="0.2">
      <c r="B140" s="1">
        <v>4</v>
      </c>
      <c r="C140" s="1">
        <v>5</v>
      </c>
      <c r="H140" s="2"/>
      <c r="I140" s="2">
        <v>9.48</v>
      </c>
    </row>
    <row r="141" spans="2:9" x14ac:dyDescent="0.2">
      <c r="B141" s="1">
        <v>4</v>
      </c>
      <c r="C141" s="1">
        <v>5</v>
      </c>
      <c r="H141" s="2"/>
      <c r="I141" s="2">
        <v>15.74</v>
      </c>
    </row>
    <row r="142" spans="2:9" x14ac:dyDescent="0.2">
      <c r="B142" s="1">
        <v>7</v>
      </c>
      <c r="C142" s="1">
        <v>1</v>
      </c>
      <c r="H142" s="2"/>
      <c r="I142" s="2">
        <v>8.89</v>
      </c>
    </row>
    <row r="143" spans="2:9" x14ac:dyDescent="0.2">
      <c r="B143" s="1">
        <v>5</v>
      </c>
      <c r="C143" s="1">
        <v>1</v>
      </c>
      <c r="H143" s="2"/>
      <c r="I143" s="2">
        <v>12.28</v>
      </c>
    </row>
    <row r="144" spans="2:9" x14ac:dyDescent="0.2">
      <c r="B144" s="1">
        <v>3</v>
      </c>
      <c r="C144" s="1">
        <v>4</v>
      </c>
      <c r="H144" s="2"/>
      <c r="I144" s="2">
        <v>14.96</v>
      </c>
    </row>
    <row r="145" spans="2:9" x14ac:dyDescent="0.2">
      <c r="B145" s="1">
        <v>6</v>
      </c>
      <c r="C145" s="1">
        <v>4</v>
      </c>
      <c r="H145" s="2"/>
      <c r="I145" s="2">
        <v>7.57</v>
      </c>
    </row>
    <row r="146" spans="2:9" x14ac:dyDescent="0.2">
      <c r="B146" s="1">
        <v>3</v>
      </c>
      <c r="C146" s="1">
        <v>4</v>
      </c>
      <c r="H146" s="2"/>
      <c r="I146" s="2">
        <v>13.26</v>
      </c>
    </row>
    <row r="147" spans="2:9" x14ac:dyDescent="0.2">
      <c r="B147" s="1">
        <v>7</v>
      </c>
      <c r="C147" s="1">
        <v>5</v>
      </c>
      <c r="H147" s="2"/>
      <c r="I147" s="2">
        <v>12.290000000000001</v>
      </c>
    </row>
    <row r="148" spans="2:9" x14ac:dyDescent="0.2">
      <c r="B148" s="1">
        <v>0</v>
      </c>
      <c r="C148" s="1">
        <v>2</v>
      </c>
      <c r="H148" s="2"/>
      <c r="I148" s="2">
        <v>17.36</v>
      </c>
    </row>
    <row r="149" spans="2:9" x14ac:dyDescent="0.2">
      <c r="B149" s="1">
        <v>6</v>
      </c>
      <c r="C149" s="1">
        <v>2</v>
      </c>
      <c r="H149" s="2"/>
      <c r="I149" s="2">
        <v>6.1</v>
      </c>
    </row>
    <row r="150" spans="2:9" x14ac:dyDescent="0.2">
      <c r="B150" s="1">
        <v>3</v>
      </c>
      <c r="C150" s="1">
        <v>4</v>
      </c>
      <c r="H150" s="2"/>
      <c r="I150" s="2">
        <v>14.71</v>
      </c>
    </row>
    <row r="151" spans="2:9" x14ac:dyDescent="0.2">
      <c r="B151" s="1">
        <v>5</v>
      </c>
      <c r="C151" s="1">
        <v>3</v>
      </c>
      <c r="H151" s="2"/>
      <c r="I151" s="2">
        <v>15.790000000000001</v>
      </c>
    </row>
    <row r="152" spans="2:9" x14ac:dyDescent="0.2">
      <c r="B152" s="1">
        <v>0</v>
      </c>
      <c r="C152" s="1">
        <v>3</v>
      </c>
      <c r="H152" s="2"/>
      <c r="I152" s="2">
        <v>10.54</v>
      </c>
    </row>
    <row r="153" spans="2:9" x14ac:dyDescent="0.2">
      <c r="B153" s="1">
        <v>2</v>
      </c>
      <c r="C153" s="1">
        <v>4</v>
      </c>
    </row>
    <row r="154" spans="2:9" x14ac:dyDescent="0.2">
      <c r="B154" s="1">
        <v>5</v>
      </c>
      <c r="C154" s="1">
        <v>6</v>
      </c>
    </row>
    <row r="155" spans="2:9" x14ac:dyDescent="0.2">
      <c r="B155" s="1">
        <v>6</v>
      </c>
      <c r="C155" s="1">
        <v>0</v>
      </c>
    </row>
    <row r="156" spans="2:9" x14ac:dyDescent="0.2">
      <c r="B156" s="1">
        <v>1</v>
      </c>
      <c r="C156" s="1">
        <v>2</v>
      </c>
    </row>
    <row r="157" spans="2:9" x14ac:dyDescent="0.2">
      <c r="B157" s="1">
        <v>4</v>
      </c>
      <c r="C157" s="1">
        <v>6</v>
      </c>
    </row>
    <row r="158" spans="2:9" x14ac:dyDescent="0.2">
      <c r="B158" s="1">
        <v>7</v>
      </c>
      <c r="C158" s="1">
        <v>0</v>
      </c>
    </row>
    <row r="159" spans="2:9" x14ac:dyDescent="0.2">
      <c r="B159" s="1">
        <v>7</v>
      </c>
      <c r="C159" s="1">
        <v>2</v>
      </c>
    </row>
    <row r="160" spans="2:9" x14ac:dyDescent="0.2">
      <c r="B160" s="1">
        <v>3</v>
      </c>
      <c r="C160" s="1">
        <v>7</v>
      </c>
    </row>
    <row r="161" spans="2:3" x14ac:dyDescent="0.2">
      <c r="B161" s="1">
        <v>3</v>
      </c>
      <c r="C161" s="1">
        <v>0</v>
      </c>
    </row>
    <row r="162" spans="2:3" x14ac:dyDescent="0.2">
      <c r="B162" s="1">
        <v>2</v>
      </c>
      <c r="C162" s="1">
        <v>1</v>
      </c>
    </row>
    <row r="163" spans="2:3" x14ac:dyDescent="0.2">
      <c r="B163" s="1">
        <v>7</v>
      </c>
      <c r="C163" s="1">
        <v>3</v>
      </c>
    </row>
    <row r="164" spans="2:3" x14ac:dyDescent="0.2">
      <c r="B164" s="1">
        <v>5</v>
      </c>
      <c r="C164" s="1">
        <v>6</v>
      </c>
    </row>
    <row r="165" spans="2:3" x14ac:dyDescent="0.2">
      <c r="B165" s="1">
        <v>4</v>
      </c>
      <c r="C165" s="1">
        <v>4</v>
      </c>
    </row>
    <row r="166" spans="2:3" x14ac:dyDescent="0.2">
      <c r="B166" s="1">
        <v>1</v>
      </c>
      <c r="C166" s="1">
        <v>2</v>
      </c>
    </row>
    <row r="167" spans="2:3" x14ac:dyDescent="0.2">
      <c r="B167" s="1">
        <v>2</v>
      </c>
      <c r="C167" s="1">
        <v>5</v>
      </c>
    </row>
    <row r="168" spans="2:3" x14ac:dyDescent="0.2">
      <c r="B168" s="1">
        <v>4</v>
      </c>
      <c r="C168" s="1">
        <v>2</v>
      </c>
    </row>
    <row r="169" spans="2:3" x14ac:dyDescent="0.2">
      <c r="B169" s="1">
        <v>7</v>
      </c>
      <c r="C169" s="1">
        <v>1</v>
      </c>
    </row>
    <row r="170" spans="2:3" x14ac:dyDescent="0.2">
      <c r="B170" s="1">
        <v>3</v>
      </c>
      <c r="C170" s="1">
        <v>1</v>
      </c>
    </row>
    <row r="171" spans="2:3" x14ac:dyDescent="0.2">
      <c r="B171" s="1">
        <v>5</v>
      </c>
      <c r="C171" s="1">
        <v>5</v>
      </c>
    </row>
    <row r="172" spans="2:3" x14ac:dyDescent="0.2">
      <c r="B172" s="1">
        <v>6</v>
      </c>
      <c r="C172" s="1">
        <v>0</v>
      </c>
    </row>
    <row r="173" spans="2:3" x14ac:dyDescent="0.2">
      <c r="B173" s="1">
        <v>3</v>
      </c>
      <c r="C173" s="1">
        <v>5</v>
      </c>
    </row>
    <row r="174" spans="2:3" x14ac:dyDescent="0.2">
      <c r="B174" s="1">
        <v>2</v>
      </c>
      <c r="C174" s="1">
        <v>4</v>
      </c>
    </row>
    <row r="175" spans="2:3" x14ac:dyDescent="0.2">
      <c r="B175" s="1">
        <v>0</v>
      </c>
      <c r="C175" s="1">
        <v>4</v>
      </c>
    </row>
    <row r="176" spans="2:3" x14ac:dyDescent="0.2">
      <c r="B176" s="1">
        <v>5</v>
      </c>
      <c r="C176" s="1">
        <v>0</v>
      </c>
    </row>
    <row r="177" spans="2:3" x14ac:dyDescent="0.2">
      <c r="B177" s="1">
        <v>0</v>
      </c>
      <c r="C177" s="1">
        <v>0</v>
      </c>
    </row>
    <row r="178" spans="2:3" x14ac:dyDescent="0.2">
      <c r="B178" s="1">
        <v>1</v>
      </c>
      <c r="C178" s="1">
        <v>5</v>
      </c>
    </row>
    <row r="179" spans="2:3" x14ac:dyDescent="0.2">
      <c r="B179" s="1">
        <v>0</v>
      </c>
      <c r="C179" s="1">
        <v>6</v>
      </c>
    </row>
    <row r="180" spans="2:3" x14ac:dyDescent="0.2">
      <c r="B180" s="1">
        <v>4</v>
      </c>
      <c r="C180" s="1">
        <v>7</v>
      </c>
    </row>
    <row r="181" spans="2:3" x14ac:dyDescent="0.2">
      <c r="B181" s="1">
        <v>2</v>
      </c>
      <c r="C181" s="1">
        <v>4</v>
      </c>
    </row>
    <row r="182" spans="2:3" x14ac:dyDescent="0.2">
      <c r="B182" s="1">
        <v>0</v>
      </c>
      <c r="C182" s="1">
        <v>4</v>
      </c>
    </row>
    <row r="183" spans="2:3" x14ac:dyDescent="0.2">
      <c r="B183" s="1">
        <v>1</v>
      </c>
      <c r="C183" s="1">
        <v>5</v>
      </c>
    </row>
    <row r="184" spans="2:3" x14ac:dyDescent="0.2">
      <c r="B184" s="1">
        <v>2</v>
      </c>
      <c r="C184" s="1">
        <v>2</v>
      </c>
    </row>
    <row r="185" spans="2:3" x14ac:dyDescent="0.2">
      <c r="B185" s="1">
        <v>4</v>
      </c>
      <c r="C185" s="1">
        <v>7</v>
      </c>
    </row>
    <row r="186" spans="2:3" x14ac:dyDescent="0.2">
      <c r="B186" s="1">
        <v>7</v>
      </c>
      <c r="C186" s="1">
        <v>4</v>
      </c>
    </row>
    <row r="187" spans="2:3" x14ac:dyDescent="0.2">
      <c r="B187" s="1">
        <v>6</v>
      </c>
      <c r="C187" s="1">
        <v>6</v>
      </c>
    </row>
    <row r="188" spans="2:3" x14ac:dyDescent="0.2">
      <c r="B188" s="1">
        <v>3</v>
      </c>
      <c r="C188" s="1">
        <v>3</v>
      </c>
    </row>
    <row r="189" spans="2:3" x14ac:dyDescent="0.2">
      <c r="B189" s="1">
        <v>7</v>
      </c>
      <c r="C189" s="1">
        <v>0</v>
      </c>
    </row>
    <row r="190" spans="2:3" x14ac:dyDescent="0.2">
      <c r="B190" s="1">
        <v>1</v>
      </c>
      <c r="C190" s="1">
        <v>3</v>
      </c>
    </row>
    <row r="191" spans="2:3" x14ac:dyDescent="0.2">
      <c r="B191" s="1">
        <v>4</v>
      </c>
      <c r="C191" s="1">
        <v>7</v>
      </c>
    </row>
    <row r="192" spans="2:3" x14ac:dyDescent="0.2">
      <c r="B192" s="1">
        <v>1</v>
      </c>
      <c r="C192" s="1">
        <v>6</v>
      </c>
    </row>
    <row r="193" spans="2:3" x14ac:dyDescent="0.2">
      <c r="B193" s="1">
        <v>0</v>
      </c>
      <c r="C193" s="1">
        <v>6</v>
      </c>
    </row>
    <row r="194" spans="2:3" x14ac:dyDescent="0.2">
      <c r="B194" s="1">
        <v>3</v>
      </c>
      <c r="C194" s="1">
        <v>5</v>
      </c>
    </row>
    <row r="195" spans="2:3" x14ac:dyDescent="0.2">
      <c r="B195" s="1">
        <v>0</v>
      </c>
      <c r="C195" s="1">
        <v>2</v>
      </c>
    </row>
    <row r="196" spans="2:3" x14ac:dyDescent="0.2">
      <c r="B196" s="1">
        <v>1</v>
      </c>
      <c r="C196" s="1">
        <v>2</v>
      </c>
    </row>
    <row r="197" spans="2:3" x14ac:dyDescent="0.2">
      <c r="B197" s="1">
        <v>1</v>
      </c>
      <c r="C197" s="1">
        <v>3</v>
      </c>
    </row>
    <row r="198" spans="2:3" x14ac:dyDescent="0.2">
      <c r="B198" s="1">
        <v>0</v>
      </c>
      <c r="C198" s="1">
        <v>3</v>
      </c>
    </row>
    <row r="199" spans="2:3" x14ac:dyDescent="0.2">
      <c r="B199" s="1">
        <v>1</v>
      </c>
      <c r="C199" s="1">
        <v>2</v>
      </c>
    </row>
    <row r="200" spans="2:3" x14ac:dyDescent="0.2">
      <c r="B200" s="1">
        <v>0</v>
      </c>
      <c r="C200" s="1">
        <v>4</v>
      </c>
    </row>
    <row r="201" spans="2:3" x14ac:dyDescent="0.2">
      <c r="B201" s="1">
        <v>7</v>
      </c>
      <c r="C201" s="1">
        <v>3</v>
      </c>
    </row>
    <row r="202" spans="2:3" x14ac:dyDescent="0.2">
      <c r="B202" s="1">
        <v>6</v>
      </c>
      <c r="C202" s="1">
        <v>6</v>
      </c>
    </row>
  </sheetData>
  <mergeCells count="1">
    <mergeCell ref="A1:E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990CD-725A-0E49-A453-E6B6F139DF19}">
  <dimension ref="A1"/>
  <sheetViews>
    <sheetView workbookViewId="0"/>
  </sheetViews>
  <sheetFormatPr baseColWidth="10" defaultColWidth="11" defaultRowHeight="16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AFDEC-252D-9F4B-B755-504BCF5644C6}">
  <dimension ref="A1:O179"/>
  <sheetViews>
    <sheetView tabSelected="1" topLeftCell="A113" zoomScale="80" zoomScaleNormal="70" workbookViewId="0">
      <selection activeCell="S127" sqref="S127"/>
    </sheetView>
  </sheetViews>
  <sheetFormatPr baseColWidth="10" defaultColWidth="11" defaultRowHeight="16" x14ac:dyDescent="0.2"/>
  <cols>
    <col min="1" max="1" width="21.83203125" customWidth="1"/>
    <col min="2" max="2" width="22.1640625" customWidth="1"/>
    <col min="5" max="5" width="15.83203125" customWidth="1"/>
    <col min="11" max="12" width="11.6640625" bestFit="1" customWidth="1"/>
    <col min="13" max="13" width="12.33203125" bestFit="1" customWidth="1"/>
    <col min="14" max="14" width="11.6640625" bestFit="1" customWidth="1"/>
  </cols>
  <sheetData>
    <row r="1" spans="1:12" x14ac:dyDescent="0.2">
      <c r="A1" t="s">
        <v>4</v>
      </c>
      <c r="B1" t="s">
        <v>5</v>
      </c>
    </row>
    <row r="2" spans="1:12" x14ac:dyDescent="0.2">
      <c r="A2" t="s">
        <v>6</v>
      </c>
      <c r="B2" t="s">
        <v>7</v>
      </c>
      <c r="K2" t="s">
        <v>8</v>
      </c>
      <c r="L2" t="s">
        <v>9</v>
      </c>
    </row>
    <row r="3" spans="1:12" x14ac:dyDescent="0.2">
      <c r="K3" t="s">
        <v>2</v>
      </c>
      <c r="L3" t="s">
        <v>3</v>
      </c>
    </row>
    <row r="4" spans="1:12" x14ac:dyDescent="0.2">
      <c r="A4" t="s">
        <v>10</v>
      </c>
      <c r="B4" t="s">
        <v>11</v>
      </c>
      <c r="K4">
        <f>COUNT(A5:A124)</f>
        <v>120</v>
      </c>
      <c r="L4">
        <f>COUNT(B5:B154)</f>
        <v>150</v>
      </c>
    </row>
    <row r="5" spans="1:12" x14ac:dyDescent="0.2">
      <c r="A5" s="2">
        <v>5.66</v>
      </c>
      <c r="B5" s="2">
        <v>6.07</v>
      </c>
    </row>
    <row r="6" spans="1:12" x14ac:dyDescent="0.2">
      <c r="A6" s="2">
        <v>5.86</v>
      </c>
      <c r="B6" s="2">
        <v>6.1</v>
      </c>
    </row>
    <row r="7" spans="1:12" x14ac:dyDescent="0.2">
      <c r="A7" s="2">
        <v>5.89</v>
      </c>
      <c r="B7" s="2">
        <v>6.2200000000000006</v>
      </c>
      <c r="D7" t="s">
        <v>2</v>
      </c>
      <c r="I7" t="s">
        <v>3</v>
      </c>
    </row>
    <row r="8" spans="1:12" x14ac:dyDescent="0.2">
      <c r="A8" s="2">
        <v>6.0600000000000005</v>
      </c>
      <c r="B8" s="2">
        <v>6.59</v>
      </c>
    </row>
    <row r="9" spans="1:12" x14ac:dyDescent="0.2">
      <c r="A9" s="2">
        <v>6.17</v>
      </c>
      <c r="B9" s="2">
        <v>6.71</v>
      </c>
      <c r="D9" s="22" t="s">
        <v>12</v>
      </c>
      <c r="E9" s="22" t="s">
        <v>13</v>
      </c>
      <c r="F9" s="22" t="s">
        <v>14</v>
      </c>
      <c r="G9" s="22"/>
      <c r="I9" s="22" t="s">
        <v>12</v>
      </c>
      <c r="J9" s="22" t="s">
        <v>13</v>
      </c>
      <c r="K9" s="22" t="s">
        <v>14</v>
      </c>
      <c r="L9" s="22"/>
    </row>
    <row r="10" spans="1:12" x14ac:dyDescent="0.2">
      <c r="A10" s="2">
        <v>6.29</v>
      </c>
      <c r="B10" s="2">
        <v>6.77</v>
      </c>
      <c r="D10" s="22">
        <v>5.66</v>
      </c>
      <c r="E10" s="22">
        <v>20.170000000000002</v>
      </c>
      <c r="F10" s="22">
        <f>E10-D10</f>
        <v>14.510000000000002</v>
      </c>
      <c r="G10" s="22"/>
      <c r="I10" s="22">
        <v>6.07</v>
      </c>
      <c r="J10" s="22">
        <v>18.690000000000001</v>
      </c>
      <c r="K10" s="22">
        <f>J10-I10</f>
        <v>12.620000000000001</v>
      </c>
      <c r="L10" s="22"/>
    </row>
    <row r="11" spans="1:12" x14ac:dyDescent="0.2">
      <c r="A11" s="2">
        <v>6.3100000000000005</v>
      </c>
      <c r="B11" s="2">
        <v>6.77</v>
      </c>
    </row>
    <row r="12" spans="1:12" x14ac:dyDescent="0.2">
      <c r="A12" s="2">
        <v>6.37</v>
      </c>
      <c r="B12" s="2">
        <v>6.78</v>
      </c>
    </row>
    <row r="13" spans="1:12" x14ac:dyDescent="0.2">
      <c r="A13" s="2">
        <v>6.51</v>
      </c>
      <c r="B13" s="2">
        <v>6.96</v>
      </c>
    </row>
    <row r="14" spans="1:12" x14ac:dyDescent="0.2">
      <c r="A14" s="2">
        <v>6.79</v>
      </c>
      <c r="B14" s="2">
        <v>7</v>
      </c>
      <c r="D14" t="s">
        <v>15</v>
      </c>
      <c r="F14">
        <f>F10/7</f>
        <v>2.072857142857143</v>
      </c>
      <c r="I14" t="s">
        <v>15</v>
      </c>
      <c r="K14">
        <f>K10/8</f>
        <v>1.5775000000000001</v>
      </c>
    </row>
    <row r="15" spans="1:12" x14ac:dyDescent="0.2">
      <c r="A15" s="2">
        <v>6.79</v>
      </c>
      <c r="B15" s="2">
        <v>7.0600000000000005</v>
      </c>
    </row>
    <row r="16" spans="1:12" x14ac:dyDescent="0.2">
      <c r="A16" s="2">
        <v>6.88</v>
      </c>
      <c r="B16" s="2">
        <v>7.36</v>
      </c>
    </row>
    <row r="17" spans="1:14" x14ac:dyDescent="0.2">
      <c r="A17" s="2">
        <v>6.91</v>
      </c>
      <c r="B17" s="2">
        <v>7.46</v>
      </c>
      <c r="D17" s="22" t="s">
        <v>16</v>
      </c>
      <c r="E17" s="22"/>
      <c r="F17" s="22"/>
      <c r="I17" s="22" t="s">
        <v>16</v>
      </c>
      <c r="J17" s="22"/>
      <c r="K17" s="22"/>
    </row>
    <row r="18" spans="1:14" x14ac:dyDescent="0.2">
      <c r="A18" s="2">
        <v>6.9399999999999995</v>
      </c>
      <c r="B18" s="2">
        <v>7.57</v>
      </c>
      <c r="D18" s="22" t="s">
        <v>17</v>
      </c>
      <c r="E18" s="22" t="s">
        <v>18</v>
      </c>
      <c r="F18" s="22" t="s">
        <v>19</v>
      </c>
      <c r="I18" s="22" t="s">
        <v>17</v>
      </c>
      <c r="J18" s="22" t="s">
        <v>18</v>
      </c>
      <c r="K18" s="22" t="s">
        <v>19</v>
      </c>
    </row>
    <row r="19" spans="1:14" x14ac:dyDescent="0.2">
      <c r="A19" s="2">
        <v>6.96</v>
      </c>
      <c r="B19" s="2">
        <v>7.59</v>
      </c>
      <c r="D19" s="22"/>
      <c r="E19" s="22"/>
      <c r="F19" s="22"/>
      <c r="I19" s="22"/>
      <c r="J19" s="22"/>
      <c r="K19" s="22"/>
    </row>
    <row r="20" spans="1:14" x14ac:dyDescent="0.2">
      <c r="A20" s="2">
        <v>7.4</v>
      </c>
      <c r="B20" s="2">
        <v>7.63</v>
      </c>
      <c r="D20" s="22" t="s">
        <v>20</v>
      </c>
      <c r="E20" s="22">
        <v>7</v>
      </c>
      <c r="F20" s="22">
        <v>7</v>
      </c>
      <c r="I20" s="22" t="s">
        <v>20</v>
      </c>
      <c r="J20" s="22">
        <f>INT(1+3.3*LOG10(L4))</f>
        <v>8</v>
      </c>
      <c r="K20" s="22"/>
    </row>
    <row r="21" spans="1:14" x14ac:dyDescent="0.2">
      <c r="A21" s="2">
        <v>7.51</v>
      </c>
      <c r="B21" s="2">
        <v>7.6400000000000006</v>
      </c>
      <c r="D21" s="22" t="s">
        <v>21</v>
      </c>
      <c r="E21" s="22"/>
      <c r="F21" s="22"/>
      <c r="I21" s="22" t="s">
        <v>21</v>
      </c>
      <c r="J21" s="22"/>
      <c r="K21" s="22"/>
    </row>
    <row r="22" spans="1:14" x14ac:dyDescent="0.2">
      <c r="A22" s="2">
        <v>7.68</v>
      </c>
      <c r="B22" s="2">
        <v>7.79</v>
      </c>
      <c r="D22" s="22" t="s">
        <v>22</v>
      </c>
      <c r="E22" s="22">
        <f>INT(F10/7)+0.1</f>
        <v>2.1</v>
      </c>
      <c r="F22" s="22"/>
      <c r="I22" s="22" t="s">
        <v>22</v>
      </c>
      <c r="J22" s="22">
        <f>INT(K10/J20)+ 0.6</f>
        <v>1.6</v>
      </c>
      <c r="K22" s="22"/>
    </row>
    <row r="23" spans="1:14" x14ac:dyDescent="0.2">
      <c r="A23" s="2">
        <v>7.91</v>
      </c>
      <c r="B23" s="2">
        <v>7.9399999999999995</v>
      </c>
    </row>
    <row r="24" spans="1:14" x14ac:dyDescent="0.2">
      <c r="A24" s="2">
        <v>7.96</v>
      </c>
      <c r="B24" s="2">
        <v>7.95</v>
      </c>
      <c r="D24" s="60" t="s">
        <v>2</v>
      </c>
    </row>
    <row r="25" spans="1:14" x14ac:dyDescent="0.2">
      <c r="A25" s="2">
        <v>8.41</v>
      </c>
      <c r="B25" s="2">
        <v>7.96</v>
      </c>
    </row>
    <row r="26" spans="1:14" ht="17" thickBot="1" x14ac:dyDescent="0.25">
      <c r="A26" s="2">
        <v>8.5</v>
      </c>
      <c r="B26" s="2">
        <v>8</v>
      </c>
      <c r="D26" s="81" t="s">
        <v>23</v>
      </c>
      <c r="E26" s="81"/>
      <c r="F26" s="81"/>
      <c r="G26" s="81"/>
      <c r="H26" s="81"/>
      <c r="I26" s="81"/>
      <c r="J26" s="23"/>
      <c r="K26" s="23"/>
      <c r="L26" s="23"/>
      <c r="M26" s="23"/>
      <c r="N26" s="23"/>
    </row>
    <row r="27" spans="1:14" ht="102" x14ac:dyDescent="0.2">
      <c r="A27" s="2">
        <v>8.6999999999999993</v>
      </c>
      <c r="B27" s="2">
        <v>8.0299999999999994</v>
      </c>
      <c r="D27" s="24" t="s">
        <v>24</v>
      </c>
      <c r="E27" s="25" t="s">
        <v>25</v>
      </c>
      <c r="F27" s="26" t="s">
        <v>26</v>
      </c>
      <c r="G27" s="26" t="s">
        <v>27</v>
      </c>
      <c r="H27" s="26" t="s">
        <v>28</v>
      </c>
      <c r="I27" s="27" t="s">
        <v>29</v>
      </c>
      <c r="J27" s="23" t="s">
        <v>30</v>
      </c>
      <c r="K27" s="23" t="s">
        <v>25</v>
      </c>
      <c r="L27" s="23" t="s">
        <v>31</v>
      </c>
      <c r="M27" s="23" t="s">
        <v>32</v>
      </c>
      <c r="N27" s="23" t="s">
        <v>33</v>
      </c>
    </row>
    <row r="28" spans="1:14" ht="17" x14ac:dyDescent="0.2">
      <c r="A28" s="2">
        <v>8.81</v>
      </c>
      <c r="B28" s="2">
        <v>8.4</v>
      </c>
      <c r="C28">
        <v>0</v>
      </c>
      <c r="D28" s="28" t="s">
        <v>34</v>
      </c>
      <c r="E28" s="29" t="s">
        <v>35</v>
      </c>
      <c r="F28" s="29" t="s">
        <v>36</v>
      </c>
      <c r="G28" s="29" t="s">
        <v>37</v>
      </c>
      <c r="H28" s="29" t="s">
        <v>38</v>
      </c>
      <c r="I28" s="30" t="s">
        <v>39</v>
      </c>
      <c r="J28" s="23" t="s">
        <v>40</v>
      </c>
      <c r="K28" s="31" t="s">
        <v>41</v>
      </c>
      <c r="L28" s="23" t="s">
        <v>25</v>
      </c>
      <c r="M28" s="23" t="s">
        <v>25</v>
      </c>
      <c r="N28" s="23" t="s">
        <v>25</v>
      </c>
    </row>
    <row r="29" spans="1:14" ht="34" x14ac:dyDescent="0.2">
      <c r="A29" s="2">
        <v>8.89</v>
      </c>
      <c r="B29" s="2">
        <v>8.6999999999999993</v>
      </c>
      <c r="C29">
        <v>1</v>
      </c>
      <c r="D29" s="28" t="str">
        <f>"["&amp;$D$10+C28*$E$22&amp;"   ;    "&amp;$D$10+$E$22*C29&amp;"["</f>
        <v>[5,66   ;    7,76[</v>
      </c>
      <c r="E29" s="29">
        <f>($D$10+C28*$E$22+$D$10+$E$22*C29)/2</f>
        <v>6.71</v>
      </c>
      <c r="F29" s="29">
        <f>COUNTIFS($A$5:$A$124,"&gt;="&amp;D41,$A$5:$A$124,"&lt;"&amp;E41)</f>
        <v>18</v>
      </c>
      <c r="G29" s="32">
        <f>F29/K4</f>
        <v>0.15</v>
      </c>
      <c r="H29" s="29">
        <f>F29</f>
        <v>18</v>
      </c>
      <c r="I29" s="40">
        <f>G29</f>
        <v>0.15</v>
      </c>
      <c r="J29" s="23">
        <f t="shared" ref="J29:J35" si="0">(E41-D41)</f>
        <v>2.0999999999999996</v>
      </c>
      <c r="K29" s="31">
        <f t="shared" ref="K29:K35" si="1">F29/J29</f>
        <v>8.571428571428573</v>
      </c>
      <c r="L29" s="23">
        <f t="shared" ref="L29:L35" si="2">(E29-$E$51)^2</f>
        <v>43.066406250000014</v>
      </c>
      <c r="M29" s="33">
        <f t="shared" ref="M29:M35" si="3">(E29-$E$51)^3</f>
        <v>-282.62329101562511</v>
      </c>
      <c r="N29" s="23">
        <f t="shared" ref="N29:N35" si="4">(E29-$E$51)^4</f>
        <v>1854.7153472900402</v>
      </c>
    </row>
    <row r="30" spans="1:14" ht="34" x14ac:dyDescent="0.2">
      <c r="A30" s="2">
        <v>9.06</v>
      </c>
      <c r="B30" s="2">
        <v>8.7899999999999991</v>
      </c>
      <c r="C30">
        <v>2</v>
      </c>
      <c r="D30" s="28" t="str">
        <f t="shared" ref="D30:D35" si="5">"["&amp;$D$10+C29*$E$22&amp;"   ;    "&amp;$D$10+$E$22*C30&amp;"["</f>
        <v>[7,76   ;    9,86[</v>
      </c>
      <c r="E30" s="29">
        <f t="shared" ref="E30:E35" si="6">($D$10+C29*$E$22+$D$10+$E$22*C30)/2</f>
        <v>8.81</v>
      </c>
      <c r="F30" s="29">
        <f t="shared" ref="F30:F35" si="7">COUNTIFS($A$5:$A$124,"&gt;="&amp;D42,$A$5:$A$124,"&lt;"&amp;E42)</f>
        <v>11</v>
      </c>
      <c r="G30" s="32">
        <f>F30/K4</f>
        <v>9.166666666666666E-2</v>
      </c>
      <c r="H30" s="29">
        <f>F30+H29</f>
        <v>29</v>
      </c>
      <c r="I30" s="41">
        <f>G30+I29</f>
        <v>0.24166666666666664</v>
      </c>
      <c r="J30" s="23">
        <f t="shared" si="0"/>
        <v>2.0999999999999996</v>
      </c>
      <c r="K30" s="31">
        <f t="shared" si="1"/>
        <v>5.238095238095239</v>
      </c>
      <c r="L30" s="23">
        <f t="shared" si="2"/>
        <v>19.913906250000004</v>
      </c>
      <c r="M30" s="33">
        <f t="shared" si="3"/>
        <v>-88.865806640625024</v>
      </c>
      <c r="N30" s="23">
        <f t="shared" si="4"/>
        <v>396.56366213378919</v>
      </c>
    </row>
    <row r="31" spans="1:14" ht="34" x14ac:dyDescent="0.2">
      <c r="A31" s="2">
        <v>9.06</v>
      </c>
      <c r="B31" s="2">
        <v>8.81</v>
      </c>
      <c r="C31">
        <v>3</v>
      </c>
      <c r="D31" s="28" t="str">
        <f t="shared" si="5"/>
        <v>[9,86   ;    11,96[</v>
      </c>
      <c r="E31" s="29">
        <f t="shared" si="6"/>
        <v>10.91</v>
      </c>
      <c r="F31" s="29">
        <f t="shared" si="7"/>
        <v>16</v>
      </c>
      <c r="G31" s="32">
        <f>F31/K4</f>
        <v>0.13333333333333333</v>
      </c>
      <c r="H31" s="29">
        <f>F31+H30</f>
        <v>45</v>
      </c>
      <c r="I31" s="41">
        <f>G31+I30</f>
        <v>0.375</v>
      </c>
      <c r="J31" s="23">
        <f t="shared" si="0"/>
        <v>2.1000000000000014</v>
      </c>
      <c r="K31" s="31">
        <f t="shared" si="1"/>
        <v>7.6190476190476142</v>
      </c>
      <c r="L31" s="23">
        <f t="shared" si="2"/>
        <v>5.5814062500000032</v>
      </c>
      <c r="M31" s="33">
        <f t="shared" si="3"/>
        <v>-13.186072265625011</v>
      </c>
      <c r="N31" s="23">
        <f t="shared" si="4"/>
        <v>31.152095727539098</v>
      </c>
    </row>
    <row r="32" spans="1:14" ht="34" x14ac:dyDescent="0.2">
      <c r="A32" s="2">
        <v>9.07</v>
      </c>
      <c r="B32" s="2">
        <v>8.83</v>
      </c>
      <c r="C32">
        <v>4</v>
      </c>
      <c r="D32" s="28" t="str">
        <f t="shared" si="5"/>
        <v>[11,96   ;    14,06[</v>
      </c>
      <c r="E32" s="29">
        <f t="shared" si="6"/>
        <v>13.010000000000002</v>
      </c>
      <c r="F32" s="29">
        <f t="shared" si="7"/>
        <v>19</v>
      </c>
      <c r="G32" s="32">
        <f>F32/K4</f>
        <v>0.15833333333333333</v>
      </c>
      <c r="H32" s="29">
        <f>H31+F32</f>
        <v>64</v>
      </c>
      <c r="I32" s="41">
        <f>G32+I31</f>
        <v>0.53333333333333333</v>
      </c>
      <c r="J32" s="23">
        <f t="shared" si="0"/>
        <v>2.0999999999999996</v>
      </c>
      <c r="K32" s="31">
        <f t="shared" si="1"/>
        <v>9.0476190476190492</v>
      </c>
      <c r="L32" s="23">
        <f t="shared" si="2"/>
        <v>6.8906249999999628E-2</v>
      </c>
      <c r="M32" s="23">
        <f t="shared" si="3"/>
        <v>-1.8087890624999853E-2</v>
      </c>
      <c r="N32" s="23">
        <f t="shared" si="4"/>
        <v>4.7480712890624489E-3</v>
      </c>
    </row>
    <row r="33" spans="1:14" ht="34" x14ac:dyDescent="0.2">
      <c r="A33" s="2">
        <v>9.76</v>
      </c>
      <c r="B33" s="2">
        <v>8.85</v>
      </c>
      <c r="C33">
        <v>5</v>
      </c>
      <c r="D33" s="28" t="str">
        <f t="shared" si="5"/>
        <v>[14,06   ;    16,16[</v>
      </c>
      <c r="E33" s="29">
        <f t="shared" si="6"/>
        <v>15.11</v>
      </c>
      <c r="F33" s="29">
        <f t="shared" si="7"/>
        <v>18</v>
      </c>
      <c r="G33" s="32">
        <f>F33/K4</f>
        <v>0.15</v>
      </c>
      <c r="H33" s="29">
        <f>H32+F33</f>
        <v>82</v>
      </c>
      <c r="I33" s="41">
        <f>G33+I32</f>
        <v>0.68333333333333335</v>
      </c>
      <c r="J33" s="23">
        <f t="shared" si="0"/>
        <v>2.0999999999999996</v>
      </c>
      <c r="K33" s="31">
        <f t="shared" si="1"/>
        <v>8.571428571428573</v>
      </c>
      <c r="L33" s="23">
        <f t="shared" si="2"/>
        <v>3.3764062499999947</v>
      </c>
      <c r="M33" s="23">
        <f t="shared" si="3"/>
        <v>6.2041464843749852</v>
      </c>
      <c r="N33" s="23">
        <f t="shared" si="4"/>
        <v>11.400119165039026</v>
      </c>
    </row>
    <row r="34" spans="1:14" ht="35" thickBot="1" x14ac:dyDescent="0.25">
      <c r="A34" s="2">
        <v>9.9</v>
      </c>
      <c r="B34" s="2">
        <v>8.86</v>
      </c>
      <c r="C34">
        <v>6</v>
      </c>
      <c r="D34" s="34" t="str">
        <f t="shared" si="5"/>
        <v>[16,16   ;    18,26[</v>
      </c>
      <c r="E34" s="35">
        <f t="shared" si="6"/>
        <v>17.21</v>
      </c>
      <c r="F34" s="29">
        <f t="shared" si="7"/>
        <v>25</v>
      </c>
      <c r="G34" s="36">
        <f>F34/K4</f>
        <v>0.20833333333333334</v>
      </c>
      <c r="H34" s="35">
        <f>H33+F34</f>
        <v>107</v>
      </c>
      <c r="I34" s="42">
        <f>G34+I33</f>
        <v>0.89166666666666672</v>
      </c>
      <c r="J34" s="23">
        <f t="shared" si="0"/>
        <v>2.1000000000000014</v>
      </c>
      <c r="K34" s="31">
        <f t="shared" si="1"/>
        <v>11.904761904761896</v>
      </c>
      <c r="L34" s="23">
        <f t="shared" si="2"/>
        <v>15.50390625</v>
      </c>
      <c r="M34" s="23">
        <f t="shared" si="3"/>
        <v>61.046630859375</v>
      </c>
      <c r="N34" s="23">
        <f t="shared" si="4"/>
        <v>240.37110900878906</v>
      </c>
    </row>
    <row r="35" spans="1:14" ht="35" thickBot="1" x14ac:dyDescent="0.25">
      <c r="A35" s="2">
        <v>9.9600000000000009</v>
      </c>
      <c r="B35" s="2">
        <v>8.89</v>
      </c>
      <c r="C35">
        <v>7</v>
      </c>
      <c r="D35" s="37" t="str">
        <f t="shared" si="5"/>
        <v>[18,26   ;    20,36[</v>
      </c>
      <c r="E35" s="38">
        <f t="shared" si="6"/>
        <v>19.310000000000002</v>
      </c>
      <c r="F35" s="29">
        <f t="shared" si="7"/>
        <v>13</v>
      </c>
      <c r="G35" s="39">
        <f>F35/K4</f>
        <v>0.10833333333333334</v>
      </c>
      <c r="H35" s="38">
        <f>H34+F35</f>
        <v>120</v>
      </c>
      <c r="I35" s="49">
        <f>G35+I34</f>
        <v>1</v>
      </c>
      <c r="J35" s="23">
        <f t="shared" si="0"/>
        <v>2.0999999999999979</v>
      </c>
      <c r="K35" s="31">
        <f t="shared" si="1"/>
        <v>6.1904761904761969</v>
      </c>
      <c r="L35" s="23">
        <f t="shared" si="2"/>
        <v>36.451406250000019</v>
      </c>
      <c r="M35" s="23">
        <f t="shared" si="3"/>
        <v>220.07536523437517</v>
      </c>
      <c r="N35" s="23">
        <f t="shared" si="4"/>
        <v>1328.7050176025405</v>
      </c>
    </row>
    <row r="36" spans="1:14" x14ac:dyDescent="0.2">
      <c r="A36" s="2">
        <v>10.1</v>
      </c>
      <c r="B36" s="2">
        <v>9</v>
      </c>
    </row>
    <row r="37" spans="1:14" x14ac:dyDescent="0.2">
      <c r="A37" s="2">
        <v>10.71</v>
      </c>
      <c r="B37" s="2">
        <v>9.02</v>
      </c>
      <c r="E37" t="s">
        <v>79</v>
      </c>
      <c r="F37" s="48">
        <f>SUM(F29:F35)</f>
        <v>120</v>
      </c>
    </row>
    <row r="38" spans="1:14" x14ac:dyDescent="0.2">
      <c r="A38" s="2">
        <v>10.77</v>
      </c>
      <c r="B38" s="2">
        <v>9.09</v>
      </c>
    </row>
    <row r="39" spans="1:14" ht="51" x14ac:dyDescent="0.2">
      <c r="A39" s="2">
        <v>10.78</v>
      </c>
      <c r="B39" s="2">
        <v>9.31</v>
      </c>
      <c r="D39" s="43" t="s">
        <v>42</v>
      </c>
      <c r="E39" s="43" t="s">
        <v>25</v>
      </c>
    </row>
    <row r="40" spans="1:14" ht="17" x14ac:dyDescent="0.2">
      <c r="A40" s="2">
        <v>10.89</v>
      </c>
      <c r="B40" s="2">
        <v>9.4600000000000009</v>
      </c>
      <c r="D40" s="43" t="s">
        <v>43</v>
      </c>
      <c r="E40" s="43" t="s">
        <v>44</v>
      </c>
    </row>
    <row r="41" spans="1:14" x14ac:dyDescent="0.2">
      <c r="A41" s="2">
        <v>11.1</v>
      </c>
      <c r="B41" s="2">
        <v>9.48</v>
      </c>
      <c r="D41" s="43">
        <f>$D$10+C28*$E$22</f>
        <v>5.66</v>
      </c>
      <c r="E41" s="43">
        <f t="shared" ref="E41:E47" si="8">$D$10+$E$22*C29</f>
        <v>7.76</v>
      </c>
    </row>
    <row r="42" spans="1:14" x14ac:dyDescent="0.2">
      <c r="A42" s="2">
        <v>11.14</v>
      </c>
      <c r="B42" s="2">
        <v>9.56</v>
      </c>
      <c r="D42" s="43">
        <f t="shared" ref="D42:D47" si="9">$D$10+C29*$E$22</f>
        <v>7.76</v>
      </c>
      <c r="E42" s="43">
        <f t="shared" si="8"/>
        <v>9.86</v>
      </c>
    </row>
    <row r="43" spans="1:14" x14ac:dyDescent="0.2">
      <c r="A43" s="2">
        <v>11.22</v>
      </c>
      <c r="B43" s="2">
        <v>9.58</v>
      </c>
      <c r="D43" s="43">
        <f t="shared" si="9"/>
        <v>9.86</v>
      </c>
      <c r="E43" s="43">
        <f t="shared" si="8"/>
        <v>11.96</v>
      </c>
    </row>
    <row r="44" spans="1:14" x14ac:dyDescent="0.2">
      <c r="A44" s="2">
        <v>11.22</v>
      </c>
      <c r="B44" s="2">
        <v>9.620000000000001</v>
      </c>
      <c r="D44" s="43">
        <f t="shared" si="9"/>
        <v>11.96</v>
      </c>
      <c r="E44" s="43">
        <f t="shared" si="8"/>
        <v>14.06</v>
      </c>
    </row>
    <row r="45" spans="1:14" x14ac:dyDescent="0.2">
      <c r="A45" s="2">
        <v>11.47</v>
      </c>
      <c r="B45" s="2">
        <v>9.65</v>
      </c>
      <c r="D45" s="43">
        <f t="shared" si="9"/>
        <v>14.06</v>
      </c>
      <c r="E45" s="43">
        <f t="shared" si="8"/>
        <v>16.16</v>
      </c>
    </row>
    <row r="46" spans="1:14" x14ac:dyDescent="0.2">
      <c r="A46" s="2">
        <v>11.67</v>
      </c>
      <c r="B46" s="2">
        <v>9.83</v>
      </c>
      <c r="D46" s="43">
        <f t="shared" si="9"/>
        <v>16.16</v>
      </c>
      <c r="E46" s="43">
        <f t="shared" si="8"/>
        <v>18.260000000000002</v>
      </c>
    </row>
    <row r="47" spans="1:14" x14ac:dyDescent="0.2">
      <c r="A47" s="2">
        <v>11.7</v>
      </c>
      <c r="B47" s="2">
        <v>9.84</v>
      </c>
      <c r="D47" s="43">
        <f t="shared" si="9"/>
        <v>18.260000000000002</v>
      </c>
      <c r="E47" s="43">
        <f t="shared" si="8"/>
        <v>20.36</v>
      </c>
    </row>
    <row r="48" spans="1:14" x14ac:dyDescent="0.2">
      <c r="A48" s="2">
        <v>11.76</v>
      </c>
      <c r="B48" s="2">
        <v>9.89</v>
      </c>
    </row>
    <row r="49" spans="1:5" x14ac:dyDescent="0.2">
      <c r="A49" s="2">
        <v>11.89</v>
      </c>
      <c r="B49" s="2">
        <v>9.89</v>
      </c>
    </row>
    <row r="50" spans="1:5" x14ac:dyDescent="0.2">
      <c r="A50" s="2">
        <v>12.02</v>
      </c>
      <c r="B50" s="2">
        <v>9.89</v>
      </c>
    </row>
    <row r="51" spans="1:5" x14ac:dyDescent="0.2">
      <c r="A51" s="2">
        <v>12.06</v>
      </c>
      <c r="B51" s="2">
        <v>9.9700000000000006</v>
      </c>
      <c r="D51" s="50" t="s">
        <v>46</v>
      </c>
      <c r="E51" s="51">
        <f>SUMPRODUCT(E29:E35,F29:F35)/F37</f>
        <v>13.272500000000001</v>
      </c>
    </row>
    <row r="52" spans="1:5" x14ac:dyDescent="0.2">
      <c r="A52" s="2">
        <v>12.19</v>
      </c>
      <c r="B52" s="2">
        <v>9.99</v>
      </c>
      <c r="D52" s="51"/>
      <c r="E52" s="52"/>
    </row>
    <row r="53" spans="1:5" x14ac:dyDescent="0.2">
      <c r="A53" s="2">
        <v>12.21</v>
      </c>
      <c r="B53" s="2">
        <v>10.14</v>
      </c>
      <c r="D53" s="53" t="s">
        <v>73</v>
      </c>
      <c r="E53" s="54" cm="1">
        <f t="array" ref="E53">INDEX(D41:D47,E61,1)</f>
        <v>11.96</v>
      </c>
    </row>
    <row r="54" spans="1:5" x14ac:dyDescent="0.2">
      <c r="A54" s="2">
        <v>12.23</v>
      </c>
      <c r="B54" s="2">
        <v>10.29</v>
      </c>
      <c r="D54" s="53" t="s">
        <v>74</v>
      </c>
      <c r="E54" s="54">
        <v>0.5</v>
      </c>
    </row>
    <row r="55" spans="1:5" x14ac:dyDescent="0.2">
      <c r="A55" s="2">
        <v>12.27</v>
      </c>
      <c r="B55" s="2">
        <v>10.29</v>
      </c>
      <c r="D55" s="53" t="s">
        <v>75</v>
      </c>
      <c r="E55" s="55" cm="1">
        <f t="array" ref="E55">IF(E54=I29, 0,INDEX(I29:I35,-1 + E61,1))</f>
        <v>0.375</v>
      </c>
    </row>
    <row r="56" spans="1:5" x14ac:dyDescent="0.2">
      <c r="A56" s="2">
        <v>12.39</v>
      </c>
      <c r="B56" s="2">
        <v>10.33</v>
      </c>
      <c r="D56" s="53" t="s">
        <v>76</v>
      </c>
      <c r="E56" s="55" cm="1">
        <f t="array" ref="E56">INDEX(G29:G35,E61,1)</f>
        <v>0.15833333333333333</v>
      </c>
    </row>
    <row r="57" spans="1:5" x14ac:dyDescent="0.2">
      <c r="A57" s="2">
        <v>12.78</v>
      </c>
      <c r="B57" s="2">
        <v>10.39</v>
      </c>
      <c r="D57" s="53" t="s">
        <v>77</v>
      </c>
      <c r="E57" s="54">
        <f>E22</f>
        <v>2.1</v>
      </c>
    </row>
    <row r="58" spans="1:5" x14ac:dyDescent="0.2">
      <c r="A58" s="2">
        <v>12.86</v>
      </c>
      <c r="B58" s="2">
        <v>10.41</v>
      </c>
      <c r="D58" s="51"/>
      <c r="E58" s="51"/>
    </row>
    <row r="59" spans="1:5" x14ac:dyDescent="0.2">
      <c r="A59" s="2">
        <v>12.88</v>
      </c>
      <c r="B59" s="2">
        <v>10.46</v>
      </c>
      <c r="D59" s="56" t="str">
        <f>IF(E54=0.5,"Mediana","Quantil "&amp;E54*100&amp;"%")</f>
        <v>Mediana</v>
      </c>
      <c r="E59" s="57">
        <f>E53+(E54-E55)*E57/E56</f>
        <v>13.617894736842107</v>
      </c>
    </row>
    <row r="60" spans="1:5" x14ac:dyDescent="0.2">
      <c r="A60" s="2">
        <v>12.9</v>
      </c>
      <c r="B60" s="2">
        <v>10.54</v>
      </c>
      <c r="D60" s="51"/>
      <c r="E60" s="51"/>
    </row>
    <row r="61" spans="1:5" x14ac:dyDescent="0.2">
      <c r="A61" s="2">
        <v>12.94</v>
      </c>
      <c r="B61" s="2">
        <v>10.66</v>
      </c>
      <c r="D61" s="50" t="s">
        <v>78</v>
      </c>
      <c r="E61" s="51">
        <f>IFERROR(MATCH(E54,I29:I35,0),MATCH(E54,I29:I35,1)+1)</f>
        <v>4</v>
      </c>
    </row>
    <row r="62" spans="1:5" x14ac:dyDescent="0.2">
      <c r="A62" s="2">
        <v>12.95</v>
      </c>
      <c r="B62" s="2">
        <v>10.68</v>
      </c>
    </row>
    <row r="63" spans="1:5" x14ac:dyDescent="0.2">
      <c r="A63" s="2">
        <v>13.08</v>
      </c>
      <c r="B63" s="2">
        <v>10.74</v>
      </c>
    </row>
    <row r="64" spans="1:5" x14ac:dyDescent="0.2">
      <c r="A64" s="2">
        <v>13.36</v>
      </c>
      <c r="B64" s="2">
        <v>10.76</v>
      </c>
      <c r="D64" s="58" t="s">
        <v>80</v>
      </c>
      <c r="E64" s="59">
        <f>SUMPRODUCT(F29:F35,L29:L35)/(F37-1)</f>
        <v>16.86639705882353</v>
      </c>
    </row>
    <row r="65" spans="1:15" x14ac:dyDescent="0.2">
      <c r="A65" s="2">
        <v>13.57</v>
      </c>
      <c r="B65" s="2">
        <v>10.81</v>
      </c>
      <c r="D65" s="58" t="s">
        <v>81</v>
      </c>
      <c r="E65" s="59">
        <f>SQRT(E64)</f>
        <v>4.1068719311446191</v>
      </c>
    </row>
    <row r="66" spans="1:15" x14ac:dyDescent="0.2">
      <c r="A66" s="2">
        <v>13.76</v>
      </c>
      <c r="B66" s="2">
        <v>10.870000000000001</v>
      </c>
    </row>
    <row r="67" spans="1:15" x14ac:dyDescent="0.2">
      <c r="A67" s="2">
        <v>13.870000000000001</v>
      </c>
      <c r="B67" s="2">
        <v>10.870000000000001</v>
      </c>
    </row>
    <row r="68" spans="1:15" x14ac:dyDescent="0.2">
      <c r="A68" s="2">
        <v>14.03</v>
      </c>
      <c r="B68" s="2">
        <v>10.91</v>
      </c>
    </row>
    <row r="69" spans="1:15" x14ac:dyDescent="0.2">
      <c r="A69" s="2">
        <v>14.07</v>
      </c>
      <c r="B69" s="2">
        <v>10.92</v>
      </c>
    </row>
    <row r="70" spans="1:15" x14ac:dyDescent="0.2">
      <c r="A70" s="2">
        <v>14.31</v>
      </c>
      <c r="B70" s="2">
        <v>10.95</v>
      </c>
    </row>
    <row r="71" spans="1:15" x14ac:dyDescent="0.2">
      <c r="A71" s="2">
        <v>14.48</v>
      </c>
      <c r="B71" s="2">
        <v>10.96</v>
      </c>
    </row>
    <row r="72" spans="1:15" x14ac:dyDescent="0.2">
      <c r="A72" s="2">
        <v>14.49</v>
      </c>
      <c r="B72" s="2">
        <v>11.14</v>
      </c>
    </row>
    <row r="73" spans="1:15" x14ac:dyDescent="0.2">
      <c r="A73" s="2">
        <v>14.72</v>
      </c>
      <c r="B73" s="2">
        <v>11.33</v>
      </c>
    </row>
    <row r="74" spans="1:15" x14ac:dyDescent="0.2">
      <c r="A74" s="2">
        <v>14.74</v>
      </c>
      <c r="B74" s="2">
        <v>11.48</v>
      </c>
      <c r="D74" t="s">
        <v>3</v>
      </c>
    </row>
    <row r="75" spans="1:15" x14ac:dyDescent="0.2">
      <c r="A75" s="2">
        <v>14.76</v>
      </c>
      <c r="B75" s="2">
        <v>11.84</v>
      </c>
    </row>
    <row r="76" spans="1:15" ht="17" thickBot="1" x14ac:dyDescent="0.25">
      <c r="A76" s="2">
        <v>14.77</v>
      </c>
      <c r="B76" s="2">
        <v>11.97</v>
      </c>
      <c r="D76" s="22"/>
      <c r="E76" s="82" t="s">
        <v>23</v>
      </c>
      <c r="F76" s="82"/>
      <c r="G76" s="82"/>
      <c r="H76" s="82"/>
      <c r="I76" s="82"/>
      <c r="J76" s="82"/>
      <c r="K76" s="61"/>
      <c r="L76" s="61"/>
      <c r="M76" s="61"/>
      <c r="N76" s="61"/>
      <c r="O76" s="61"/>
    </row>
    <row r="77" spans="1:15" ht="85" x14ac:dyDescent="0.2">
      <c r="A77" s="2">
        <v>14.83</v>
      </c>
      <c r="B77" s="2">
        <v>12</v>
      </c>
      <c r="D77" s="22"/>
      <c r="E77" s="62" t="s">
        <v>82</v>
      </c>
      <c r="F77" s="63"/>
      <c r="G77" s="64" t="s">
        <v>26</v>
      </c>
      <c r="H77" s="65" t="s">
        <v>27</v>
      </c>
      <c r="I77" s="65" t="s">
        <v>28</v>
      </c>
      <c r="J77" s="66" t="s">
        <v>29</v>
      </c>
      <c r="K77" s="67" t="s">
        <v>30</v>
      </c>
      <c r="L77" s="61"/>
      <c r="M77" s="67" t="s">
        <v>31</v>
      </c>
      <c r="N77" s="67" t="s">
        <v>32</v>
      </c>
      <c r="O77" s="67" t="s">
        <v>33</v>
      </c>
    </row>
    <row r="78" spans="1:15" ht="17" x14ac:dyDescent="0.2">
      <c r="A78" s="2">
        <v>14.9</v>
      </c>
      <c r="B78" s="2">
        <v>12.01</v>
      </c>
      <c r="D78" s="22">
        <v>0</v>
      </c>
      <c r="E78" s="68" t="s">
        <v>34</v>
      </c>
      <c r="F78" s="52" t="s">
        <v>35</v>
      </c>
      <c r="G78" s="52" t="s">
        <v>36</v>
      </c>
      <c r="H78" s="52" t="s">
        <v>37</v>
      </c>
      <c r="I78" s="52" t="s">
        <v>38</v>
      </c>
      <c r="J78" s="69" t="s">
        <v>39</v>
      </c>
      <c r="K78" s="67" t="s">
        <v>40</v>
      </c>
      <c r="L78" s="70" t="s">
        <v>41</v>
      </c>
      <c r="M78" s="61"/>
      <c r="N78" s="61"/>
      <c r="O78" s="61"/>
    </row>
    <row r="79" spans="1:15" x14ac:dyDescent="0.2">
      <c r="A79" s="2">
        <v>15.1</v>
      </c>
      <c r="B79" s="2">
        <v>12.09</v>
      </c>
      <c r="D79" s="22">
        <v>1</v>
      </c>
      <c r="E79" s="71" t="str">
        <f t="shared" ref="E79:E86" si="10">"["&amp;$I$10+D78*$J$22&amp;"   ;    "&amp;$I$10+$J$22*D79&amp;"["</f>
        <v>[6,07   ;    7,67[</v>
      </c>
      <c r="F79" s="52">
        <f t="shared" ref="F79:F86" si="11">($I$10+D78*$J$22+$I$10+$J$22*D79)/2</f>
        <v>6.87</v>
      </c>
      <c r="G79" s="52">
        <f t="shared" ref="G79:G86" si="12">COUNTIFS($B$5:$B$154,"&gt;="&amp;D92,$B$5:$B$154,"&lt;"&amp;E92)</f>
        <v>17</v>
      </c>
      <c r="H79" s="72">
        <f>G79/G88</f>
        <v>0.11333333333333333</v>
      </c>
      <c r="I79" s="52">
        <f>G79</f>
        <v>17</v>
      </c>
      <c r="J79" s="73">
        <f>H79</f>
        <v>0.11333333333333333</v>
      </c>
      <c r="K79" s="61">
        <f t="shared" ref="K79:K86" si="13">(E92-D92)</f>
        <v>1.5999999999999996</v>
      </c>
      <c r="L79" s="74">
        <f>G79/K79</f>
        <v>10.625000000000002</v>
      </c>
      <c r="M79" s="75">
        <f t="shared" ref="M79:M86" si="14">(F79-$E$102)^2</f>
        <v>30.647296000000026</v>
      </c>
      <c r="N79" s="75">
        <f t="shared" ref="N79:N86" si="15">(F79-$E$102)^3</f>
        <v>-169.6634306560002</v>
      </c>
      <c r="O79" s="75">
        <f t="shared" ref="O79:O86" si="16">(F79-$E$102)^4</f>
        <v>939.25675211161752</v>
      </c>
    </row>
    <row r="80" spans="1:15" x14ac:dyDescent="0.2">
      <c r="A80" s="2">
        <v>15.25</v>
      </c>
      <c r="B80" s="2">
        <v>12.27</v>
      </c>
      <c r="D80" s="22">
        <v>2</v>
      </c>
      <c r="E80" s="71" t="str">
        <f t="shared" si="10"/>
        <v>[7,67   ;    9,27[</v>
      </c>
      <c r="F80" s="52">
        <f t="shared" si="11"/>
        <v>8.4700000000000006</v>
      </c>
      <c r="G80" s="52">
        <f t="shared" si="12"/>
        <v>17</v>
      </c>
      <c r="H80" s="72">
        <f>G80/G88</f>
        <v>0.11333333333333333</v>
      </c>
      <c r="I80" s="52">
        <f>G80+I79</f>
        <v>34</v>
      </c>
      <c r="J80" s="73">
        <f>H80+J79</f>
        <v>0.22666666666666666</v>
      </c>
      <c r="K80" s="61">
        <f t="shared" si="13"/>
        <v>1.5999999999999996</v>
      </c>
      <c r="L80" s="74">
        <f t="shared" ref="L80:L86" si="17">G80/K80</f>
        <v>10.625000000000002</v>
      </c>
      <c r="M80" s="75">
        <f t="shared" si="14"/>
        <v>15.492096000000014</v>
      </c>
      <c r="N80" s="75">
        <f t="shared" si="15"/>
        <v>-60.976889856000085</v>
      </c>
      <c r="O80" s="75">
        <f t="shared" si="16"/>
        <v>240.00503847321644</v>
      </c>
    </row>
    <row r="81" spans="1:15" x14ac:dyDescent="0.2">
      <c r="A81" s="2">
        <v>15.46</v>
      </c>
      <c r="B81" s="2">
        <v>12.28</v>
      </c>
      <c r="D81" s="22">
        <v>3</v>
      </c>
      <c r="E81" s="71" t="str">
        <f t="shared" si="10"/>
        <v>[9,27   ;    10,87[</v>
      </c>
      <c r="F81" s="52">
        <f t="shared" si="11"/>
        <v>10.07</v>
      </c>
      <c r="G81" s="52">
        <f t="shared" si="12"/>
        <v>27</v>
      </c>
      <c r="H81" s="72">
        <f>G81/G88</f>
        <v>0.18</v>
      </c>
      <c r="I81" s="52">
        <f t="shared" ref="I81:J86" si="18">G81+I80</f>
        <v>61</v>
      </c>
      <c r="J81" s="73">
        <f t="shared" si="18"/>
        <v>0.40666666666666662</v>
      </c>
      <c r="K81" s="61">
        <f t="shared" si="13"/>
        <v>1.6000000000000014</v>
      </c>
      <c r="L81" s="74">
        <f t="shared" si="17"/>
        <v>16.874999999999986</v>
      </c>
      <c r="M81" s="75">
        <f t="shared" si="14"/>
        <v>5.4568960000000093</v>
      </c>
      <c r="N81" s="75">
        <f t="shared" si="15"/>
        <v>-12.747309056000033</v>
      </c>
      <c r="O81" s="75">
        <f t="shared" si="16"/>
        <v>29.7777139548161</v>
      </c>
    </row>
    <row r="82" spans="1:15" x14ac:dyDescent="0.2">
      <c r="A82" s="2">
        <v>15.66</v>
      </c>
      <c r="B82" s="2">
        <v>12.290000000000001</v>
      </c>
      <c r="D82" s="22">
        <v>4</v>
      </c>
      <c r="E82" s="71" t="str">
        <f t="shared" si="10"/>
        <v>[10,87   ;    12,47[</v>
      </c>
      <c r="F82" s="52">
        <f t="shared" si="11"/>
        <v>11.670000000000002</v>
      </c>
      <c r="G82" s="52">
        <f t="shared" si="12"/>
        <v>18</v>
      </c>
      <c r="H82" s="72">
        <f>G82/G88</f>
        <v>0.12</v>
      </c>
      <c r="I82" s="52">
        <f t="shared" si="18"/>
        <v>79</v>
      </c>
      <c r="J82" s="73">
        <f t="shared" si="18"/>
        <v>0.52666666666666662</v>
      </c>
      <c r="K82" s="61">
        <f t="shared" si="13"/>
        <v>1.5999999999999996</v>
      </c>
      <c r="L82" s="74">
        <f t="shared" si="17"/>
        <v>11.250000000000002</v>
      </c>
      <c r="M82" s="75">
        <f t="shared" si="14"/>
        <v>0.54169600000000095</v>
      </c>
      <c r="N82" s="75">
        <f t="shared" si="15"/>
        <v>-0.39868825600000107</v>
      </c>
      <c r="O82" s="75">
        <f t="shared" si="16"/>
        <v>0.29343455641600102</v>
      </c>
    </row>
    <row r="83" spans="1:15" x14ac:dyDescent="0.2">
      <c r="A83" s="2">
        <v>15.96</v>
      </c>
      <c r="B83" s="2">
        <v>12.38</v>
      </c>
      <c r="D83" s="22">
        <v>5</v>
      </c>
      <c r="E83" s="71" t="str">
        <f t="shared" si="10"/>
        <v>[12,47   ;    14,07[</v>
      </c>
      <c r="F83" s="52">
        <f t="shared" si="11"/>
        <v>13.27</v>
      </c>
      <c r="G83" s="52">
        <f t="shared" si="12"/>
        <v>18</v>
      </c>
      <c r="H83" s="72">
        <f>G83/G88</f>
        <v>0.12</v>
      </c>
      <c r="I83" s="52">
        <f t="shared" si="18"/>
        <v>97</v>
      </c>
      <c r="J83" s="73">
        <f t="shared" si="18"/>
        <v>0.64666666666666661</v>
      </c>
      <c r="K83" s="61">
        <f t="shared" si="13"/>
        <v>1.5999999999999996</v>
      </c>
      <c r="L83" s="74">
        <f t="shared" si="17"/>
        <v>11.250000000000002</v>
      </c>
      <c r="M83" s="75">
        <f t="shared" si="14"/>
        <v>0.74649599999999516</v>
      </c>
      <c r="N83" s="75">
        <f t="shared" si="15"/>
        <v>0.64497254399999371</v>
      </c>
      <c r="O83" s="75">
        <f t="shared" si="16"/>
        <v>0.55725627801599276</v>
      </c>
    </row>
    <row r="84" spans="1:15" ht="17" thickBot="1" x14ac:dyDescent="0.25">
      <c r="A84" s="2">
        <v>16.07</v>
      </c>
      <c r="B84" s="2">
        <v>12.66</v>
      </c>
      <c r="D84" s="22">
        <v>6</v>
      </c>
      <c r="E84" s="71" t="str">
        <f t="shared" si="10"/>
        <v>[14,07   ;    15,67[</v>
      </c>
      <c r="F84" s="52">
        <f t="shared" si="11"/>
        <v>14.870000000000001</v>
      </c>
      <c r="G84" s="52">
        <f t="shared" si="12"/>
        <v>14</v>
      </c>
      <c r="H84" s="72">
        <f>G84/G88</f>
        <v>9.3333333333333338E-2</v>
      </c>
      <c r="I84" s="76">
        <f t="shared" si="18"/>
        <v>111</v>
      </c>
      <c r="J84" s="77">
        <f t="shared" si="18"/>
        <v>0.74</v>
      </c>
      <c r="K84" s="61">
        <f t="shared" si="13"/>
        <v>1.6000000000000014</v>
      </c>
      <c r="L84" s="74">
        <f t="shared" si="17"/>
        <v>8.7499999999999929</v>
      </c>
      <c r="M84" s="75">
        <f t="shared" si="14"/>
        <v>6.0712959999999931</v>
      </c>
      <c r="N84" s="75">
        <f t="shared" si="15"/>
        <v>14.959673343999976</v>
      </c>
      <c r="O84" s="75">
        <f t="shared" si="16"/>
        <v>36.860635119615914</v>
      </c>
    </row>
    <row r="85" spans="1:15" x14ac:dyDescent="0.2">
      <c r="A85" s="2">
        <v>16.13</v>
      </c>
      <c r="B85" s="2">
        <v>12.67</v>
      </c>
      <c r="D85" s="22">
        <v>7</v>
      </c>
      <c r="E85" s="71" t="str">
        <f t="shared" si="10"/>
        <v>[15,67   ;    17,27[</v>
      </c>
      <c r="F85" s="52">
        <f t="shared" si="11"/>
        <v>16.470000000000002</v>
      </c>
      <c r="G85" s="52">
        <f t="shared" si="12"/>
        <v>21</v>
      </c>
      <c r="H85" s="72">
        <f>G85/G88</f>
        <v>0.14000000000000001</v>
      </c>
      <c r="I85" s="52">
        <f t="shared" si="18"/>
        <v>132</v>
      </c>
      <c r="J85" s="73">
        <f t="shared" si="18"/>
        <v>0.88</v>
      </c>
      <c r="K85" s="61">
        <f t="shared" si="13"/>
        <v>1.6000000000000014</v>
      </c>
      <c r="L85" s="74">
        <f t="shared" si="17"/>
        <v>13.124999999999988</v>
      </c>
      <c r="M85" s="75">
        <f t="shared" si="14"/>
        <v>16.516096000000001</v>
      </c>
      <c r="N85" s="75">
        <f t="shared" si="15"/>
        <v>67.121414143999999</v>
      </c>
      <c r="O85" s="75">
        <f t="shared" si="16"/>
        <v>272.78142708121601</v>
      </c>
    </row>
    <row r="86" spans="1:15" ht="17" thickBot="1" x14ac:dyDescent="0.25">
      <c r="A86" s="2">
        <v>16.149999999999999</v>
      </c>
      <c r="B86" s="2">
        <v>12.74</v>
      </c>
      <c r="D86" s="22">
        <v>8</v>
      </c>
      <c r="E86" s="71" t="str">
        <f t="shared" si="10"/>
        <v>[17,27   ;    18,87[</v>
      </c>
      <c r="F86" s="52">
        <f t="shared" si="11"/>
        <v>18.07</v>
      </c>
      <c r="G86" s="52">
        <f t="shared" si="12"/>
        <v>18</v>
      </c>
      <c r="H86" s="72">
        <f>G86/G88</f>
        <v>0.12</v>
      </c>
      <c r="I86" s="76">
        <f t="shared" si="18"/>
        <v>150</v>
      </c>
      <c r="J86" s="77">
        <f t="shared" si="18"/>
        <v>1</v>
      </c>
      <c r="K86" s="61">
        <f t="shared" si="13"/>
        <v>1.5999999999999979</v>
      </c>
      <c r="L86" s="74">
        <f t="shared" si="17"/>
        <v>11.250000000000014</v>
      </c>
      <c r="M86" s="75">
        <f t="shared" si="14"/>
        <v>32.080895999999974</v>
      </c>
      <c r="N86" s="75">
        <f t="shared" si="15"/>
        <v>181.70619494399978</v>
      </c>
      <c r="O86" s="75">
        <f t="shared" si="16"/>
        <v>1029.1838881628144</v>
      </c>
    </row>
    <row r="87" spans="1:15" x14ac:dyDescent="0.2">
      <c r="A87" s="2">
        <v>16.170000000000002</v>
      </c>
      <c r="B87" s="2">
        <v>12.8</v>
      </c>
    </row>
    <row r="88" spans="1:15" x14ac:dyDescent="0.2">
      <c r="A88" s="2">
        <v>16.399999999999999</v>
      </c>
      <c r="B88" s="2">
        <v>13.02</v>
      </c>
      <c r="F88" t="s">
        <v>83</v>
      </c>
      <c r="G88" s="22">
        <f>SUM(G79:G86)</f>
        <v>150</v>
      </c>
    </row>
    <row r="89" spans="1:15" x14ac:dyDescent="0.2">
      <c r="A89" s="2">
        <v>16.690000000000001</v>
      </c>
      <c r="B89" s="2">
        <v>13.17</v>
      </c>
    </row>
    <row r="90" spans="1:15" ht="51" x14ac:dyDescent="0.2">
      <c r="A90" s="2">
        <v>16.690000000000001</v>
      </c>
      <c r="B90" s="2">
        <v>13.22</v>
      </c>
      <c r="D90" s="43" t="s">
        <v>42</v>
      </c>
      <c r="E90" s="43" t="s">
        <v>25</v>
      </c>
    </row>
    <row r="91" spans="1:15" ht="17" x14ac:dyDescent="0.2">
      <c r="A91" s="2">
        <v>16.7</v>
      </c>
      <c r="B91" s="2">
        <v>13.26</v>
      </c>
      <c r="D91" s="43" t="s">
        <v>43</v>
      </c>
      <c r="E91" s="43" t="s">
        <v>44</v>
      </c>
    </row>
    <row r="92" spans="1:15" x14ac:dyDescent="0.2">
      <c r="A92" s="2">
        <v>16.78</v>
      </c>
      <c r="B92" s="2">
        <v>13.57</v>
      </c>
      <c r="D92" s="43">
        <f t="shared" ref="D92:D99" si="19">$I$10+D78*$J$22</f>
        <v>6.07</v>
      </c>
      <c r="E92" s="43">
        <f t="shared" ref="E92:E99" si="20">$I$10+$J$22*D79</f>
        <v>7.67</v>
      </c>
    </row>
    <row r="93" spans="1:15" x14ac:dyDescent="0.2">
      <c r="A93" s="2">
        <v>16.82</v>
      </c>
      <c r="B93" s="2">
        <v>13.620000000000001</v>
      </c>
      <c r="D93" s="43">
        <f t="shared" si="19"/>
        <v>7.67</v>
      </c>
      <c r="E93" s="43">
        <f t="shared" si="20"/>
        <v>9.27</v>
      </c>
    </row>
    <row r="94" spans="1:15" x14ac:dyDescent="0.2">
      <c r="A94" s="2">
        <v>16.899999999999999</v>
      </c>
      <c r="B94" s="2">
        <v>13.780000000000001</v>
      </c>
      <c r="D94" s="43">
        <f t="shared" si="19"/>
        <v>9.27</v>
      </c>
      <c r="E94" s="43">
        <f t="shared" si="20"/>
        <v>10.870000000000001</v>
      </c>
    </row>
    <row r="95" spans="1:15" x14ac:dyDescent="0.2">
      <c r="A95" s="2">
        <v>17</v>
      </c>
      <c r="B95" s="2">
        <v>13.82</v>
      </c>
      <c r="D95" s="43">
        <f t="shared" si="19"/>
        <v>10.870000000000001</v>
      </c>
      <c r="E95" s="43">
        <f t="shared" si="20"/>
        <v>12.47</v>
      </c>
    </row>
    <row r="96" spans="1:15" x14ac:dyDescent="0.2">
      <c r="A96" s="2">
        <v>17.02</v>
      </c>
      <c r="B96" s="2">
        <v>13.83</v>
      </c>
      <c r="D96" s="43">
        <f t="shared" si="19"/>
        <v>12.47</v>
      </c>
      <c r="E96" s="43">
        <f t="shared" si="20"/>
        <v>14.07</v>
      </c>
    </row>
    <row r="97" spans="1:5" x14ac:dyDescent="0.2">
      <c r="A97" s="2">
        <v>17.12</v>
      </c>
      <c r="B97" s="2">
        <v>13.85</v>
      </c>
      <c r="D97" s="43">
        <f t="shared" si="19"/>
        <v>14.07</v>
      </c>
      <c r="E97" s="43">
        <f t="shared" si="20"/>
        <v>15.670000000000002</v>
      </c>
    </row>
    <row r="98" spans="1:5" x14ac:dyDescent="0.2">
      <c r="A98" s="2">
        <v>17.29</v>
      </c>
      <c r="B98" s="2">
        <v>13.89</v>
      </c>
      <c r="D98" s="43">
        <f t="shared" si="19"/>
        <v>15.670000000000002</v>
      </c>
      <c r="E98" s="43">
        <f t="shared" si="20"/>
        <v>17.270000000000003</v>
      </c>
    </row>
    <row r="99" spans="1:5" x14ac:dyDescent="0.2">
      <c r="A99" s="2">
        <v>17.350000000000001</v>
      </c>
      <c r="B99" s="2">
        <v>13.92</v>
      </c>
      <c r="D99" s="22">
        <f t="shared" si="19"/>
        <v>17.270000000000003</v>
      </c>
      <c r="E99" s="22">
        <f t="shared" si="20"/>
        <v>18.87</v>
      </c>
    </row>
    <row r="100" spans="1:5" x14ac:dyDescent="0.2">
      <c r="A100" s="2">
        <v>17.36</v>
      </c>
      <c r="B100" s="2">
        <v>14</v>
      </c>
    </row>
    <row r="101" spans="1:5" x14ac:dyDescent="0.2">
      <c r="A101" s="2">
        <v>17.420000000000002</v>
      </c>
      <c r="B101" s="2">
        <v>14.06</v>
      </c>
    </row>
    <row r="102" spans="1:5" x14ac:dyDescent="0.2">
      <c r="A102" s="2">
        <v>17.670000000000002</v>
      </c>
      <c r="B102" s="2">
        <v>14.07</v>
      </c>
      <c r="D102" s="50" t="s">
        <v>46</v>
      </c>
      <c r="E102" s="51">
        <f>SUMPRODUCT(F79:F86,G79:G86)/G88</f>
        <v>12.406000000000002</v>
      </c>
    </row>
    <row r="103" spans="1:5" x14ac:dyDescent="0.2">
      <c r="A103" s="2">
        <v>17.75</v>
      </c>
      <c r="B103" s="2">
        <v>14.129999999999999</v>
      </c>
      <c r="D103" s="51"/>
      <c r="E103" s="52"/>
    </row>
    <row r="104" spans="1:5" x14ac:dyDescent="0.2">
      <c r="A104" s="2">
        <v>17.920000000000002</v>
      </c>
      <c r="B104" s="2">
        <v>14.22</v>
      </c>
      <c r="D104" s="53" t="s">
        <v>73</v>
      </c>
      <c r="E104" s="54" cm="1">
        <f t="array" ref="E104">INDEX(D92:D98,E112,1)</f>
        <v>10.870000000000001</v>
      </c>
    </row>
    <row r="105" spans="1:5" x14ac:dyDescent="0.2">
      <c r="A105" s="2">
        <v>17.940000000000001</v>
      </c>
      <c r="B105" s="2">
        <v>14.49</v>
      </c>
      <c r="D105" s="53" t="s">
        <v>74</v>
      </c>
      <c r="E105" s="54">
        <v>0.5</v>
      </c>
    </row>
    <row r="106" spans="1:5" x14ac:dyDescent="0.2">
      <c r="A106" s="2">
        <v>17.95</v>
      </c>
      <c r="B106" s="2">
        <v>14.67</v>
      </c>
      <c r="D106" s="53" t="s">
        <v>75</v>
      </c>
      <c r="E106" s="55" cm="1">
        <f t="array" ref="E106">IF(E105=J79, 0,INDEX(J79:J86,-1 + E112,1))</f>
        <v>0.40666666666666662</v>
      </c>
    </row>
    <row r="107" spans="1:5" x14ac:dyDescent="0.2">
      <c r="A107" s="2">
        <v>18</v>
      </c>
      <c r="B107" s="2">
        <v>14.71</v>
      </c>
      <c r="D107" s="53" t="s">
        <v>76</v>
      </c>
      <c r="E107" s="55" cm="1">
        <f t="array" ref="E107">INDEX(H79:H86,E112,1)</f>
        <v>0.12</v>
      </c>
    </row>
    <row r="108" spans="1:5" x14ac:dyDescent="0.2">
      <c r="A108" s="2">
        <v>18.09</v>
      </c>
      <c r="B108" s="2">
        <v>14.75</v>
      </c>
      <c r="D108" s="53" t="s">
        <v>77</v>
      </c>
      <c r="E108" s="54">
        <f>E73</f>
        <v>0</v>
      </c>
    </row>
    <row r="109" spans="1:5" x14ac:dyDescent="0.2">
      <c r="A109" s="2">
        <v>18.13</v>
      </c>
      <c r="B109" s="2">
        <v>14.76</v>
      </c>
      <c r="D109" s="51"/>
      <c r="E109" s="51"/>
    </row>
    <row r="110" spans="1:5" x14ac:dyDescent="0.2">
      <c r="A110" s="2">
        <v>18.2</v>
      </c>
      <c r="B110" s="2">
        <v>14.77</v>
      </c>
      <c r="D110" s="56" t="str">
        <f>IF(E105=0.5,"Mediana","Quantil "&amp;E105*100&amp;"%")</f>
        <v>Mediana</v>
      </c>
      <c r="E110" s="57">
        <f>E104+(E105-E106)*E108/E107</f>
        <v>10.870000000000001</v>
      </c>
    </row>
    <row r="111" spans="1:5" x14ac:dyDescent="0.2">
      <c r="A111" s="2">
        <v>18.23</v>
      </c>
      <c r="B111" s="2">
        <v>14.96</v>
      </c>
      <c r="D111" s="51"/>
      <c r="E111" s="51"/>
    </row>
    <row r="112" spans="1:5" x14ac:dyDescent="0.2">
      <c r="A112" s="2">
        <v>18.38</v>
      </c>
      <c r="B112" s="2">
        <v>15</v>
      </c>
      <c r="D112" s="50" t="s">
        <v>78</v>
      </c>
      <c r="E112" s="51">
        <f>IFERROR(MATCH(E105,J79:J86,0),MATCH(E105,J79:J86,1)+1)</f>
        <v>4</v>
      </c>
    </row>
    <row r="113" spans="1:11" x14ac:dyDescent="0.2">
      <c r="A113" s="2">
        <v>18.47</v>
      </c>
      <c r="B113" s="2">
        <v>15.1</v>
      </c>
    </row>
    <row r="114" spans="1:11" x14ac:dyDescent="0.2">
      <c r="A114" s="2">
        <v>18.510000000000002</v>
      </c>
      <c r="B114" s="2">
        <v>15.27</v>
      </c>
    </row>
    <row r="115" spans="1:11" x14ac:dyDescent="0.2">
      <c r="A115" s="2">
        <v>18.79</v>
      </c>
      <c r="B115" s="2">
        <v>15.66</v>
      </c>
      <c r="D115" s="78" t="s">
        <v>80</v>
      </c>
      <c r="E115" s="79">
        <f>SUMPRODUCT(G79:G86,M79:M86)/(G88-1)</f>
        <v>13.182453691275171</v>
      </c>
    </row>
    <row r="116" spans="1:11" x14ac:dyDescent="0.2">
      <c r="A116" s="2">
        <v>18.86</v>
      </c>
      <c r="B116" s="2">
        <v>15.71</v>
      </c>
      <c r="D116" s="78" t="s">
        <v>81</v>
      </c>
      <c r="E116" s="79">
        <f>SQRT(E115)</f>
        <v>3.6307648906635599</v>
      </c>
    </row>
    <row r="117" spans="1:11" x14ac:dyDescent="0.2">
      <c r="A117" s="2">
        <v>19.02</v>
      </c>
      <c r="B117" s="2">
        <v>15.74</v>
      </c>
    </row>
    <row r="118" spans="1:11" x14ac:dyDescent="0.2">
      <c r="A118" s="2">
        <v>19.059999999999999</v>
      </c>
      <c r="B118" s="2">
        <v>15.75</v>
      </c>
    </row>
    <row r="119" spans="1:11" x14ac:dyDescent="0.2">
      <c r="A119" s="2">
        <v>19.12</v>
      </c>
      <c r="B119" s="2">
        <v>15.79</v>
      </c>
    </row>
    <row r="120" spans="1:11" x14ac:dyDescent="0.2">
      <c r="A120" s="2">
        <v>19.170000000000002</v>
      </c>
      <c r="B120" s="2">
        <v>15.79</v>
      </c>
      <c r="D120" t="s">
        <v>84</v>
      </c>
    </row>
    <row r="121" spans="1:11" x14ac:dyDescent="0.2">
      <c r="A121" s="2">
        <v>19.18</v>
      </c>
      <c r="B121" s="2">
        <v>15.790000000000001</v>
      </c>
    </row>
    <row r="122" spans="1:11" x14ac:dyDescent="0.2">
      <c r="A122" s="2">
        <v>19.22</v>
      </c>
      <c r="B122" s="2">
        <v>15.91</v>
      </c>
      <c r="D122" t="s">
        <v>2</v>
      </c>
      <c r="K122" t="s">
        <v>3</v>
      </c>
    </row>
    <row r="123" spans="1:11" x14ac:dyDescent="0.2">
      <c r="A123" s="2">
        <v>19.79</v>
      </c>
      <c r="B123" s="2">
        <v>15.94</v>
      </c>
    </row>
    <row r="124" spans="1:11" x14ac:dyDescent="0.2">
      <c r="A124" s="2">
        <v>20.170000000000002</v>
      </c>
      <c r="B124" s="2">
        <v>15.96</v>
      </c>
    </row>
    <row r="125" spans="1:11" x14ac:dyDescent="0.2">
      <c r="B125" s="2">
        <v>16.190000000000001</v>
      </c>
    </row>
    <row r="126" spans="1:11" x14ac:dyDescent="0.2">
      <c r="B126" s="2">
        <v>16.399999999999999</v>
      </c>
    </row>
    <row r="127" spans="1:11" x14ac:dyDescent="0.2">
      <c r="B127" s="2">
        <v>16.68</v>
      </c>
    </row>
    <row r="128" spans="1:11" x14ac:dyDescent="0.2">
      <c r="B128" s="2">
        <v>16.77</v>
      </c>
    </row>
    <row r="129" spans="2:8" x14ac:dyDescent="0.2">
      <c r="B129" s="2">
        <v>16.79</v>
      </c>
    </row>
    <row r="130" spans="2:8" x14ac:dyDescent="0.2">
      <c r="B130" s="2">
        <v>16.86</v>
      </c>
    </row>
    <row r="131" spans="2:8" x14ac:dyDescent="0.2">
      <c r="B131" s="2">
        <v>16.899999999999999</v>
      </c>
    </row>
    <row r="132" spans="2:8" x14ac:dyDescent="0.2">
      <c r="B132" s="2">
        <v>16.920000000000002</v>
      </c>
    </row>
    <row r="133" spans="2:8" x14ac:dyDescent="0.2">
      <c r="B133" s="2">
        <v>16.97</v>
      </c>
    </row>
    <row r="134" spans="2:8" x14ac:dyDescent="0.2">
      <c r="B134" s="2">
        <v>17.010000000000002</v>
      </c>
    </row>
    <row r="135" spans="2:8" x14ac:dyDescent="0.2">
      <c r="B135" s="2">
        <v>17.03</v>
      </c>
    </row>
    <row r="136" spans="2:8" x14ac:dyDescent="0.2">
      <c r="B136" s="2">
        <v>17.05</v>
      </c>
    </row>
    <row r="137" spans="2:8" x14ac:dyDescent="0.2">
      <c r="B137" s="2">
        <v>17.3</v>
      </c>
    </row>
    <row r="138" spans="2:8" x14ac:dyDescent="0.2">
      <c r="B138" s="2">
        <v>17.36</v>
      </c>
    </row>
    <row r="139" spans="2:8" x14ac:dyDescent="0.2">
      <c r="B139" s="2">
        <v>17.38</v>
      </c>
      <c r="D139" t="s">
        <v>85</v>
      </c>
    </row>
    <row r="140" spans="2:8" x14ac:dyDescent="0.2">
      <c r="B140" s="2">
        <v>17.62</v>
      </c>
      <c r="D140" t="s">
        <v>2</v>
      </c>
      <c r="G140" t="s">
        <v>3</v>
      </c>
    </row>
    <row r="141" spans="2:8" x14ac:dyDescent="0.2">
      <c r="B141" s="2">
        <v>17.64</v>
      </c>
      <c r="D141" s="86" t="s">
        <v>46</v>
      </c>
      <c r="E141" s="87">
        <f>E51</f>
        <v>13.272500000000001</v>
      </c>
      <c r="G141" s="86" t="s">
        <v>46</v>
      </c>
      <c r="H141" s="87">
        <f>E102</f>
        <v>12.406000000000002</v>
      </c>
    </row>
    <row r="142" spans="2:8" x14ac:dyDescent="0.2">
      <c r="B142" s="2">
        <v>17.690000000000001</v>
      </c>
      <c r="D142" s="88" t="s">
        <v>86</v>
      </c>
      <c r="E142" s="89">
        <f>E59</f>
        <v>13.617894736842107</v>
      </c>
      <c r="G142" s="88" t="s">
        <v>86</v>
      </c>
      <c r="H142" s="89">
        <f>E110</f>
        <v>10.870000000000001</v>
      </c>
    </row>
    <row r="143" spans="2:8" x14ac:dyDescent="0.2">
      <c r="B143" s="2">
        <v>17.77</v>
      </c>
    </row>
    <row r="144" spans="2:8" x14ac:dyDescent="0.2">
      <c r="B144" s="2">
        <v>17.829999999999998</v>
      </c>
    </row>
    <row r="145" spans="2:8" x14ac:dyDescent="0.2">
      <c r="B145" s="2">
        <v>17.89</v>
      </c>
      <c r="D145" s="90" t="s">
        <v>87</v>
      </c>
      <c r="E145" s="90"/>
      <c r="F145" s="90"/>
      <c r="G145" s="90"/>
      <c r="H145" s="90"/>
    </row>
    <row r="146" spans="2:8" x14ac:dyDescent="0.2">
      <c r="B146" s="2">
        <v>17.98</v>
      </c>
      <c r="D146" s="92" t="s">
        <v>88</v>
      </c>
      <c r="E146" s="90"/>
      <c r="F146" s="90"/>
      <c r="G146" s="92" t="s">
        <v>89</v>
      </c>
      <c r="H146" s="90"/>
    </row>
    <row r="147" spans="2:8" x14ac:dyDescent="0.2">
      <c r="B147" s="2">
        <v>18.04</v>
      </c>
      <c r="D147" s="90" t="s">
        <v>90</v>
      </c>
      <c r="E147" s="91"/>
      <c r="F147" s="90"/>
      <c r="G147" s="90" t="s">
        <v>90</v>
      </c>
      <c r="H147" s="91"/>
    </row>
    <row r="148" spans="2:8" x14ac:dyDescent="0.2">
      <c r="B148" s="2">
        <v>18.05</v>
      </c>
      <c r="D148" s="90"/>
      <c r="E148" s="90"/>
      <c r="F148" s="90"/>
      <c r="G148" s="90"/>
      <c r="H148" s="90"/>
    </row>
    <row r="149" spans="2:8" x14ac:dyDescent="0.2">
      <c r="B149" s="2">
        <v>18.149999999999999</v>
      </c>
      <c r="D149" s="92" t="s">
        <v>91</v>
      </c>
      <c r="E149" s="90"/>
      <c r="F149" s="90"/>
      <c r="G149" s="92" t="s">
        <v>92</v>
      </c>
      <c r="H149" s="90"/>
    </row>
    <row r="150" spans="2:8" x14ac:dyDescent="0.2">
      <c r="B150" s="2">
        <v>18.190000000000001</v>
      </c>
      <c r="D150" s="90" t="s">
        <v>90</v>
      </c>
      <c r="E150" s="91"/>
      <c r="F150" s="90"/>
      <c r="G150" s="90" t="s">
        <v>90</v>
      </c>
      <c r="H150" s="91"/>
    </row>
    <row r="151" spans="2:8" x14ac:dyDescent="0.2">
      <c r="B151" s="2">
        <v>18.39</v>
      </c>
    </row>
    <row r="152" spans="2:8" x14ac:dyDescent="0.2">
      <c r="B152" s="2">
        <v>18.490000000000002</v>
      </c>
    </row>
    <row r="153" spans="2:8" x14ac:dyDescent="0.2">
      <c r="B153" s="2">
        <v>18.61</v>
      </c>
      <c r="D153" s="90" t="s">
        <v>93</v>
      </c>
      <c r="E153" s="90"/>
      <c r="F153" s="90"/>
      <c r="G153" s="90"/>
      <c r="H153" s="90"/>
    </row>
    <row r="154" spans="2:8" x14ac:dyDescent="0.2">
      <c r="B154" s="2">
        <v>18.690000000000001</v>
      </c>
      <c r="D154" s="90" t="s">
        <v>2</v>
      </c>
      <c r="E154" s="90"/>
      <c r="F154" s="90"/>
      <c r="G154" s="90" t="s">
        <v>3</v>
      </c>
      <c r="H154" s="90"/>
    </row>
    <row r="155" spans="2:8" x14ac:dyDescent="0.2">
      <c r="D155" s="78" t="s">
        <v>80</v>
      </c>
      <c r="E155" s="79">
        <f>E64</f>
        <v>16.86639705882353</v>
      </c>
      <c r="F155" s="90"/>
      <c r="G155" s="78" t="s">
        <v>80</v>
      </c>
      <c r="H155" s="79">
        <f>E115</f>
        <v>13.182453691275171</v>
      </c>
    </row>
    <row r="156" spans="2:8" x14ac:dyDescent="0.2">
      <c r="D156" s="78" t="s">
        <v>81</v>
      </c>
      <c r="E156" s="79">
        <f>E65</f>
        <v>4.1068719311446191</v>
      </c>
      <c r="F156" s="90"/>
      <c r="G156" s="78" t="s">
        <v>81</v>
      </c>
      <c r="H156" s="79">
        <f>E116</f>
        <v>3.6307648906635599</v>
      </c>
    </row>
    <row r="159" spans="2:8" x14ac:dyDescent="0.2">
      <c r="D159" t="s">
        <v>94</v>
      </c>
    </row>
    <row r="162" spans="4:7" x14ac:dyDescent="0.2">
      <c r="D162" s="90" t="s">
        <v>95</v>
      </c>
      <c r="E162" s="90"/>
      <c r="F162" s="90"/>
      <c r="G162" s="90"/>
    </row>
    <row r="163" spans="4:7" x14ac:dyDescent="0.2">
      <c r="D163" s="90" t="s">
        <v>2</v>
      </c>
      <c r="E163" s="90"/>
      <c r="F163" s="90"/>
      <c r="G163" s="90"/>
    </row>
    <row r="164" spans="4:7" x14ac:dyDescent="0.2">
      <c r="D164" s="93" t="s">
        <v>96</v>
      </c>
      <c r="E164" s="94">
        <f>(SUMPRODUCT(F29:F35,M29:M35)/F37)/(E65^3)</f>
        <v>-0.21381209908394341</v>
      </c>
      <c r="F164" s="90" t="s">
        <v>99</v>
      </c>
      <c r="G164" s="90"/>
    </row>
    <row r="165" spans="4:7" x14ac:dyDescent="0.2">
      <c r="D165" s="93" t="s">
        <v>97</v>
      </c>
      <c r="E165" s="94">
        <f>(SUMPRODUCT(F29:F35,N29:N35)/F37)/(E65^4)</f>
        <v>1.8083946884986251</v>
      </c>
      <c r="F165" s="90" t="s">
        <v>98</v>
      </c>
      <c r="G165" s="90"/>
    </row>
    <row r="166" spans="4:7" x14ac:dyDescent="0.2">
      <c r="D166" s="90"/>
      <c r="E166" s="90"/>
      <c r="F166" s="90"/>
      <c r="G166" s="90"/>
    </row>
    <row r="167" spans="4:7" x14ac:dyDescent="0.2">
      <c r="D167" s="90" t="s">
        <v>3</v>
      </c>
      <c r="E167" s="90"/>
      <c r="F167" s="90"/>
      <c r="G167" s="90"/>
    </row>
    <row r="168" spans="4:7" x14ac:dyDescent="0.2">
      <c r="D168" s="93" t="s">
        <v>96</v>
      </c>
      <c r="E168" s="94">
        <f>(SUMPRODUCT(G79:G86,N79:N86)/G88)/(E116^3)</f>
        <v>8.7621610808113773E-2</v>
      </c>
      <c r="F168" s="90" t="s">
        <v>100</v>
      </c>
      <c r="G168" s="90"/>
    </row>
    <row r="169" spans="4:7" x14ac:dyDescent="0.2">
      <c r="D169" s="93" t="s">
        <v>97</v>
      </c>
      <c r="E169" s="94">
        <f>(SUMPRODUCT(G79:G86,O79:O86)/G88)/(E116^4)</f>
        <v>1.7507689967419775</v>
      </c>
      <c r="F169" s="90" t="s">
        <v>98</v>
      </c>
      <c r="G169" s="90"/>
    </row>
    <row r="173" spans="4:7" x14ac:dyDescent="0.2">
      <c r="D173" t="s">
        <v>101</v>
      </c>
    </row>
    <row r="174" spans="4:7" x14ac:dyDescent="0.2">
      <c r="D174" t="s">
        <v>102</v>
      </c>
    </row>
    <row r="175" spans="4:7" x14ac:dyDescent="0.2">
      <c r="D175" t="s">
        <v>103</v>
      </c>
    </row>
    <row r="176" spans="4:7" x14ac:dyDescent="0.2">
      <c r="D176" t="s">
        <v>104</v>
      </c>
    </row>
    <row r="177" spans="4:4" x14ac:dyDescent="0.2">
      <c r="D177" t="s">
        <v>105</v>
      </c>
    </row>
    <row r="178" spans="4:4" x14ac:dyDescent="0.2">
      <c r="D178" t="s">
        <v>106</v>
      </c>
    </row>
    <row r="179" spans="4:4" x14ac:dyDescent="0.2">
      <c r="D179" t="s">
        <v>107</v>
      </c>
    </row>
  </sheetData>
  <sortState xmlns:xlrd2="http://schemas.microsoft.com/office/spreadsheetml/2017/richdata2" ref="B5:B154">
    <sortCondition ref="B5:B154"/>
  </sortState>
  <mergeCells count="2">
    <mergeCell ref="D26:I26"/>
    <mergeCell ref="E76:J7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125A5-FAE3-374C-9F53-323ACE2E7519}">
  <dimension ref="B2:G32"/>
  <sheetViews>
    <sheetView workbookViewId="0">
      <selection activeCell="E34" sqref="E34"/>
    </sheetView>
  </sheetViews>
  <sheetFormatPr baseColWidth="10" defaultColWidth="11" defaultRowHeight="16" x14ac:dyDescent="0.2"/>
  <cols>
    <col min="1" max="1" width="4.33203125" customWidth="1"/>
    <col min="4" max="4" width="7.1640625" customWidth="1"/>
  </cols>
  <sheetData>
    <row r="2" spans="2:7" x14ac:dyDescent="0.2">
      <c r="B2" s="21" t="s">
        <v>2</v>
      </c>
    </row>
    <row r="3" spans="2:7" x14ac:dyDescent="0.2">
      <c r="C3" s="17" t="s">
        <v>45</v>
      </c>
      <c r="D3" s="15">
        <f>COUNT('1DM_G1'!B3:B202)</f>
        <v>200</v>
      </c>
    </row>
    <row r="4" spans="2:7" x14ac:dyDescent="0.2">
      <c r="C4" s="17" t="s">
        <v>46</v>
      </c>
      <c r="D4" s="18">
        <f>SUM('1DM_G1'!B3:B202) / D3</f>
        <v>3.4950000000000001</v>
      </c>
    </row>
    <row r="5" spans="2:7" x14ac:dyDescent="0.2">
      <c r="C5" s="17" t="s">
        <v>47</v>
      </c>
      <c r="D5" s="18" cm="1">
        <f t="array" ref="D5">SQRT(SUM(POWER('1DM_G1'!B3:B202 - D4,2)) / D3)</f>
        <v>2.3043382998162412</v>
      </c>
    </row>
    <row r="6" spans="2:7" x14ac:dyDescent="0.2">
      <c r="C6" s="17" t="s">
        <v>48</v>
      </c>
      <c r="D6" s="16">
        <v>0.95</v>
      </c>
    </row>
    <row r="7" spans="2:7" x14ac:dyDescent="0.2">
      <c r="C7" s="17" t="s">
        <v>49</v>
      </c>
      <c r="D7" s="18">
        <v>1.96</v>
      </c>
    </row>
    <row r="9" spans="2:7" x14ac:dyDescent="0.2">
      <c r="B9" s="83" t="s">
        <v>50</v>
      </c>
      <c r="C9" s="83"/>
      <c r="D9" s="83"/>
      <c r="E9" s="83"/>
      <c r="F9" s="83"/>
      <c r="G9" s="83"/>
    </row>
    <row r="14" spans="2:7" x14ac:dyDescent="0.2">
      <c r="C14" s="44"/>
      <c r="D14" s="45"/>
    </row>
    <row r="16" spans="2:7" x14ac:dyDescent="0.2">
      <c r="C16" s="2"/>
    </row>
    <row r="26" spans="4:5" x14ac:dyDescent="0.2">
      <c r="D26" s="46" t="s">
        <v>51</v>
      </c>
      <c r="E26" s="47">
        <f>D4 - (D7 * (D5 / SQRT(D3)))</f>
        <v>3.1756350053622033</v>
      </c>
    </row>
    <row r="27" spans="4:5" x14ac:dyDescent="0.2">
      <c r="E27" s="46"/>
    </row>
    <row r="32" spans="4:5" x14ac:dyDescent="0.2">
      <c r="D32" s="46" t="s">
        <v>51</v>
      </c>
      <c r="E32" s="47">
        <f>D4 + (D7 * (D5 / SQRT(D3)))</f>
        <v>3.8143649946377969</v>
      </c>
    </row>
  </sheetData>
  <mergeCells count="1">
    <mergeCell ref="B9:G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F51D5-8380-0F48-877F-DE2EAF8A2270}">
  <dimension ref="A1:L6"/>
  <sheetViews>
    <sheetView workbookViewId="0">
      <selection activeCell="L6" sqref="L6"/>
    </sheetView>
  </sheetViews>
  <sheetFormatPr baseColWidth="10" defaultColWidth="11" defaultRowHeight="16" x14ac:dyDescent="0.2"/>
  <cols>
    <col min="8" max="8" width="19" customWidth="1"/>
  </cols>
  <sheetData>
    <row r="1" spans="1:12" x14ac:dyDescent="0.2">
      <c r="A1" t="s">
        <v>52</v>
      </c>
      <c r="B1" t="s">
        <v>53</v>
      </c>
      <c r="E1" t="s">
        <v>54</v>
      </c>
    </row>
    <row r="2" spans="1:12" x14ac:dyDescent="0.2">
      <c r="B2" t="s">
        <v>55</v>
      </c>
      <c r="E2" t="s">
        <v>56</v>
      </c>
    </row>
    <row r="4" spans="1:12" ht="17" x14ac:dyDescent="0.2">
      <c r="F4" s="9"/>
      <c r="G4" s="6" t="s">
        <v>57</v>
      </c>
      <c r="H4" s="11" t="s">
        <v>58</v>
      </c>
      <c r="I4" s="6" t="s">
        <v>59</v>
      </c>
      <c r="J4" s="12" t="s">
        <v>60</v>
      </c>
      <c r="L4" t="s">
        <v>61</v>
      </c>
    </row>
    <row r="5" spans="1:12" ht="17" x14ac:dyDescent="0.2">
      <c r="F5" s="7" t="s">
        <v>62</v>
      </c>
      <c r="G5" s="5" t="s">
        <v>63</v>
      </c>
      <c r="H5" s="14"/>
      <c r="I5" s="5"/>
      <c r="J5" s="6"/>
      <c r="L5" t="s">
        <v>64</v>
      </c>
    </row>
    <row r="6" spans="1:12" ht="17" x14ac:dyDescent="0.2">
      <c r="F6" s="8" t="s">
        <v>65</v>
      </c>
      <c r="G6" s="6" t="s">
        <v>63</v>
      </c>
      <c r="H6" s="10"/>
      <c r="I6" s="6"/>
      <c r="J6" s="1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90045-DBCD-9A4F-B6D4-3FC3C61DA7D0}">
  <dimension ref="B2:G26"/>
  <sheetViews>
    <sheetView workbookViewId="0">
      <selection activeCell="F25" sqref="F25"/>
    </sheetView>
  </sheetViews>
  <sheetFormatPr baseColWidth="10" defaultColWidth="11" defaultRowHeight="16" x14ac:dyDescent="0.2"/>
  <cols>
    <col min="1" max="1" width="4.33203125" customWidth="1"/>
    <col min="2" max="2" width="13.6640625" bestFit="1" customWidth="1"/>
    <col min="4" max="4" width="11" customWidth="1"/>
    <col min="7" max="7" width="15.5" customWidth="1"/>
  </cols>
  <sheetData>
    <row r="2" spans="2:7" x14ac:dyDescent="0.2">
      <c r="B2" s="17" t="s">
        <v>45</v>
      </c>
      <c r="C2" s="18">
        <f>COUNT('1DM_G1'!H3:H122)</f>
        <v>120</v>
      </c>
      <c r="E2" s="17" t="s">
        <v>66</v>
      </c>
      <c r="F2" s="15" t="s">
        <v>67</v>
      </c>
    </row>
    <row r="3" spans="2:7" x14ac:dyDescent="0.2">
      <c r="B3" s="17" t="s">
        <v>46</v>
      </c>
      <c r="C3" s="18">
        <f>SUM('1DM_G1'!H3:H122) / C2</f>
        <v>13.241000000000009</v>
      </c>
      <c r="E3" s="17" t="s">
        <v>68</v>
      </c>
      <c r="F3" s="16">
        <v>0.05</v>
      </c>
    </row>
    <row r="4" spans="2:7" x14ac:dyDescent="0.2">
      <c r="B4" s="17" t="s">
        <v>69</v>
      </c>
      <c r="C4" s="19" cm="1">
        <f t="array" ref="C4">SUM(POWER( '1DM_G1'!H3:H122 - C3,2) / C2) / C2</f>
        <v>0.143083825</v>
      </c>
    </row>
    <row r="6" spans="2:7" x14ac:dyDescent="0.2">
      <c r="B6" s="83" t="s">
        <v>70</v>
      </c>
      <c r="C6" s="83"/>
      <c r="D6" s="83"/>
      <c r="E6" s="83"/>
      <c r="F6" s="83"/>
      <c r="G6" s="83"/>
    </row>
    <row r="12" spans="2:7" x14ac:dyDescent="0.2">
      <c r="B12" s="84" t="s">
        <v>71</v>
      </c>
      <c r="C12" s="84"/>
      <c r="D12" s="84"/>
    </row>
    <row r="13" spans="2:7" x14ac:dyDescent="0.2">
      <c r="B13" s="84"/>
      <c r="C13" s="84"/>
      <c r="D13" s="84"/>
    </row>
    <row r="19" spans="2:4" x14ac:dyDescent="0.2">
      <c r="B19" s="20"/>
    </row>
    <row r="22" spans="2:4" x14ac:dyDescent="0.2">
      <c r="B22" s="21" t="str">
        <f>_xlfn.CONCAT("Zobs = ",ROUND((C3-5.5)/SQRT(C4),4))</f>
        <v>Zobs = 20.4645</v>
      </c>
    </row>
    <row r="24" spans="2:4" x14ac:dyDescent="0.2">
      <c r="B24" s="85" t="s">
        <v>72</v>
      </c>
      <c r="C24" s="85"/>
      <c r="D24" s="85"/>
    </row>
    <row r="25" spans="2:4" x14ac:dyDescent="0.2">
      <c r="B25" s="85"/>
      <c r="C25" s="85"/>
      <c r="D25" s="85"/>
    </row>
    <row r="26" spans="2:4" x14ac:dyDescent="0.2">
      <c r="B26" s="85"/>
      <c r="C26" s="85"/>
      <c r="D26" s="85"/>
    </row>
  </sheetData>
  <mergeCells count="3">
    <mergeCell ref="B12:D13"/>
    <mergeCell ref="B24:D26"/>
    <mergeCell ref="B6:G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7CE98-22DA-E84B-9F51-85CE09BC9D98}">
  <dimension ref="A1"/>
  <sheetViews>
    <sheetView workbookViewId="0">
      <selection activeCell="G38" sqref="G38"/>
    </sheetView>
  </sheetViews>
  <sheetFormatPr baseColWidth="10" defaultColWidth="11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1DM_G1</vt:lpstr>
      <vt:lpstr>Exercício 1</vt:lpstr>
      <vt:lpstr>Exercício 2</vt:lpstr>
      <vt:lpstr>Exercício 3</vt:lpstr>
      <vt:lpstr>Exercício 4</vt:lpstr>
      <vt:lpstr>Exercício 5</vt:lpstr>
      <vt:lpstr>Exercício 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Utilizador do Microsoft Office</dc:creator>
  <cp:keywords/>
  <dc:description/>
  <cp:lastModifiedBy>Microsoft Office User</cp:lastModifiedBy>
  <cp:revision/>
  <dcterms:created xsi:type="dcterms:W3CDTF">2021-03-21T23:58:51Z</dcterms:created>
  <dcterms:modified xsi:type="dcterms:W3CDTF">2021-05-27T14:56:03Z</dcterms:modified>
  <cp:category/>
  <cp:contentStatus/>
</cp:coreProperties>
</file>