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\Faculdade\Matemática Comp.  2 Semestre  2020_2021\Trabalho 3\"/>
    </mc:Choice>
  </mc:AlternateContent>
  <xr:revisionPtr revIDLastSave="0" documentId="13_ncr:1_{71B84D46-6FD3-49ED-81BA-A83EB8FE71ED}" xr6:coauthVersionLast="46" xr6:coauthVersionMax="46" xr10:uidLastSave="{00000000-0000-0000-0000-000000000000}"/>
  <bookViews>
    <workbookView xWindow="28680" yWindow="-120" windowWidth="29040" windowHeight="15840" activeTab="1" xr2:uid="{4DCFF279-0BAA-A14F-8051-D8DA20660F80}"/>
  </bookViews>
  <sheets>
    <sheet name="Dados" sheetId="1" r:id="rId1"/>
    <sheet name="a) b) c) d) e)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1" i="3" l="1" a="1"/>
  <c r="F51" i="3" s="1"/>
  <c r="F49" i="3" a="1"/>
  <c r="F49" i="3" s="1"/>
  <c r="E39" i="3"/>
  <c r="F39" i="3"/>
  <c r="G28" i="3"/>
  <c r="F28" i="3"/>
  <c r="F20" i="3"/>
  <c r="F21" i="3"/>
  <c r="I20" i="3" l="1"/>
  <c r="G20" i="3"/>
  <c r="J13" i="3"/>
  <c r="E55" i="3" l="1"/>
  <c r="F15" i="3"/>
  <c r="G15" i="3" s="1"/>
  <c r="E15" i="3"/>
  <c r="F53" i="3" l="1"/>
  <c r="F33" i="3" l="1"/>
  <c r="E29" i="3"/>
  <c r="F31" i="3"/>
  <c r="E31" i="3"/>
  <c r="F43" i="3"/>
  <c r="E32" i="3"/>
  <c r="F44" i="3"/>
  <c r="E30" i="3"/>
  <c r="E40" i="3"/>
  <c r="E43" i="3"/>
  <c r="F30" i="3"/>
  <c r="K28" i="3"/>
  <c r="E28" i="3"/>
  <c r="F40" i="3"/>
  <c r="K29" i="3" s="1"/>
  <c r="F32" i="3"/>
  <c r="E41" i="3"/>
  <c r="E42" i="3"/>
  <c r="E33" i="3"/>
  <c r="F41" i="3"/>
  <c r="F29" i="3"/>
  <c r="F42" i="3"/>
  <c r="K31" i="3" s="1"/>
  <c r="E44" i="3"/>
  <c r="G33" i="3" s="1"/>
  <c r="K30" i="3" l="1"/>
  <c r="G32" i="3"/>
  <c r="K33" i="3"/>
  <c r="L33" i="3" s="1"/>
  <c r="G31" i="3"/>
  <c r="G29" i="3"/>
  <c r="K32" i="3"/>
  <c r="G30" i="3"/>
  <c r="L32" i="3" l="1"/>
  <c r="L28" i="3"/>
  <c r="I28" i="3"/>
  <c r="I29" i="3" s="1"/>
  <c r="I30" i="3" s="1"/>
  <c r="I31" i="3" s="1"/>
  <c r="I32" i="3" s="1"/>
  <c r="I33" i="3" s="1"/>
  <c r="G35" i="3"/>
  <c r="H30" i="3" s="1"/>
  <c r="L29" i="3"/>
  <c r="L31" i="3"/>
  <c r="L30" i="3"/>
  <c r="H31" i="3" l="1"/>
  <c r="H32" i="3"/>
  <c r="F47" i="3"/>
  <c r="H33" i="3"/>
  <c r="H28" i="3"/>
  <c r="J28" i="3" s="1"/>
  <c r="H29" i="3"/>
  <c r="J29" i="3" l="1"/>
  <c r="J30" i="3" s="1"/>
  <c r="J31" i="3" s="1"/>
  <c r="M32" i="3"/>
  <c r="M30" i="3"/>
  <c r="O28" i="3"/>
  <c r="N29" i="3"/>
  <c r="O31" i="3"/>
  <c r="O33" i="3"/>
  <c r="N31" i="3"/>
  <c r="M33" i="3"/>
  <c r="O32" i="3"/>
  <c r="N30" i="3"/>
  <c r="N28" i="3"/>
  <c r="O29" i="3"/>
  <c r="N33" i="3"/>
  <c r="M31" i="3"/>
  <c r="N32" i="3"/>
  <c r="O30" i="3"/>
  <c r="M28" i="3"/>
  <c r="M29" i="3"/>
  <c r="J32" i="3"/>
  <c r="J33" i="3" s="1"/>
  <c r="F61" i="3" l="1"/>
  <c r="F62" i="3" s="1"/>
  <c r="F67" i="3" s="1"/>
  <c r="G67" i="3" s="1" a="1"/>
  <c r="G67" i="3" s="1"/>
  <c r="F57" i="3"/>
  <c r="F66" i="3" l="1"/>
  <c r="G66" i="3" s="1" a="1"/>
  <c r="G66" i="3" s="1"/>
  <c r="F52" i="3" a="1"/>
  <c r="F52" i="3" s="1"/>
  <c r="F55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Utilizador do Microsoft Office</author>
  </authors>
  <commentList>
    <comment ref="L27" authorId="0" shapeId="0" xr:uid="{B60DEEC7-6343-904E-B77B-4C3D1EE2693E}">
      <text>
        <r>
          <rPr>
            <b/>
            <sz val="10"/>
            <color rgb="FF000000"/>
            <rFont val="Tahoma"/>
            <family val="2"/>
          </rPr>
          <t>Se as classes tiverem a mesma amplitude, não é necessário este ajuste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<sst xmlns="http://schemas.openxmlformats.org/spreadsheetml/2006/main" count="49" uniqueCount="46">
  <si>
    <t>Considere a série estatística que representa uma amostra aleatória dos</t>
  </si>
  <si>
    <t>tempos de jogo de 40 jogadores de basquetebol, em minutos.</t>
  </si>
  <si>
    <t>Mínimo</t>
  </si>
  <si>
    <t>Máximo</t>
  </si>
  <si>
    <t>Média</t>
  </si>
  <si>
    <t>Regra de Sturges</t>
  </si>
  <si>
    <t>Amplitude de classe</t>
  </si>
  <si>
    <t>Coluna1</t>
  </si>
  <si>
    <t>Nº de clases</t>
  </si>
  <si>
    <t>Amplitude da amostra</t>
  </si>
  <si>
    <t>Dados ordenados</t>
  </si>
  <si>
    <t>Tempo de jogo (minutos)</t>
  </si>
  <si>
    <t>Classes</t>
  </si>
  <si>
    <t>Marca de classe</t>
  </si>
  <si>
    <t>ni</t>
  </si>
  <si>
    <t>fi</t>
  </si>
  <si>
    <t>Fi</t>
  </si>
  <si>
    <t>Ni</t>
  </si>
  <si>
    <t>ext.inf</t>
  </si>
  <si>
    <t>ext.sup</t>
  </si>
  <si>
    <t>Total</t>
  </si>
  <si>
    <t>Tabela de frequências</t>
  </si>
  <si>
    <t>Freq. Absoluta</t>
  </si>
  <si>
    <t>Freq. Relativa</t>
  </si>
  <si>
    <t>Freq. Acumulada absoluta</t>
  </si>
  <si>
    <t>Freq. Acumulada relativa</t>
  </si>
  <si>
    <t>Lim inf=</t>
  </si>
  <si>
    <t>p=</t>
  </si>
  <si>
    <t>Fr,ant</t>
  </si>
  <si>
    <t>fr</t>
  </si>
  <si>
    <t>h</t>
  </si>
  <si>
    <t>hi</t>
  </si>
  <si>
    <t>ni/hi</t>
  </si>
  <si>
    <t xml:space="preserve">Linha de referência  na tabela </t>
  </si>
  <si>
    <t>Variancia</t>
  </si>
  <si>
    <t>Coluna auxiliar para cálculo da  variancia</t>
  </si>
  <si>
    <t>Desvio-padrão</t>
  </si>
  <si>
    <t>Curtose</t>
  </si>
  <si>
    <t>Assimetria</t>
  </si>
  <si>
    <t>Coluna auxiliar para cálculo da  assimetria</t>
  </si>
  <si>
    <t>Coluna auxiliar para cálculo da  curtose</t>
  </si>
  <si>
    <t>extremos dos intervalos</t>
  </si>
  <si>
    <t>Amplitude da classe</t>
  </si>
  <si>
    <t>x</t>
  </si>
  <si>
    <t>Coluna2</t>
  </si>
  <si>
    <t>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</si>
</sst>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0"/>
      <color theme="1"/>
      <name val="Helvetica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0"/>
      <name val="Helvetica"/>
      <family val="2"/>
    </font>
    <font>
      <b/>
      <sz val="12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8"/>
      <name val="Calibri"/>
      <family val="2"/>
      <scheme val="minor"/>
    </font>
    <font>
      <b/>
      <sz val="10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56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0" fillId="2" borderId="0" xfId="0" applyFill="1"/>
    <xf numFmtId="0" fontId="2" fillId="2" borderId="0" xfId="0" applyFont="1" applyFill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0" xfId="0" applyFill="1" applyBorder="1"/>
    <xf numFmtId="0" fontId="0" fillId="4" borderId="0" xfId="0" applyFill="1" applyBorder="1"/>
    <xf numFmtId="0" fontId="0" fillId="3" borderId="0" xfId="0" applyFill="1" applyBorder="1"/>
    <xf numFmtId="0" fontId="0" fillId="4" borderId="0" xfId="0" applyFill="1"/>
    <xf numFmtId="0" fontId="0" fillId="4" borderId="1" xfId="0" applyFill="1" applyBorder="1"/>
    <xf numFmtId="2" fontId="0" fillId="0" borderId="0" xfId="0" applyNumberFormat="1"/>
    <xf numFmtId="0" fontId="2" fillId="4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0" fontId="5" fillId="0" borderId="0" xfId="0" applyFont="1"/>
    <xf numFmtId="0" fontId="4" fillId="0" borderId="0" xfId="0" applyFont="1"/>
    <xf numFmtId="0" fontId="4" fillId="0" borderId="0" xfId="0" applyFont="1" applyFill="1" applyBorder="1"/>
    <xf numFmtId="0" fontId="2" fillId="4" borderId="2" xfId="0" applyFont="1" applyFill="1" applyBorder="1" applyAlignment="1">
      <alignment vertical="top" wrapText="1"/>
    </xf>
    <xf numFmtId="0" fontId="2" fillId="4" borderId="3" xfId="0" applyFont="1" applyFill="1" applyBorder="1" applyAlignment="1">
      <alignment vertical="top"/>
    </xf>
    <xf numFmtId="0" fontId="2" fillId="4" borderId="0" xfId="0" applyFont="1" applyFill="1" applyAlignment="1">
      <alignment wrapText="1"/>
    </xf>
    <xf numFmtId="0" fontId="2" fillId="4" borderId="5" xfId="0" applyFont="1" applyFill="1" applyBorder="1"/>
    <xf numFmtId="0" fontId="2" fillId="4" borderId="1" xfId="0" applyFont="1" applyFill="1" applyBorder="1"/>
    <xf numFmtId="0" fontId="2" fillId="4" borderId="6" xfId="0" applyFont="1" applyFill="1" applyBorder="1"/>
    <xf numFmtId="0" fontId="2" fillId="4" borderId="5" xfId="0" applyFont="1" applyFill="1" applyBorder="1" applyAlignment="1">
      <alignment horizontal="center"/>
    </xf>
    <xf numFmtId="9" fontId="2" fillId="4" borderId="1" xfId="1" applyFont="1" applyFill="1" applyBorder="1"/>
    <xf numFmtId="10" fontId="2" fillId="4" borderId="6" xfId="0" applyNumberFormat="1" applyFont="1" applyFill="1" applyBorder="1"/>
    <xf numFmtId="0" fontId="2" fillId="4" borderId="7" xfId="0" applyFont="1" applyFill="1" applyBorder="1" applyAlignment="1">
      <alignment horizontal="center"/>
    </xf>
    <xf numFmtId="0" fontId="2" fillId="4" borderId="8" xfId="0" applyFont="1" applyFill="1" applyBorder="1"/>
    <xf numFmtId="9" fontId="2" fillId="4" borderId="8" xfId="1" applyFont="1" applyFill="1" applyBorder="1"/>
    <xf numFmtId="10" fontId="2" fillId="4" borderId="9" xfId="0" applyNumberFormat="1" applyFont="1" applyFill="1" applyBorder="1"/>
    <xf numFmtId="0" fontId="0" fillId="4" borderId="1" xfId="0" applyFill="1" applyBorder="1" applyAlignment="1">
      <alignment horizontal="right"/>
    </xf>
    <xf numFmtId="2" fontId="2" fillId="4" borderId="0" xfId="0" applyNumberFormat="1" applyFont="1" applyFill="1"/>
    <xf numFmtId="2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0" xfId="0" applyBorder="1"/>
    <xf numFmtId="0" fontId="7" fillId="0" borderId="0" xfId="0" applyFont="1" applyFill="1" applyBorder="1" applyAlignment="1">
      <alignment horizontal="center"/>
    </xf>
    <xf numFmtId="0" fontId="8" fillId="4" borderId="0" xfId="0" applyFont="1" applyFill="1"/>
    <xf numFmtId="2" fontId="8" fillId="4" borderId="0" xfId="0" applyNumberFormat="1" applyFont="1" applyFill="1"/>
    <xf numFmtId="0" fontId="9" fillId="4" borderId="1" xfId="0" applyFont="1" applyFill="1" applyBorder="1" applyAlignment="1">
      <alignment horizontal="right"/>
    </xf>
    <xf numFmtId="0" fontId="9" fillId="4" borderId="1" xfId="0" applyFont="1" applyFill="1" applyBorder="1"/>
    <xf numFmtId="0" fontId="6" fillId="4" borderId="0" xfId="0" applyFont="1" applyFill="1"/>
    <xf numFmtId="2" fontId="6" fillId="4" borderId="0" xfId="0" applyNumberFormat="1" applyFont="1" applyFill="1"/>
    <xf numFmtId="0" fontId="6" fillId="4" borderId="1" xfId="0" applyFont="1" applyFill="1" applyBorder="1" applyAlignment="1">
      <alignment horizontal="right"/>
    </xf>
    <xf numFmtId="0" fontId="6" fillId="4" borderId="1" xfId="0" applyFont="1" applyFill="1" applyBorder="1"/>
    <xf numFmtId="0" fontId="8" fillId="4" borderId="0" xfId="0" applyFont="1" applyFill="1" applyAlignment="1">
      <alignment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2" borderId="10" xfId="0" applyFont="1" applyFill="1" applyBorder="1"/>
    <xf numFmtId="0" fontId="10" fillId="4" borderId="3" xfId="0" applyFont="1" applyFill="1" applyBorder="1" applyAlignment="1">
      <alignment vertical="top" wrapText="1"/>
    </xf>
    <xf numFmtId="0" fontId="10" fillId="4" borderId="3" xfId="0" applyFont="1" applyFill="1" applyBorder="1" applyAlignment="1">
      <alignment horizontal="center" vertical="top" wrapText="1"/>
    </xf>
    <xf numFmtId="0" fontId="10" fillId="4" borderId="4" xfId="0" applyFont="1" applyFill="1" applyBorder="1" applyAlignment="1">
      <alignment vertical="top" wrapText="1"/>
    </xf>
    <xf numFmtId="0" fontId="0" fillId="2" borderId="0" xfId="0" applyFill="1" applyAlignment="1">
      <alignment horizontal="center" wrapText="1"/>
    </xf>
    <xf numFmtId="0" fontId="2" fillId="4" borderId="0" xfId="0" applyFont="1" applyFill="1" applyAlignment="1">
      <alignment horizontal="center"/>
    </xf>
  </cellXfs>
  <cellStyles count="2">
    <cellStyle name="Normal" xfId="0" builtinId="0"/>
    <cellStyle name="Percentagem" xfId="1" builtinId="5"/>
  </cellStyles>
  <dxfs count="5"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2.8856750946332714E-2"/>
          <c:y val="3.43839541547277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Dados!#REF!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Dados!#REF!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Dados!#REF!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926-1D4A-AD1B-46B3CCB75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0314496"/>
        <c:axId val="191185872"/>
      </c:barChart>
      <c:catAx>
        <c:axId val="19031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Tempo</a:t>
                </a:r>
                <a:r>
                  <a:rPr lang="pt-PT" baseline="0"/>
                  <a:t> de jogo. (minutos)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91185872"/>
        <c:crosses val="autoZero"/>
        <c:auto val="1"/>
        <c:lblAlgn val="ctr"/>
        <c:lblOffset val="100"/>
        <c:noMultiLvlLbl val="0"/>
      </c:catAx>
      <c:valAx>
        <c:axId val="1911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9031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5078869893665525"/>
          <c:y val="0.677484399871542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noFill/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Dados!#REF!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Dados!#REF!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7D4C-E945-95E5-1417E530B6D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Dados!#REF!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Dados!#REF!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7D4C-E945-95E5-1417E530B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305631"/>
        <c:axId val="190423872"/>
      </c:scatterChart>
      <c:valAx>
        <c:axId val="1825305631"/>
        <c:scaling>
          <c:orientation val="minMax"/>
        </c:scaling>
        <c:delete val="1"/>
        <c:axPos val="b"/>
        <c:majorTickMark val="none"/>
        <c:minorTickMark val="none"/>
        <c:tickLblPos val="nextTo"/>
        <c:crossAx val="190423872"/>
        <c:crosses val="autoZero"/>
        <c:crossBetween val="midCat"/>
      </c:valAx>
      <c:valAx>
        <c:axId val="1904238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2530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noFill/>
        </a:defRPr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7629790751294176E-2"/>
          <c:y val="3.07167235494880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'a) b) c) d) e)'!$G$27</c:f>
              <c:strCache>
                <c:ptCount val="1"/>
                <c:pt idx="0">
                  <c:v>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'a) b) c) d) e)'!$E$28:$E$33</c:f>
              <c:strCache>
                <c:ptCount val="6"/>
                <c:pt idx="0">
                  <c:v>[0,75   ;    6,75[</c:v>
                </c:pt>
                <c:pt idx="1">
                  <c:v>[6,75    ;    12,75[</c:v>
                </c:pt>
                <c:pt idx="2">
                  <c:v>[12,75    ;    18,75[</c:v>
                </c:pt>
                <c:pt idx="3">
                  <c:v>[18,75   ;    24,75[</c:v>
                </c:pt>
                <c:pt idx="4">
                  <c:v>[24,75   ;   30,75[</c:v>
                </c:pt>
                <c:pt idx="5">
                  <c:v>[30,75   ;   36,75[</c:v>
                </c:pt>
              </c:strCache>
            </c:strRef>
          </c:cat>
          <c:val>
            <c:numRef>
              <c:f>'a) b) c) d) e)'!$G$28:$G$33</c:f>
              <c:numCache>
                <c:formatCode>General</c:formatCode>
                <c:ptCount val="6"/>
                <c:pt idx="0">
                  <c:v>4</c:v>
                </c:pt>
                <c:pt idx="1">
                  <c:v>11</c:v>
                </c:pt>
                <c:pt idx="2">
                  <c:v>8</c:v>
                </c:pt>
                <c:pt idx="3">
                  <c:v>5</c:v>
                </c:pt>
                <c:pt idx="4">
                  <c:v>8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9-9748-90E0-B787F1E35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2129059615"/>
        <c:axId val="2127393823"/>
      </c:barChart>
      <c:catAx>
        <c:axId val="212905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Tempo</a:t>
                </a:r>
                <a:r>
                  <a:rPr lang="pt-PT" baseline="0"/>
                  <a:t> de jogo (minutos)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7393823"/>
        <c:crosses val="autoZero"/>
        <c:auto val="1"/>
        <c:lblAlgn val="ctr"/>
        <c:lblOffset val="100"/>
        <c:noMultiLvlLbl val="0"/>
      </c:catAx>
      <c:valAx>
        <c:axId val="212739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59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tiff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163927</xdr:colOff>
      <xdr:row>37</xdr:row>
      <xdr:rowOff>190500</xdr:rowOff>
    </xdr:from>
    <xdr:to>
      <xdr:col>12</xdr:col>
      <xdr:colOff>192613</xdr:colOff>
      <xdr:row>51</xdr:row>
      <xdr:rowOff>39604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8525EF0-38F2-C142-A794-150D5C4A8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4654" y="8775700"/>
          <a:ext cx="8974424" cy="2693904"/>
        </a:xfrm>
        <a:prstGeom prst="rect">
          <a:avLst/>
        </a:prstGeom>
      </xdr:spPr>
    </xdr:pic>
    <xdr:clientData/>
  </xdr:twoCellAnchor>
  <xdr:twoCellAnchor>
    <xdr:from>
      <xdr:col>7</xdr:col>
      <xdr:colOff>123472</xdr:colOff>
      <xdr:row>93</xdr:row>
      <xdr:rowOff>190735</xdr:rowOff>
    </xdr:from>
    <xdr:to>
      <xdr:col>20</xdr:col>
      <xdr:colOff>35277</xdr:colOff>
      <xdr:row>120</xdr:row>
      <xdr:rowOff>44647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89C472B7-CDD9-434A-B11B-11AF22FD6911}"/>
            </a:ext>
          </a:extLst>
        </xdr:cNvPr>
        <xdr:cNvGrpSpPr/>
      </xdr:nvGrpSpPr>
      <xdr:grpSpPr>
        <a:xfrm>
          <a:off x="9881305" y="19145485"/>
          <a:ext cx="8897055" cy="5283162"/>
          <a:chOff x="1590373" y="16489068"/>
          <a:chExt cx="16330738" cy="5568912"/>
        </a:xfrm>
      </xdr:grpSpPr>
      <xdr:graphicFrame macro="">
        <xdr:nvGraphicFramePr>
          <xdr:cNvPr id="4" name="Gráfico 3">
            <a:extLst>
              <a:ext uri="{FF2B5EF4-FFF2-40B4-BE49-F238E27FC236}">
                <a16:creationId xmlns:a16="http://schemas.microsoft.com/office/drawing/2014/main" id="{6D6EBF90-48AC-4D4B-BBC1-BF9067119300}"/>
              </a:ext>
            </a:extLst>
          </xdr:cNvPr>
          <xdr:cNvGraphicFramePr>
            <a:graphicFrameLocks/>
          </xdr:cNvGraphicFramePr>
        </xdr:nvGraphicFramePr>
        <xdr:xfrm>
          <a:off x="8962055" y="16489068"/>
          <a:ext cx="8959056" cy="522440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Gráfico 4">
            <a:extLst>
              <a:ext uri="{FF2B5EF4-FFF2-40B4-BE49-F238E27FC236}">
                <a16:creationId xmlns:a16="http://schemas.microsoft.com/office/drawing/2014/main" id="{95E36844-D44B-F94C-BAF6-0A8DEDDCD566}"/>
              </a:ext>
            </a:extLst>
          </xdr:cNvPr>
          <xdr:cNvGraphicFramePr>
            <a:graphicFrameLocks/>
          </xdr:cNvGraphicFramePr>
        </xdr:nvGraphicFramePr>
        <xdr:xfrm>
          <a:off x="1590373" y="18327562"/>
          <a:ext cx="8882350" cy="373041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15</xdr:col>
      <xdr:colOff>728980</xdr:colOff>
      <xdr:row>25</xdr:row>
      <xdr:rowOff>48260</xdr:rowOff>
    </xdr:from>
    <xdr:to>
      <xdr:col>23</xdr:col>
      <xdr:colOff>513080</xdr:colOff>
      <xdr:row>41</xdr:row>
      <xdr:rowOff>175260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2EB87CA-2992-4D4B-8E6B-0F4C5894D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AF4E18-E6F5-D940-ADC9-70429C55464F}" name="Tabela224" displayName="Tabela224" ref="E18:G21" totalsRowShown="0" headerRowDxfId="4" dataDxfId="3">
  <tableColumns count="3">
    <tableColumn id="1" xr3:uid="{2662EFD3-B417-BB40-A53F-2F9E77DC4894}" name="Regra de Sturges" dataDxfId="2"/>
    <tableColumn id="2" xr3:uid="{FB71A013-BA3F-7641-B9AE-734BE083BC87}" name="Coluna1" dataDxfId="1">
      <calculatedColumnFormula>INT(LOG(40,2))+1</calculatedColumnFormula>
    </tableColumn>
    <tableColumn id="3" xr3:uid="{C65BF973-D21B-164D-BC8A-2E789214B1FB}" name="Coluna2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B7703-0360-E840-B8CB-96B7CC4C104E}">
  <dimension ref="A2:L9"/>
  <sheetViews>
    <sheetView zoomScale="85" zoomScaleNormal="85" workbookViewId="0">
      <selection activeCell="C6" sqref="C6:L6"/>
    </sheetView>
  </sheetViews>
  <sheetFormatPr defaultColWidth="5" defaultRowHeight="15.75" x14ac:dyDescent="0.25"/>
  <cols>
    <col min="1" max="1" width="5" style="14"/>
    <col min="5" max="6" width="6.125" bestFit="1" customWidth="1"/>
  </cols>
  <sheetData>
    <row r="2" spans="3:12" x14ac:dyDescent="0.25">
      <c r="C2" s="1" t="s">
        <v>0</v>
      </c>
    </row>
    <row r="3" spans="3:12" x14ac:dyDescent="0.25">
      <c r="C3" s="1" t="s">
        <v>1</v>
      </c>
    </row>
    <row r="6" spans="3:12" x14ac:dyDescent="0.25">
      <c r="C6">
        <v>10.52</v>
      </c>
      <c r="D6">
        <v>9.8699999999999992</v>
      </c>
      <c r="E6">
        <v>3.28</v>
      </c>
      <c r="F6">
        <v>10.82</v>
      </c>
      <c r="G6">
        <v>32.42</v>
      </c>
      <c r="H6">
        <v>30.55</v>
      </c>
      <c r="I6">
        <v>4.17</v>
      </c>
      <c r="J6">
        <v>9.6199999999999992</v>
      </c>
      <c r="K6">
        <v>15.8</v>
      </c>
      <c r="L6">
        <v>14.27</v>
      </c>
    </row>
    <row r="7" spans="3:12" x14ac:dyDescent="0.25">
      <c r="C7">
        <v>11.4</v>
      </c>
      <c r="D7">
        <v>5.63</v>
      </c>
      <c r="E7">
        <v>12.88</v>
      </c>
      <c r="F7">
        <v>10.8</v>
      </c>
      <c r="G7">
        <v>22.68</v>
      </c>
      <c r="H7">
        <v>23.32</v>
      </c>
      <c r="I7">
        <v>30.1</v>
      </c>
      <c r="J7">
        <v>21.78</v>
      </c>
      <c r="K7">
        <v>7.98</v>
      </c>
      <c r="L7">
        <v>17.7</v>
      </c>
    </row>
    <row r="8" spans="3:12" x14ac:dyDescent="0.25">
      <c r="C8">
        <v>10.35</v>
      </c>
      <c r="D8">
        <v>14.77</v>
      </c>
      <c r="E8">
        <v>10.42</v>
      </c>
      <c r="F8">
        <v>9.57</v>
      </c>
      <c r="G8">
        <v>31.95</v>
      </c>
      <c r="H8">
        <v>32.92</v>
      </c>
      <c r="I8">
        <v>33.28</v>
      </c>
      <c r="J8">
        <v>27.97</v>
      </c>
      <c r="K8">
        <v>11.03</v>
      </c>
      <c r="L8">
        <v>18.02</v>
      </c>
    </row>
    <row r="9" spans="3:12" x14ac:dyDescent="0.25">
      <c r="C9">
        <v>17.78</v>
      </c>
      <c r="D9">
        <v>0.75</v>
      </c>
      <c r="E9">
        <v>14.75</v>
      </c>
      <c r="F9">
        <v>21.02</v>
      </c>
      <c r="G9">
        <v>28.43</v>
      </c>
      <c r="H9">
        <v>30.33</v>
      </c>
      <c r="I9">
        <v>29.67</v>
      </c>
      <c r="J9">
        <v>28.05</v>
      </c>
      <c r="K9">
        <v>26.1</v>
      </c>
      <c r="L9">
        <v>23.28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E56E-ED2F-8342-BD8C-744FB74FDE1B}">
  <dimension ref="A1:U67"/>
  <sheetViews>
    <sheetView tabSelected="1" topLeftCell="A22" zoomScale="90" zoomScaleNormal="90" workbookViewId="0">
      <selection activeCell="F53" sqref="F53"/>
    </sheetView>
  </sheetViews>
  <sheetFormatPr defaultColWidth="11" defaultRowHeight="15.75" x14ac:dyDescent="0.25"/>
  <cols>
    <col min="1" max="1" width="15.375" style="15" bestFit="1" customWidth="1"/>
    <col min="2" max="2" width="6.625" customWidth="1"/>
    <col min="3" max="3" width="22.875" customWidth="1"/>
    <col min="4" max="4" width="4.625" customWidth="1"/>
    <col min="5" max="5" width="25.125" customWidth="1"/>
    <col min="6" max="6" width="26.375" customWidth="1"/>
    <col min="7" max="7" width="26.875" customWidth="1"/>
    <col min="8" max="8" width="6.5" customWidth="1"/>
    <col min="9" max="9" width="5.625" customWidth="1"/>
    <col min="10" max="10" width="8.625" bestFit="1" customWidth="1"/>
    <col min="11" max="11" width="5.625" customWidth="1"/>
    <col min="12" max="12" width="5.125" customWidth="1"/>
    <col min="13" max="13" width="9.375" customWidth="1"/>
  </cols>
  <sheetData>
    <row r="1" spans="1:12" x14ac:dyDescent="0.25">
      <c r="A1" s="15" t="s">
        <v>10</v>
      </c>
    </row>
    <row r="2" spans="1:12" x14ac:dyDescent="0.25">
      <c r="A2" s="15">
        <v>0.75</v>
      </c>
      <c r="C2" s="16" t="s">
        <v>0</v>
      </c>
    </row>
    <row r="3" spans="1:12" x14ac:dyDescent="0.25">
      <c r="A3" s="15">
        <v>3.28</v>
      </c>
      <c r="C3" s="16" t="s">
        <v>1</v>
      </c>
    </row>
    <row r="4" spans="1:12" x14ac:dyDescent="0.25">
      <c r="A4" s="15">
        <v>4.17</v>
      </c>
    </row>
    <row r="5" spans="1:12" x14ac:dyDescent="0.25">
      <c r="A5" s="15">
        <v>5.63</v>
      </c>
      <c r="C5" s="38" t="s">
        <v>45</v>
      </c>
      <c r="D5" s="10"/>
      <c r="E5" s="10"/>
      <c r="F5" s="10"/>
      <c r="G5" s="10"/>
      <c r="H5" s="10"/>
      <c r="I5" s="10"/>
      <c r="J5" s="10"/>
      <c r="K5" s="10"/>
      <c r="L5" s="10"/>
    </row>
    <row r="6" spans="1:12" x14ac:dyDescent="0.25">
      <c r="A6" s="15">
        <v>7.98</v>
      </c>
      <c r="C6" s="10">
        <v>10.52</v>
      </c>
      <c r="D6" s="10">
        <v>9.8699999999999992</v>
      </c>
      <c r="E6" s="10">
        <v>3.28</v>
      </c>
      <c r="F6" s="10">
        <v>10.82</v>
      </c>
      <c r="G6" s="10">
        <v>32.42</v>
      </c>
      <c r="H6" s="10">
        <v>30.55</v>
      </c>
      <c r="I6" s="10">
        <v>4.17</v>
      </c>
      <c r="J6" s="10">
        <v>9.6199999999999992</v>
      </c>
      <c r="K6" s="10">
        <v>15.8</v>
      </c>
      <c r="L6" s="10">
        <v>14.27</v>
      </c>
    </row>
    <row r="7" spans="1:12" x14ac:dyDescent="0.25">
      <c r="A7" s="15">
        <v>9.57</v>
      </c>
      <c r="C7" s="10">
        <v>11.4</v>
      </c>
      <c r="D7" s="10">
        <v>5.63</v>
      </c>
      <c r="E7" s="10">
        <v>12.88</v>
      </c>
      <c r="F7" s="10">
        <v>10.8</v>
      </c>
      <c r="G7" s="10">
        <v>22.68</v>
      </c>
      <c r="H7" s="10">
        <v>23.32</v>
      </c>
      <c r="I7" s="10">
        <v>30.1</v>
      </c>
      <c r="J7" s="10">
        <v>21.78</v>
      </c>
      <c r="K7" s="10">
        <v>7.98</v>
      </c>
      <c r="L7" s="10">
        <v>17.7</v>
      </c>
    </row>
    <row r="8" spans="1:12" x14ac:dyDescent="0.25">
      <c r="A8" s="15">
        <v>9.6199999999999992</v>
      </c>
      <c r="C8" s="10">
        <v>10.35</v>
      </c>
      <c r="D8" s="10">
        <v>14.77</v>
      </c>
      <c r="E8" s="10">
        <v>10.42</v>
      </c>
      <c r="F8" s="10">
        <v>9.57</v>
      </c>
      <c r="G8" s="10">
        <v>31.95</v>
      </c>
      <c r="H8" s="10">
        <v>32.92</v>
      </c>
      <c r="I8" s="10">
        <v>33.28</v>
      </c>
      <c r="J8" s="10">
        <v>27.97</v>
      </c>
      <c r="K8" s="10">
        <v>11.03</v>
      </c>
      <c r="L8" s="10">
        <v>18.02</v>
      </c>
    </row>
    <row r="9" spans="1:12" x14ac:dyDescent="0.25">
      <c r="A9" s="15">
        <v>9.8699999999999992</v>
      </c>
      <c r="C9" s="10">
        <v>17.78</v>
      </c>
      <c r="D9" s="10">
        <v>0.75</v>
      </c>
      <c r="E9" s="10">
        <v>14.75</v>
      </c>
      <c r="F9" s="10">
        <v>21.02</v>
      </c>
      <c r="G9" s="10">
        <v>28.43</v>
      </c>
      <c r="H9" s="10">
        <v>30.33</v>
      </c>
      <c r="I9" s="10">
        <v>29.67</v>
      </c>
      <c r="J9" s="10">
        <v>28.05</v>
      </c>
      <c r="K9" s="10">
        <v>26.1</v>
      </c>
      <c r="L9" s="10">
        <v>23.28</v>
      </c>
    </row>
    <row r="10" spans="1:12" x14ac:dyDescent="0.25">
      <c r="A10" s="15">
        <v>10.35</v>
      </c>
    </row>
    <row r="11" spans="1:12" x14ac:dyDescent="0.25">
      <c r="A11" s="15">
        <v>10.42</v>
      </c>
    </row>
    <row r="12" spans="1:12" x14ac:dyDescent="0.25">
      <c r="A12" s="15">
        <v>10.52</v>
      </c>
    </row>
    <row r="13" spans="1:12" x14ac:dyDescent="0.25">
      <c r="A13" s="15">
        <v>10.8</v>
      </c>
      <c r="E13" s="4"/>
      <c r="F13" s="4"/>
      <c r="G13" s="54" t="s">
        <v>9</v>
      </c>
      <c r="J13">
        <f>1/LOG10(2)</f>
        <v>3.3219280948873622</v>
      </c>
    </row>
    <row r="14" spans="1:12" x14ac:dyDescent="0.25">
      <c r="A14" s="15">
        <v>10.82</v>
      </c>
      <c r="E14" s="4" t="s">
        <v>2</v>
      </c>
      <c r="F14" s="4" t="s">
        <v>3</v>
      </c>
      <c r="G14" s="54"/>
    </row>
    <row r="15" spans="1:12" x14ac:dyDescent="0.25">
      <c r="A15" s="15">
        <v>11.03</v>
      </c>
      <c r="E15" s="4">
        <f>MIN(C6:L9)</f>
        <v>0.75</v>
      </c>
      <c r="F15" s="4">
        <f>MAX(C6:L9)</f>
        <v>33.28</v>
      </c>
      <c r="G15" s="4">
        <f>F15-E15</f>
        <v>32.53</v>
      </c>
    </row>
    <row r="16" spans="1:12" x14ac:dyDescent="0.25">
      <c r="A16" s="15">
        <v>11.4</v>
      </c>
    </row>
    <row r="17" spans="1:21" x14ac:dyDescent="0.25">
      <c r="A17" s="15">
        <v>12.88</v>
      </c>
    </row>
    <row r="18" spans="1:21" x14ac:dyDescent="0.25">
      <c r="A18" s="15">
        <v>14.27</v>
      </c>
      <c r="E18" s="5" t="s">
        <v>5</v>
      </c>
      <c r="F18" s="2" t="s">
        <v>7</v>
      </c>
      <c r="G18" s="2" t="s">
        <v>44</v>
      </c>
    </row>
    <row r="19" spans="1:21" x14ac:dyDescent="0.25">
      <c r="A19" s="15">
        <v>14.75</v>
      </c>
      <c r="E19" s="2"/>
      <c r="F19" s="2"/>
      <c r="G19" s="2"/>
    </row>
    <row r="20" spans="1:21" x14ac:dyDescent="0.25">
      <c r="A20" s="15">
        <v>14.77</v>
      </c>
      <c r="E20" s="6" t="s">
        <v>8</v>
      </c>
      <c r="F20" s="2">
        <f>INT(LOG(COUNT(C6:L9),2))+1</f>
        <v>6</v>
      </c>
      <c r="G20" s="2">
        <f>INT(1+3.3*LOG10(100))</f>
        <v>7</v>
      </c>
      <c r="I20" s="50">
        <f>INT(LOG(100,2))+1</f>
        <v>7</v>
      </c>
    </row>
    <row r="21" spans="1:21" x14ac:dyDescent="0.25">
      <c r="A21" s="15">
        <v>15.8</v>
      </c>
      <c r="E21" s="5" t="s">
        <v>6</v>
      </c>
      <c r="F21" s="2">
        <f>INT((F15-E15)/6)+1</f>
        <v>6</v>
      </c>
      <c r="G21" s="2"/>
    </row>
    <row r="22" spans="1:21" x14ac:dyDescent="0.25">
      <c r="A22" s="15">
        <v>17.7</v>
      </c>
    </row>
    <row r="23" spans="1:21" x14ac:dyDescent="0.25">
      <c r="A23" s="15">
        <v>17.78</v>
      </c>
    </row>
    <row r="24" spans="1:21" x14ac:dyDescent="0.25">
      <c r="A24" s="15">
        <v>18.02</v>
      </c>
      <c r="Q24" s="3"/>
      <c r="R24" s="3"/>
      <c r="S24" s="3"/>
      <c r="T24" s="3"/>
      <c r="U24" s="3"/>
    </row>
    <row r="25" spans="1:21" ht="16.5" thickBot="1" x14ac:dyDescent="0.3">
      <c r="A25" s="15">
        <v>21.02</v>
      </c>
      <c r="E25" s="55" t="s">
        <v>21</v>
      </c>
      <c r="F25" s="55"/>
      <c r="G25" s="55"/>
      <c r="H25" s="55"/>
      <c r="I25" s="55"/>
      <c r="J25" s="5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 spans="1:21" ht="35.1" customHeight="1" x14ac:dyDescent="0.25">
      <c r="A26" s="15">
        <v>21.78</v>
      </c>
      <c r="D26" s="10"/>
      <c r="E26" s="19" t="s">
        <v>11</v>
      </c>
      <c r="F26" s="20"/>
      <c r="G26" s="52" t="s">
        <v>22</v>
      </c>
      <c r="H26" s="51" t="s">
        <v>23</v>
      </c>
      <c r="I26" s="51" t="s">
        <v>24</v>
      </c>
      <c r="J26" s="53" t="s">
        <v>25</v>
      </c>
      <c r="K26" s="21" t="s">
        <v>42</v>
      </c>
      <c r="L26" s="13"/>
      <c r="M26" s="21" t="s">
        <v>35</v>
      </c>
      <c r="N26" s="21" t="s">
        <v>39</v>
      </c>
      <c r="O26" s="21" t="s">
        <v>40</v>
      </c>
      <c r="P26" s="3"/>
      <c r="Q26" s="3"/>
      <c r="R26" s="3"/>
      <c r="S26" s="3"/>
      <c r="T26" s="3"/>
      <c r="U26" s="3"/>
    </row>
    <row r="27" spans="1:21" x14ac:dyDescent="0.25">
      <c r="A27" s="15">
        <v>22.68</v>
      </c>
      <c r="D27" s="10"/>
      <c r="E27" s="22" t="s">
        <v>12</v>
      </c>
      <c r="F27" s="23" t="s">
        <v>13</v>
      </c>
      <c r="G27" s="23" t="s">
        <v>14</v>
      </c>
      <c r="H27" s="23" t="s">
        <v>15</v>
      </c>
      <c r="I27" s="23" t="s">
        <v>17</v>
      </c>
      <c r="J27" s="24" t="s">
        <v>16</v>
      </c>
      <c r="K27" s="21" t="s">
        <v>31</v>
      </c>
      <c r="L27" s="46" t="s">
        <v>32</v>
      </c>
      <c r="M27" s="13"/>
      <c r="N27" s="13"/>
      <c r="O27" s="13"/>
      <c r="P27" s="3"/>
      <c r="Q27" s="3"/>
      <c r="R27" s="3"/>
      <c r="S27" s="3"/>
      <c r="T27" s="3"/>
      <c r="U27" s="3"/>
    </row>
    <row r="28" spans="1:21" x14ac:dyDescent="0.25">
      <c r="A28" s="15">
        <v>23.28</v>
      </c>
      <c r="D28" s="10">
        <v>1</v>
      </c>
      <c r="E28" s="25" t="str">
        <f>"["&amp;$E$15+D27*$F$21&amp;"   ;    "&amp;$E$15+$F$21*D28&amp;"["</f>
        <v>[0,75   ;    6,75[</v>
      </c>
      <c r="F28" s="23">
        <f>($E$15+D27*$F$21+$E$15+$F$21*D28)/2</f>
        <v>3.75</v>
      </c>
      <c r="G28" s="23">
        <f t="shared" ref="G28:G33" si="0">COUNTIFS($A$2:$A$41,"&gt;="&amp;E39,$A$2:$A$41,"&lt;"&amp;F39)</f>
        <v>4</v>
      </c>
      <c r="H28" s="26">
        <f t="shared" ref="H28:H33" si="1">G28/$G$35</f>
        <v>0.1</v>
      </c>
      <c r="I28" s="23">
        <f>G28</f>
        <v>4</v>
      </c>
      <c r="J28" s="27">
        <f>H28</f>
        <v>0.1</v>
      </c>
      <c r="K28" s="13">
        <f t="shared" ref="K28:K33" si="2">(F39-E39)</f>
        <v>6</v>
      </c>
      <c r="L28" s="39">
        <f>G28/K28</f>
        <v>0.66666666666666663</v>
      </c>
      <c r="M28" s="33">
        <f t="shared" ref="M28:M33" si="3">(F28-$F$47)^2</f>
        <v>198.81000000000003</v>
      </c>
      <c r="N28" s="33">
        <f t="shared" ref="N28:N33" si="4">(F28-$F$47)^3</f>
        <v>-2803.2210000000009</v>
      </c>
      <c r="O28" s="33">
        <f t="shared" ref="O28:O33" si="5">(F28-$F$47)^4</f>
        <v>39525.416100000009</v>
      </c>
      <c r="P28" s="3"/>
      <c r="Q28" s="3"/>
      <c r="R28" s="3"/>
      <c r="S28" s="3"/>
      <c r="T28" s="3"/>
      <c r="U28" s="3"/>
    </row>
    <row r="29" spans="1:21" x14ac:dyDescent="0.25">
      <c r="A29" s="15">
        <v>23.32</v>
      </c>
      <c r="D29" s="10">
        <v>2</v>
      </c>
      <c r="E29" s="25" t="str">
        <f>"["&amp;$E$15+D28*$F$21&amp;"    ;    "&amp;$E$15+$F$21*D29&amp;"["</f>
        <v>[6,75    ;    12,75[</v>
      </c>
      <c r="F29" s="23">
        <f t="shared" ref="F29:F33" si="6">($E$15+D28*$F$21+$E$15+$F$21*D29)/2</f>
        <v>9.75</v>
      </c>
      <c r="G29" s="23">
        <f t="shared" si="0"/>
        <v>11</v>
      </c>
      <c r="H29" s="26">
        <f t="shared" si="1"/>
        <v>0.27500000000000002</v>
      </c>
      <c r="I29" s="23">
        <f>G29+I28</f>
        <v>15</v>
      </c>
      <c r="J29" s="27">
        <f>H29+J28</f>
        <v>0.375</v>
      </c>
      <c r="K29" s="13">
        <f t="shared" si="2"/>
        <v>6</v>
      </c>
      <c r="L29" s="39">
        <f t="shared" ref="L29:L33" si="7">G29/K29</f>
        <v>1.8333333333333333</v>
      </c>
      <c r="M29" s="33">
        <f t="shared" si="3"/>
        <v>65.610000000000028</v>
      </c>
      <c r="N29" s="33">
        <f t="shared" si="4"/>
        <v>-531.44100000000037</v>
      </c>
      <c r="O29" s="33">
        <f t="shared" si="5"/>
        <v>4304.6721000000034</v>
      </c>
      <c r="P29" s="3"/>
      <c r="Q29" s="3"/>
      <c r="R29" s="3"/>
      <c r="S29" s="3"/>
      <c r="T29" s="3"/>
      <c r="U29" s="3"/>
    </row>
    <row r="30" spans="1:21" x14ac:dyDescent="0.25">
      <c r="A30" s="15">
        <v>26.1</v>
      </c>
      <c r="D30" s="10">
        <v>3</v>
      </c>
      <c r="E30" s="25" t="str">
        <f>"["&amp;$E$15+D29*$F$21&amp;"    ;    "&amp;$E$15+$F$21*D30&amp;"["</f>
        <v>[12,75    ;    18,75[</v>
      </c>
      <c r="F30" s="23">
        <f t="shared" si="6"/>
        <v>15.75</v>
      </c>
      <c r="G30" s="23">
        <f t="shared" si="0"/>
        <v>8</v>
      </c>
      <c r="H30" s="26">
        <f t="shared" si="1"/>
        <v>0.2</v>
      </c>
      <c r="I30" s="23">
        <f t="shared" ref="I30:J33" si="8">G30+I29</f>
        <v>23</v>
      </c>
      <c r="J30" s="27">
        <f t="shared" si="8"/>
        <v>0.57499999999999996</v>
      </c>
      <c r="K30" s="13">
        <f t="shared" si="2"/>
        <v>6</v>
      </c>
      <c r="L30" s="39">
        <f t="shared" si="7"/>
        <v>1.3333333333333333</v>
      </c>
      <c r="M30" s="33">
        <f t="shared" si="3"/>
        <v>4.4100000000000064</v>
      </c>
      <c r="N30" s="33">
        <f t="shared" si="4"/>
        <v>-9.2610000000000188</v>
      </c>
      <c r="O30" s="33">
        <f t="shared" si="5"/>
        <v>19.448100000000057</v>
      </c>
      <c r="P30" s="3"/>
      <c r="Q30" s="3"/>
      <c r="R30" s="3"/>
      <c r="S30" s="3"/>
      <c r="T30" s="3"/>
      <c r="U30" s="3"/>
    </row>
    <row r="31" spans="1:21" x14ac:dyDescent="0.25">
      <c r="A31" s="15">
        <v>27.97</v>
      </c>
      <c r="D31" s="10">
        <v>4</v>
      </c>
      <c r="E31" s="25" t="str">
        <f>"["&amp;$E$15+D30*$F$21&amp;"   ;    "&amp;$E$15+$F$21*D31&amp;"["</f>
        <v>[18,75   ;    24,75[</v>
      </c>
      <c r="F31" s="23">
        <f t="shared" si="6"/>
        <v>21.75</v>
      </c>
      <c r="G31" s="23">
        <f t="shared" si="0"/>
        <v>5</v>
      </c>
      <c r="H31" s="26">
        <f t="shared" si="1"/>
        <v>0.125</v>
      </c>
      <c r="I31" s="23">
        <f t="shared" si="8"/>
        <v>28</v>
      </c>
      <c r="J31" s="27">
        <f t="shared" si="8"/>
        <v>0.7</v>
      </c>
      <c r="K31" s="13">
        <f t="shared" si="2"/>
        <v>6</v>
      </c>
      <c r="L31" s="39">
        <f t="shared" si="7"/>
        <v>0.83333333333333337</v>
      </c>
      <c r="M31" s="33">
        <f t="shared" si="3"/>
        <v>15.209999999999988</v>
      </c>
      <c r="N31" s="33">
        <f t="shared" si="4"/>
        <v>59.318999999999932</v>
      </c>
      <c r="O31" s="33">
        <f t="shared" si="5"/>
        <v>231.34409999999966</v>
      </c>
      <c r="P31" s="3"/>
      <c r="Q31" s="3"/>
      <c r="R31" s="3"/>
      <c r="S31" s="3"/>
      <c r="T31" s="3"/>
      <c r="U31" s="3"/>
    </row>
    <row r="32" spans="1:21" x14ac:dyDescent="0.25">
      <c r="A32" s="15">
        <v>28.05</v>
      </c>
      <c r="D32" s="10">
        <v>5</v>
      </c>
      <c r="E32" s="25" t="str">
        <f>"["&amp;$E$15+D31*$F$21&amp;"   ;   "&amp;$E$15+$F$21*D32&amp;"["</f>
        <v>[24,75   ;   30,75[</v>
      </c>
      <c r="F32" s="23">
        <f t="shared" si="6"/>
        <v>27.75</v>
      </c>
      <c r="G32" s="23">
        <f t="shared" si="0"/>
        <v>8</v>
      </c>
      <c r="H32" s="26">
        <f t="shared" si="1"/>
        <v>0.2</v>
      </c>
      <c r="I32" s="23">
        <f t="shared" si="8"/>
        <v>36</v>
      </c>
      <c r="J32" s="27">
        <f t="shared" si="8"/>
        <v>0.89999999999999991</v>
      </c>
      <c r="K32" s="13">
        <f t="shared" si="2"/>
        <v>6</v>
      </c>
      <c r="L32" s="39">
        <f t="shared" si="7"/>
        <v>1.3333333333333333</v>
      </c>
      <c r="M32" s="33">
        <f t="shared" si="3"/>
        <v>98.009999999999977</v>
      </c>
      <c r="N32" s="33">
        <f t="shared" si="4"/>
        <v>970.29899999999964</v>
      </c>
      <c r="O32" s="33">
        <f t="shared" si="5"/>
        <v>9605.9600999999948</v>
      </c>
      <c r="P32" s="3"/>
      <c r="Q32" s="3"/>
      <c r="R32" s="3"/>
      <c r="S32" s="3"/>
      <c r="T32" s="3"/>
      <c r="U32" s="3"/>
    </row>
    <row r="33" spans="1:21" ht="16.5" thickBot="1" x14ac:dyDescent="0.3">
      <c r="A33" s="15">
        <v>28.43</v>
      </c>
      <c r="D33" s="10">
        <v>6</v>
      </c>
      <c r="E33" s="28" t="str">
        <f>"["&amp;$E$15+D32*$F$21&amp;"   ;   "&amp;$E$15+$F$21*D33&amp;"["</f>
        <v>[30,75   ;   36,75[</v>
      </c>
      <c r="F33" s="29">
        <f t="shared" si="6"/>
        <v>33.75</v>
      </c>
      <c r="G33" s="29">
        <f t="shared" si="0"/>
        <v>4</v>
      </c>
      <c r="H33" s="30">
        <f t="shared" si="1"/>
        <v>0.1</v>
      </c>
      <c r="I33" s="29">
        <f t="shared" si="8"/>
        <v>40</v>
      </c>
      <c r="J33" s="31">
        <f t="shared" si="8"/>
        <v>0.99999999999999989</v>
      </c>
      <c r="K33" s="13">
        <f t="shared" si="2"/>
        <v>6</v>
      </c>
      <c r="L33" s="39">
        <f t="shared" si="7"/>
        <v>0.66666666666666663</v>
      </c>
      <c r="M33" s="33">
        <f t="shared" si="3"/>
        <v>252.80999999999995</v>
      </c>
      <c r="N33" s="33">
        <f t="shared" si="4"/>
        <v>4019.6789999999987</v>
      </c>
      <c r="O33" s="33">
        <f t="shared" si="5"/>
        <v>63912.896099999969</v>
      </c>
      <c r="P33" s="3"/>
      <c r="Q33" s="3"/>
      <c r="R33" s="3"/>
      <c r="S33" s="3"/>
      <c r="T33" s="3"/>
      <c r="U33" s="3"/>
    </row>
    <row r="34" spans="1:21" x14ac:dyDescent="0.25">
      <c r="A34" s="15">
        <v>29.67</v>
      </c>
      <c r="K34" s="17"/>
      <c r="L34" s="18"/>
      <c r="M34" s="17"/>
      <c r="N34" s="17"/>
      <c r="O34" s="17"/>
      <c r="Q34" s="3"/>
      <c r="R34" s="3"/>
      <c r="S34" s="3"/>
      <c r="T34" s="3"/>
      <c r="U34" s="3"/>
    </row>
    <row r="35" spans="1:21" x14ac:dyDescent="0.25">
      <c r="A35" s="15">
        <v>30.1</v>
      </c>
      <c r="F35" t="s">
        <v>20</v>
      </c>
      <c r="G35" s="9">
        <f>SUM(G28:G33)</f>
        <v>40</v>
      </c>
      <c r="Q35" s="3"/>
      <c r="R35" s="3"/>
      <c r="S35" s="3"/>
      <c r="T35" s="3"/>
      <c r="U35" s="3"/>
    </row>
    <row r="36" spans="1:21" x14ac:dyDescent="0.25">
      <c r="A36" s="15">
        <v>30.33</v>
      </c>
    </row>
    <row r="37" spans="1:21" x14ac:dyDescent="0.25">
      <c r="A37" s="15">
        <v>30.55</v>
      </c>
      <c r="E37" s="8" t="s">
        <v>41</v>
      </c>
      <c r="F37" s="8"/>
      <c r="N37" s="36"/>
      <c r="O37" s="36"/>
      <c r="P37" s="36"/>
      <c r="Q37" s="36"/>
    </row>
    <row r="38" spans="1:21" x14ac:dyDescent="0.25">
      <c r="A38" s="15">
        <v>31.95</v>
      </c>
      <c r="E38" s="8" t="s">
        <v>18</v>
      </c>
      <c r="F38" s="8" t="s">
        <v>19</v>
      </c>
      <c r="K38" s="12"/>
      <c r="N38" s="36"/>
      <c r="O38" s="37"/>
      <c r="P38" s="37"/>
      <c r="Q38" s="36"/>
    </row>
    <row r="39" spans="1:21" x14ac:dyDescent="0.25">
      <c r="A39" s="15">
        <v>32.42</v>
      </c>
      <c r="E39" s="8">
        <f>$E$15+D27*$F$21</f>
        <v>0.75</v>
      </c>
      <c r="F39" s="8">
        <f t="shared" ref="F39:F44" si="9">$E$15+$F$21*D28</f>
        <v>6.75</v>
      </c>
      <c r="K39" s="12"/>
      <c r="N39" s="36"/>
      <c r="O39" s="34"/>
      <c r="P39" s="35"/>
      <c r="Q39" s="36"/>
    </row>
    <row r="40" spans="1:21" x14ac:dyDescent="0.25">
      <c r="A40" s="15">
        <v>32.92</v>
      </c>
      <c r="E40" s="8">
        <f t="shared" ref="E40:E44" si="10">$E$15+D28*$F$21</f>
        <v>6.75</v>
      </c>
      <c r="F40" s="8">
        <f t="shared" si="9"/>
        <v>12.75</v>
      </c>
      <c r="K40" s="12"/>
      <c r="N40" s="36"/>
      <c r="O40" s="34"/>
      <c r="P40" s="35"/>
      <c r="Q40" s="36"/>
    </row>
    <row r="41" spans="1:21" x14ac:dyDescent="0.25">
      <c r="A41" s="15">
        <v>33.28</v>
      </c>
      <c r="E41" s="8">
        <f t="shared" si="10"/>
        <v>12.75</v>
      </c>
      <c r="F41" s="8">
        <f t="shared" si="9"/>
        <v>18.75</v>
      </c>
      <c r="K41" s="12"/>
      <c r="N41" s="36"/>
      <c r="O41" s="34"/>
      <c r="P41" s="35"/>
      <c r="Q41" s="36"/>
    </row>
    <row r="42" spans="1:21" x14ac:dyDescent="0.25">
      <c r="E42" s="8">
        <f t="shared" si="10"/>
        <v>18.75</v>
      </c>
      <c r="F42" s="8">
        <f t="shared" si="9"/>
        <v>24.75</v>
      </c>
      <c r="K42" s="12"/>
      <c r="N42" s="36"/>
      <c r="O42" s="34"/>
      <c r="P42" s="35"/>
      <c r="Q42" s="36"/>
    </row>
    <row r="43" spans="1:21" x14ac:dyDescent="0.25">
      <c r="E43" s="8">
        <f t="shared" si="10"/>
        <v>24.75</v>
      </c>
      <c r="F43" s="8">
        <f t="shared" si="9"/>
        <v>30.75</v>
      </c>
      <c r="K43" s="12"/>
      <c r="N43" s="36"/>
      <c r="O43" s="34"/>
      <c r="P43" s="35"/>
      <c r="Q43" s="36"/>
    </row>
    <row r="44" spans="1:21" x14ac:dyDescent="0.25">
      <c r="E44" s="8">
        <f t="shared" si="10"/>
        <v>30.75</v>
      </c>
      <c r="F44" s="8">
        <f t="shared" si="9"/>
        <v>36.75</v>
      </c>
      <c r="K44" s="12"/>
      <c r="N44" s="36"/>
      <c r="O44" s="34"/>
      <c r="P44" s="35"/>
      <c r="Q44" s="36"/>
    </row>
    <row r="45" spans="1:21" x14ac:dyDescent="0.25">
      <c r="K45" s="7"/>
      <c r="N45" s="36"/>
      <c r="O45" s="35"/>
      <c r="P45" s="35"/>
      <c r="Q45" s="36"/>
    </row>
    <row r="46" spans="1:21" x14ac:dyDescent="0.25">
      <c r="N46" s="36"/>
      <c r="O46" s="36"/>
      <c r="P46" s="36"/>
      <c r="Q46" s="47" t="s">
        <v>43</v>
      </c>
      <c r="R46" s="48" t="s">
        <v>32</v>
      </c>
    </row>
    <row r="47" spans="1:21" x14ac:dyDescent="0.25">
      <c r="D47" s="10"/>
      <c r="E47" s="32" t="s">
        <v>4</v>
      </c>
      <c r="F47" s="11">
        <f>SUMPRODUCT(F28:F33,G28:G33)/G35</f>
        <v>17.850000000000001</v>
      </c>
      <c r="N47" s="36"/>
      <c r="O47" s="36"/>
      <c r="P47" s="36"/>
      <c r="Q47" s="47">
        <v>0</v>
      </c>
      <c r="R47" s="49">
        <v>0</v>
      </c>
    </row>
    <row r="48" spans="1:21" x14ac:dyDescent="0.25">
      <c r="D48" s="10"/>
      <c r="E48" s="11"/>
      <c r="F48" s="23"/>
      <c r="Q48" s="48">
        <v>0.75</v>
      </c>
      <c r="R48" s="49">
        <v>0.66666666666666663</v>
      </c>
    </row>
    <row r="49" spans="4:18" x14ac:dyDescent="0.25">
      <c r="D49" s="10"/>
      <c r="E49" s="44" t="s">
        <v>26</v>
      </c>
      <c r="F49" s="45" cm="1">
        <f t="array" ref="F49">INDEX(E39:E44,F57,1)</f>
        <v>12.75</v>
      </c>
      <c r="Q49" s="48">
        <v>6.75</v>
      </c>
      <c r="R49" s="49">
        <v>1.8333333333333333</v>
      </c>
    </row>
    <row r="50" spans="4:18" x14ac:dyDescent="0.25">
      <c r="D50" s="10"/>
      <c r="E50" s="44" t="s">
        <v>27</v>
      </c>
      <c r="F50" s="45">
        <v>0.5</v>
      </c>
      <c r="Q50" s="48">
        <v>12.75</v>
      </c>
      <c r="R50" s="49">
        <v>1.3333333333333333</v>
      </c>
    </row>
    <row r="51" spans="4:18" x14ac:dyDescent="0.25">
      <c r="D51" s="10"/>
      <c r="E51" s="44" t="s">
        <v>28</v>
      </c>
      <c r="F51" s="45" cm="1">
        <f t="array" ref="F51">IF(F50=J28, 0,INDEX(J28:J33,-1 + F57,1))</f>
        <v>0.375</v>
      </c>
      <c r="Q51" s="48">
        <v>18.75</v>
      </c>
      <c r="R51" s="49">
        <v>0.83333333333333337</v>
      </c>
    </row>
    <row r="52" spans="4:18" x14ac:dyDescent="0.25">
      <c r="D52" s="10"/>
      <c r="E52" s="44" t="s">
        <v>29</v>
      </c>
      <c r="F52" s="45" cm="1">
        <f t="array" ref="F52">INDEX(H28:H33,F57,1)</f>
        <v>0.2</v>
      </c>
      <c r="Q52" s="48">
        <v>24.75</v>
      </c>
      <c r="R52" s="49">
        <v>1.3333333333333333</v>
      </c>
    </row>
    <row r="53" spans="4:18" x14ac:dyDescent="0.25">
      <c r="D53" s="10"/>
      <c r="E53" s="44" t="s">
        <v>30</v>
      </c>
      <c r="F53" s="45">
        <f>F21</f>
        <v>6</v>
      </c>
      <c r="Q53" s="48">
        <v>30.75</v>
      </c>
      <c r="R53" s="49">
        <v>0.66666666666666663</v>
      </c>
    </row>
    <row r="54" spans="4:18" x14ac:dyDescent="0.25">
      <c r="D54" s="10"/>
      <c r="E54" s="11"/>
      <c r="F54" s="11"/>
    </row>
    <row r="55" spans="4:18" x14ac:dyDescent="0.25">
      <c r="D55" s="10"/>
      <c r="E55" s="40" t="str">
        <f>IF(F50=0.5,"Mediana","Quantil "&amp;F50*100&amp;"%")</f>
        <v>Mediana</v>
      </c>
      <c r="F55" s="41">
        <f>F49+(F50-F51)*F53/F52</f>
        <v>16.5</v>
      </c>
    </row>
    <row r="56" spans="4:18" x14ac:dyDescent="0.25">
      <c r="D56" s="10"/>
      <c r="E56" s="11"/>
      <c r="F56" s="11"/>
    </row>
    <row r="57" spans="4:18" x14ac:dyDescent="0.25">
      <c r="D57" s="10"/>
      <c r="E57" s="32" t="s">
        <v>33</v>
      </c>
      <c r="F57" s="11">
        <f>IFERROR(MATCH(F50,J28:J33,0),MATCH(F50,J28:J33,1)+1)</f>
        <v>3</v>
      </c>
    </row>
    <row r="61" spans="4:18" x14ac:dyDescent="0.25">
      <c r="E61" s="42" t="s">
        <v>34</v>
      </c>
      <c r="F61" s="43">
        <f>SUMPRODUCT(G28:G33,M28:M33)/(G35-1)</f>
        <v>87.784615384615378</v>
      </c>
    </row>
    <row r="62" spans="4:18" x14ac:dyDescent="0.25">
      <c r="E62" s="42" t="s">
        <v>36</v>
      </c>
      <c r="F62" s="43">
        <f>SQRT(F61)</f>
        <v>9.3693444479651493</v>
      </c>
    </row>
    <row r="66" spans="5:7" x14ac:dyDescent="0.25">
      <c r="E66" s="38" t="s">
        <v>38</v>
      </c>
      <c r="F66" s="39">
        <f>(SUMPRODUCT(G28:G33,N28:N33)/G35)/(F62^3)</f>
        <v>0.21291835024906983</v>
      </c>
      <c r="G66" s="3" t="str" cm="1">
        <f t="array" ref="G66">_xlfn.IFS(F66&gt;0,"Distribuição assimétrica positiva, enviesada à direita",F66&lt;0,"Distribuição assimétrica negativa, enviesada à esquerda",F66=0,"Distribuição simétrica")</f>
        <v>Distribuição assimétrica positiva, enviesada à direita</v>
      </c>
    </row>
    <row r="67" spans="5:7" x14ac:dyDescent="0.25">
      <c r="E67" s="38" t="s">
        <v>37</v>
      </c>
      <c r="F67" s="39">
        <f>(SUMPRODUCT(G28:G33,O28:O33)/G35)/(F62^4)</f>
        <v>1.749464450089065</v>
      </c>
      <c r="G67" s="3" t="str" cm="1">
        <f t="array" ref="G67">_xlfn.IFS(F67 &gt; 3,"Distribuição leptocúrtica",F67&lt;3,"Distribuição platicúrtica",F67=3,"Distribuição mesocúrtica")</f>
        <v>Distribuição platicúrtica</v>
      </c>
    </row>
  </sheetData>
  <mergeCells count="2">
    <mergeCell ref="G13:G14"/>
    <mergeCell ref="E25:J25"/>
  </mergeCells>
  <phoneticPr fontId="10" type="noConversion"/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Dados</vt:lpstr>
      <vt:lpstr>a) b) c) d) 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Utilizador do Microsoft Office</dc:creator>
  <cp:lastModifiedBy>Jorge Cunha</cp:lastModifiedBy>
  <dcterms:created xsi:type="dcterms:W3CDTF">2020-04-06T01:21:05Z</dcterms:created>
  <dcterms:modified xsi:type="dcterms:W3CDTF">2021-05-25T21:02:31Z</dcterms:modified>
</cp:coreProperties>
</file>