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\Faculdade\Matemática Comp.  2 Semestre  2020_2021\"/>
    </mc:Choice>
  </mc:AlternateContent>
  <xr:revisionPtr revIDLastSave="0" documentId="8_{2467B93F-7571-448F-892F-3BD6A555E702}" xr6:coauthVersionLast="46" xr6:coauthVersionMax="46" xr10:uidLastSave="{00000000-0000-0000-0000-000000000000}"/>
  <bookViews>
    <workbookView xWindow="33210" yWindow="1695" windowWidth="21600" windowHeight="11385" xr2:uid="{C6DB7759-71B4-428A-AD21-F964A74944C9}"/>
  </bookViews>
  <sheets>
    <sheet name="Questão 4" sheetId="1" r:id="rId1"/>
    <sheet name="Questão 5" sheetId="2" r:id="rId2"/>
    <sheet name="Questão 6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" i="1" l="1" a="1"/>
  <c r="C29" i="1"/>
  <c r="I21" i="1"/>
  <c r="G21" i="1"/>
  <c r="C21" i="1" l="1"/>
  <c r="K18" i="1"/>
  <c r="M18" i="1"/>
  <c r="D43" i="3"/>
  <c r="G51" i="2"/>
  <c r="F51" i="2"/>
  <c r="E51" i="2"/>
  <c r="B47" i="3" l="1"/>
  <c r="B45" i="3"/>
  <c r="B44" i="3"/>
  <c r="B46" i="3"/>
  <c r="B43" i="3"/>
  <c r="F24" i="3"/>
  <c r="H20" i="3"/>
  <c r="J20" i="3" s="1"/>
  <c r="H21" i="3"/>
  <c r="J21" i="3" s="1"/>
  <c r="H22" i="3"/>
  <c r="J22" i="3" s="1"/>
  <c r="H23" i="3"/>
  <c r="J23" i="3" s="1"/>
  <c r="H19" i="3"/>
  <c r="J19" i="3" s="1"/>
  <c r="E45" i="3" l="1"/>
  <c r="E44" i="3"/>
  <c r="E43" i="3"/>
  <c r="G43" i="3" s="1"/>
  <c r="I43" i="3" s="1"/>
  <c r="E46" i="3"/>
  <c r="E47" i="3"/>
  <c r="C48" i="2"/>
  <c r="C47" i="2"/>
  <c r="C46" i="2"/>
  <c r="C45" i="2"/>
  <c r="F26" i="2"/>
  <c r="H23" i="2"/>
  <c r="J23" i="2" s="1"/>
  <c r="H24" i="2"/>
  <c r="J24" i="2" s="1"/>
  <c r="H25" i="2"/>
  <c r="J25" i="2" s="1"/>
  <c r="H22" i="2"/>
  <c r="J22" i="2" s="1"/>
  <c r="E45" i="2" l="1"/>
  <c r="B54" i="2"/>
  <c r="D54" i="2" s="1"/>
  <c r="B55" i="2"/>
  <c r="D55" i="2" s="1"/>
  <c r="C59" i="2" s="1"/>
  <c r="B56" i="2"/>
  <c r="B57" i="2"/>
  <c r="B51" i="3" a="1"/>
  <c r="B51" i="3" s="1"/>
  <c r="C51" i="3" a="1"/>
  <c r="C51" i="3" s="1"/>
  <c r="D51" i="3" s="1"/>
  <c r="E51" i="3" s="1"/>
  <c r="G44" i="3"/>
  <c r="G45" i="3"/>
  <c r="G46" i="3" s="1"/>
  <c r="G47" i="3" s="1"/>
  <c r="I25" i="1"/>
  <c r="I24" i="1"/>
  <c r="I23" i="1"/>
  <c r="I22" i="1"/>
  <c r="M21" i="1"/>
  <c r="F45" i="2" l="1" a="1"/>
  <c r="F45" i="2" s="1"/>
  <c r="G45" i="2" s="1"/>
  <c r="B51" i="2" s="1"/>
  <c r="D56" i="2"/>
  <c r="D57" i="2" s="1"/>
  <c r="F51" i="3"/>
  <c r="M22" i="1"/>
  <c r="M23" i="1" s="1"/>
  <c r="M24" i="1" s="1"/>
  <c r="M25" i="1" s="1"/>
  <c r="I26" i="1"/>
  <c r="K25" i="1" s="1"/>
  <c r="K21" i="1" l="1"/>
  <c r="O21" i="1" s="1"/>
  <c r="K24" i="1"/>
  <c r="K23" i="1"/>
  <c r="O23" i="1" s="1"/>
  <c r="K22" i="1"/>
  <c r="O22" i="1" s="1"/>
  <c r="O24" i="1" l="1"/>
  <c r="O25" i="1" s="1"/>
  <c r="G18" i="1"/>
  <c r="G22" i="1" l="1"/>
  <c r="C23" i="1"/>
  <c r="G25" i="1"/>
  <c r="C22" i="1"/>
  <c r="G24" i="1"/>
  <c r="C25" i="1"/>
  <c r="G23" i="1"/>
  <c r="C24" i="1"/>
  <c r="B29" i="1" l="1"/>
  <c r="D29" i="1" s="1"/>
  <c r="B34" i="1" l="1" a="1"/>
  <c r="B34" i="1" s="1"/>
  <c r="D34" i="1" a="1"/>
  <c r="D3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<sst xmlns="http://schemas.openxmlformats.org/spreadsheetml/2006/main" count="81" uniqueCount="63">
  <si>
    <t>Amplitude total</t>
  </si>
  <si>
    <t>n</t>
  </si>
  <si>
    <t>Máximo</t>
  </si>
  <si>
    <t>Mínimo</t>
  </si>
  <si>
    <t xml:space="preserve">Número de classes </t>
  </si>
  <si>
    <t>Amplitude de classe</t>
  </si>
  <si>
    <t>a.</t>
  </si>
  <si>
    <t>Classes</t>
  </si>
  <si>
    <r>
      <t>Marca da classe (x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</si>
  <si>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Freq. Absoluta (n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</si>
  <si>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Min</t>
  </si>
  <si>
    <t>Max</t>
  </si>
  <si>
    <r>
      <t>Freq. Relativa (f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</si>
  <si>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Freq. Acumulada (N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</si>
  <si>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Freq. Acumulada Relativa (F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</si>
  <si>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b.</t>
  </si>
  <si>
    <t>σ</t>
  </si>
  <si>
    <t>σ²</t>
  </si>
  <si>
    <t>c.</t>
  </si>
  <si>
    <r>
      <t>Coeficiente de assimetria (a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</si>
  <si>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r>
      <t>Coeficiente de curtose (a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</si>
  <si>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r>
      <t>a</t>
    </r>
    <r>
      <rPr>
        <vertAlign val="subscript"/>
        <sz val="11"/>
        <color theme="1"/>
        <rFont val="Calibri"/>
        <family val="2"/>
        <scheme val="minor"/>
      </rPr>
      <t xml:space="preserve">3 </t>
    </r>
    <r>
      <rPr>
        <sz val="11"/>
        <color theme="1"/>
        <rFont val="Calibri"/>
        <family val="2"/>
        <scheme val="minor"/>
      </rPr>
      <t>&gt; 0, enviesada à direita</t>
    </r>
  </si>
  <si>
    <r>
      <t>a</t>
    </r>
    <r>
      <rPr>
        <vertAlign val="subscript"/>
        <sz val="11"/>
        <color theme="1"/>
        <rFont val="Calibri"/>
        <family val="2"/>
        <scheme val="minor"/>
      </rPr>
      <t xml:space="preserve">4 </t>
    </r>
    <r>
      <rPr>
        <sz val="11"/>
        <color theme="1"/>
        <rFont val="Calibri"/>
        <family val="2"/>
        <scheme val="minor"/>
      </rPr>
      <t>&lt; 3, distribuição platicúrtica</t>
    </r>
  </si>
  <si>
    <t>Peso (Kg)</t>
  </si>
  <si>
    <t>[0,96;0,98[</t>
  </si>
  <si>
    <t>[0,98;1,00[</t>
  </si>
  <si>
    <t>[1,00;1,02[</t>
  </si>
  <si>
    <t>[1,02;1,06[</t>
  </si>
  <si>
    <t>Mín</t>
  </si>
  <si>
    <t>Máx</t>
  </si>
  <si>
    <r>
      <t>n</t>
    </r>
    <r>
      <rPr>
        <vertAlign val="subscript"/>
        <sz val="11"/>
        <color theme="1"/>
        <rFont val="Calibri"/>
        <family val="2"/>
        <scheme val="minor"/>
      </rPr>
      <t xml:space="preserve">i </t>
    </r>
    <r>
      <rPr>
        <sz val="11"/>
        <color theme="1"/>
        <rFont val="Calibri"/>
        <family val="2"/>
        <scheme val="minor"/>
      </rPr>
      <t>/ h</t>
    </r>
    <r>
      <rPr>
        <vertAlign val="subscript"/>
        <sz val="11"/>
        <color theme="1"/>
        <rFont val="Calibri"/>
        <family val="2"/>
        <scheme val="minor"/>
      </rPr>
      <t>i</t>
    </r>
  </si>
  <si>
    <t>µ</t>
  </si>
  <si>
    <r>
      <t>Amplitude de classe (h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</si>
  <si>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Frequência absoluta (n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</si>
  <si>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[x</t>
    </r>
    <r>
      <rPr>
        <sz val="11"/>
        <color theme="1"/>
        <rFont val="Calibri"/>
        <family val="2"/>
      </rPr>
      <t>̅-s ; x̅</t>
    </r>
    <r>
      <rPr>
        <sz val="11"/>
        <color theme="1"/>
        <rFont val="Calibri"/>
        <family val="2"/>
        <scheme val="minor"/>
      </rPr>
      <t>+s]</t>
    </r>
  </si>
  <si>
    <t>d.</t>
  </si>
  <si>
    <r>
      <t>Freq relativa (f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</si>
  <si>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Freq. Relativa acumulada (F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</si>
  <si>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R:</t>
  </si>
  <si>
    <t>e.</t>
  </si>
  <si>
    <t>A amostra de 200 garrafas</t>
  </si>
  <si>
    <r>
      <t>Classe de rendimentos (10³</t>
    </r>
    <r>
      <rPr>
        <sz val="11"/>
        <color theme="1"/>
        <rFont val="Calibri"/>
        <family val="2"/>
      </rPr>
      <t>€)</t>
    </r>
  </si>
  <si>
    <t>[0,10[</t>
  </si>
  <si>
    <t>[10,20[</t>
  </si>
  <si>
    <t>[20,35[</t>
  </si>
  <si>
    <t>[35,50[</t>
  </si>
  <si>
    <t>[50,75[</t>
  </si>
  <si>
    <r>
      <t>n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/ h</t>
    </r>
    <r>
      <rPr>
        <vertAlign val="subscript"/>
        <sz val="11"/>
        <color theme="1"/>
        <rFont val="Calibri"/>
        <family val="2"/>
        <scheme val="minor"/>
      </rPr>
      <t>i</t>
    </r>
  </si>
  <si>
    <t>μ</t>
  </si>
  <si>
    <t>Me</t>
  </si>
  <si>
    <r>
      <t>Freq Relativa (f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</si>
  <si>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r>
      <t>Freq Relativa Acumulada (F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</si>
  <si>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s³</t>
  </si>
  <si>
    <r>
      <t>m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</si>
  <si>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</si>
  <si>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t>s²</t>
  </si>
  <si>
    <t>s</t>
  </si>
  <si>
    <r>
      <t>A cauda direita é mais comprida (enviesada à direita), pois a</t>
    </r>
    <r>
      <rPr>
        <vertAlign val="subscript"/>
        <sz val="11"/>
        <color theme="1"/>
        <rFont val="Calibri"/>
        <family val="2"/>
      </rPr>
      <t>3</t>
    </r>
    <r>
      <rPr>
        <sz val="11"/>
        <color theme="1"/>
        <rFont val="Calibri"/>
        <family val="2"/>
      </rPr>
      <t xml:space="preserve"> &gt; 0</t>
    </r>
  </si>
  <si>
    <t>??????</t>
  </si>
  <si>
    <t>f.</t>
  </si>
  <si>
    <t>Nº observado</t>
  </si>
  <si>
    <t>????</t>
  </si>
  <si>
    <t>=(SOMA((marca da classe-media)^2*freq absoluta))*(1/(n-1))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</si>
</sst>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5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0" fontId="0" fillId="0" borderId="0" xfId="0" applyNumberFormat="1"/>
    <xf numFmtId="0" fontId="2" fillId="2" borderId="0" xfId="0" applyFont="1" applyFill="1" applyAlignment="1">
      <alignment horizontal="center" vertical="center"/>
    </xf>
    <xf numFmtId="164" fontId="0" fillId="0" borderId="1" xfId="0" applyNumberFormat="1" applyBorder="1"/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2" fillId="0" borderId="0" xfId="0" applyFont="1"/>
    <xf numFmtId="0" fontId="0" fillId="0" borderId="0" xfId="0" applyAlignment="1">
      <alignment horizontal="left" vertical="center"/>
    </xf>
    <xf numFmtId="1" fontId="0" fillId="4" borderId="0" xfId="0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0" borderId="0" xfId="0" quotePrefix="1"/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2" borderId="0" xfId="0" applyFill="1" applyAlignment="1">
      <alignment horizontal="center" wrapText="1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2" borderId="7" xfId="0" applyFill="1" applyBorder="1" applyAlignment="1">
      <alignment horizontal="center" wrapText="1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/>
    </xf>
    <xf numFmtId="10" fontId="0" fillId="0" borderId="1" xfId="0" applyNumberFormat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2" fillId="3" borderId="0" xfId="0" applyFont="1" applyFill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 vertical="center" wrapText="1"/>
    </xf>
    <xf numFmtId="0" fontId="0" fillId="5" borderId="7" xfId="0" applyFill="1" applyBorder="1" applyAlignment="1">
      <alignment horizontal="center" vertical="center"/>
    </xf>
    <xf numFmtId="0" fontId="0" fillId="5" borderId="0" xfId="0" applyFill="1" applyAlignment="1">
      <alignment horizontal="center" wrapText="1"/>
    </xf>
    <xf numFmtId="0" fontId="2" fillId="5" borderId="0" xfId="0" applyFont="1" applyFill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26159230096238"/>
          <c:y val="6.4814814814814811E-2"/>
          <c:w val="0.81862729658792655"/>
          <c:h val="0.743503207932341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5'!$B$22:$C$25</c:f>
              <c:strCache>
                <c:ptCount val="4"/>
                <c:pt idx="0">
                  <c:v>[0,96;0,98[</c:v>
                </c:pt>
                <c:pt idx="1">
                  <c:v>[0,98;1,00[</c:v>
                </c:pt>
                <c:pt idx="2">
                  <c:v>[1,00;1,02[</c:v>
                </c:pt>
                <c:pt idx="3">
                  <c:v>[1,02;1,06[</c:v>
                </c:pt>
              </c:strCache>
            </c:strRef>
          </c:cat>
          <c:val>
            <c:numRef>
              <c:f>'Questão 5'!$J$22:$J$25</c:f>
              <c:numCache>
                <c:formatCode>General</c:formatCode>
                <c:ptCount val="4"/>
                <c:pt idx="0">
                  <c:v>399.99999999999966</c:v>
                </c:pt>
                <c:pt idx="1">
                  <c:v>2449.9999999999977</c:v>
                </c:pt>
                <c:pt idx="2">
                  <c:v>1499.9999999999986</c:v>
                </c:pt>
                <c:pt idx="3">
                  <c:v>324.99999999999972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A-45D3-9AC4-00727C54F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174812096"/>
        <c:axId val="1174809184"/>
      </c:barChart>
      <c:catAx>
        <c:axId val="1174812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Peso (Kg)</a:t>
                </a:r>
              </a:p>
            </c:rich>
          </c:tx>
          <c:layout>
            <c:manualLayout>
              <c:xMode val="edge"/>
              <c:yMode val="edge"/>
              <c:x val="0.46076268591426073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74809184"/>
        <c:crosses val="autoZero"/>
        <c:auto val="1"/>
        <c:lblAlgn val="ctr"/>
        <c:lblOffset val="100"/>
        <c:noMultiLvlLbl val="0"/>
      </c:catAx>
      <c:valAx>
        <c:axId val="1174809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n</a:t>
                </a:r>
                <a:r>
                  <a:rPr lang="pt-PT" baseline="-25000"/>
                  <a:t>i</a:t>
                </a:r>
                <a:r>
                  <a:rPr lang="pt-PT" baseline="0"/>
                  <a:t> / h</a:t>
                </a:r>
                <a:r>
                  <a:rPr lang="pt-PT" baseline="-25000"/>
                  <a:t>i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7481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6'!$B$19:$C$23</c:f>
              <c:strCache>
                <c:ptCount val="5"/>
                <c:pt idx="0">
                  <c:v>[0,10[</c:v>
                </c:pt>
                <c:pt idx="1">
                  <c:v>[10,20[</c:v>
                </c:pt>
                <c:pt idx="2">
                  <c:v>[20,35[</c:v>
                </c:pt>
                <c:pt idx="3">
                  <c:v>[35,50[</c:v>
                </c:pt>
                <c:pt idx="4">
                  <c:v>[50,75[</c:v>
                </c:pt>
              </c:strCache>
            </c:strRef>
          </c:cat>
          <c:val>
            <c:numRef>
              <c:f>'Questão 6'!$J$19:$J$23</c:f>
              <c:numCache>
                <c:formatCode>General</c:formatCode>
                <c:ptCount val="5"/>
                <c:pt idx="0">
                  <c:v>1</c:v>
                </c:pt>
                <c:pt idx="1">
                  <c:v>4.2</c:v>
                </c:pt>
                <c:pt idx="2">
                  <c:v>2</c:v>
                </c:pt>
                <c:pt idx="3" formatCode="0.0000">
                  <c:v>0.66666666666666663</c:v>
                </c:pt>
                <c:pt idx="4">
                  <c:v>0.32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6-4FDB-ADC9-E04774CDA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29718352"/>
        <c:axId val="1029717520"/>
      </c:barChart>
      <c:catAx>
        <c:axId val="1029718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classe e rendimentos (10³€)</a:t>
                </a:r>
              </a:p>
            </c:rich>
          </c:tx>
          <c:layout>
            <c:manualLayout>
              <c:xMode val="edge"/>
              <c:yMode val="edge"/>
              <c:x val="0.39061001749781271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29717520"/>
        <c:crosses val="autoZero"/>
        <c:auto val="1"/>
        <c:lblAlgn val="ctr"/>
        <c:lblOffset val="100"/>
        <c:noMultiLvlLbl val="0"/>
      </c:catAx>
      <c:valAx>
        <c:axId val="10297175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hi</a:t>
                </a:r>
                <a:r>
                  <a:rPr lang="pt-PT" baseline="0"/>
                  <a:t> / ni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2971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iff"/><Relationship Id="rId2" Type="http://schemas.openxmlformats.org/officeDocument/2006/relationships/chart" Target="../charts/chart2.xml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247650</xdr:colOff>
      <xdr:row>14</xdr:row>
      <xdr:rowOff>187086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3B0D608-D8C9-45A3-8AA9-D34B4CC64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62850" cy="28540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581025</xdr:colOff>
      <xdr:row>17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E016B85-F067-4248-BAA1-DDFACF528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95925" cy="3419475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26</xdr:row>
      <xdr:rowOff>128587</xdr:rowOff>
    </xdr:from>
    <xdr:to>
      <xdr:col>8</xdr:col>
      <xdr:colOff>314325</xdr:colOff>
      <xdr:row>41</xdr:row>
      <xdr:rowOff>14287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F3C275B-E643-4334-98A0-29E674EA5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511814</xdr:colOff>
      <xdr:row>15</xdr:row>
      <xdr:rowOff>19051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1383E3-E6F5-4B2E-90A0-D07313F2F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074414" cy="2876550"/>
        </a:xfrm>
        <a:prstGeom prst="rect">
          <a:avLst/>
        </a:prstGeom>
      </xdr:spPr>
    </xdr:pic>
    <xdr:clientData/>
  </xdr:twoCellAnchor>
  <xdr:twoCellAnchor>
    <xdr:from>
      <xdr:col>0</xdr:col>
      <xdr:colOff>600075</xdr:colOff>
      <xdr:row>25</xdr:row>
      <xdr:rowOff>14286</xdr:rowOff>
    </xdr:from>
    <xdr:to>
      <xdr:col>8</xdr:col>
      <xdr:colOff>9525</xdr:colOff>
      <xdr:row>39</xdr:row>
      <xdr:rowOff>19049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0D4B17-49EE-4120-AA44-0C888E512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9525</xdr:colOff>
      <xdr:row>34</xdr:row>
      <xdr:rowOff>116036</xdr:rowOff>
    </xdr:from>
    <xdr:to>
      <xdr:col>16</xdr:col>
      <xdr:colOff>343011</xdr:colOff>
      <xdr:row>47</xdr:row>
      <xdr:rowOff>1503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34541DC-9F23-44B9-A3FE-9ABD2B485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725" y="6593036"/>
          <a:ext cx="3991086" cy="23619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ACEE4-28E7-4350-A641-305EB1384688}">
  <dimension ref="A1:R36"/>
  <sheetViews>
    <sheetView tabSelected="1" topLeftCell="A16" zoomScaleNormal="100" workbookViewId="0">
      <selection activeCell="G30" sqref="G30"/>
    </sheetView>
  </sheetViews>
  <sheetFormatPr defaultRowHeight="15" x14ac:dyDescent="0.25"/>
  <sheetData>
    <row r="1" spans="18:18" x14ac:dyDescent="0.25">
      <c r="R1">
        <v>81</v>
      </c>
    </row>
    <row r="2" spans="18:18" x14ac:dyDescent="0.25">
      <c r="R2">
        <v>73</v>
      </c>
    </row>
    <row r="3" spans="18:18" x14ac:dyDescent="0.25">
      <c r="R3">
        <v>69</v>
      </c>
    </row>
    <row r="4" spans="18:18" x14ac:dyDescent="0.25">
      <c r="R4">
        <v>75</v>
      </c>
    </row>
    <row r="5" spans="18:18" x14ac:dyDescent="0.25">
      <c r="R5">
        <v>80</v>
      </c>
    </row>
    <row r="6" spans="18:18" x14ac:dyDescent="0.25">
      <c r="R6">
        <v>76</v>
      </c>
    </row>
    <row r="7" spans="18:18" x14ac:dyDescent="0.25">
      <c r="R7">
        <v>87</v>
      </c>
    </row>
    <row r="8" spans="18:18" x14ac:dyDescent="0.25">
      <c r="R8">
        <v>88</v>
      </c>
    </row>
    <row r="9" spans="18:18" x14ac:dyDescent="0.25">
      <c r="R9">
        <v>83</v>
      </c>
    </row>
    <row r="10" spans="18:18" x14ac:dyDescent="0.25">
      <c r="R10">
        <v>74</v>
      </c>
    </row>
    <row r="11" spans="18:18" x14ac:dyDescent="0.25">
      <c r="R11">
        <v>71</v>
      </c>
    </row>
    <row r="12" spans="18:18" x14ac:dyDescent="0.25">
      <c r="R12">
        <v>77</v>
      </c>
    </row>
    <row r="13" spans="18:18" x14ac:dyDescent="0.25">
      <c r="R13">
        <v>65</v>
      </c>
    </row>
    <row r="14" spans="18:18" x14ac:dyDescent="0.25">
      <c r="R14">
        <v>75</v>
      </c>
    </row>
    <row r="15" spans="18:18" x14ac:dyDescent="0.25">
      <c r="R15">
        <v>85</v>
      </c>
    </row>
    <row r="16" spans="18:18" x14ac:dyDescent="0.25">
      <c r="R16">
        <v>71</v>
      </c>
    </row>
    <row r="17" spans="1:18" x14ac:dyDescent="0.25">
      <c r="A17" t="s">
        <v>6</v>
      </c>
      <c r="E17" s="4" t="s">
        <v>2</v>
      </c>
      <c r="F17" s="4" t="s">
        <v>3</v>
      </c>
      <c r="G17" s="42" t="s">
        <v>0</v>
      </c>
      <c r="H17" s="42"/>
      <c r="I17" s="1"/>
      <c r="J17" s="6" t="s">
        <v>1</v>
      </c>
      <c r="K17" s="44" t="s">
        <v>4</v>
      </c>
      <c r="L17" s="44"/>
      <c r="M17" s="45" t="s">
        <v>5</v>
      </c>
      <c r="N17" s="45"/>
      <c r="R17">
        <v>67</v>
      </c>
    </row>
    <row r="18" spans="1:18" x14ac:dyDescent="0.25">
      <c r="E18" s="3">
        <v>93</v>
      </c>
      <c r="F18" s="3">
        <v>65</v>
      </c>
      <c r="G18" s="43">
        <f>E18-F18</f>
        <v>28</v>
      </c>
      <c r="H18" s="43"/>
      <c r="I18" s="1"/>
      <c r="J18" s="7">
        <v>30</v>
      </c>
      <c r="K18" s="37">
        <f>INT(1+3.3*LOG10(J18))</f>
        <v>5</v>
      </c>
      <c r="L18" s="37"/>
      <c r="M18" s="37">
        <f>INT(G18/K18)+1</f>
        <v>6</v>
      </c>
      <c r="N18" s="37"/>
      <c r="R18">
        <v>68</v>
      </c>
    </row>
    <row r="19" spans="1:18" x14ac:dyDescent="0.25">
      <c r="B19" s="2"/>
      <c r="C19" s="2"/>
      <c r="D19" s="2"/>
      <c r="R19">
        <v>86</v>
      </c>
    </row>
    <row r="20" spans="1:18" ht="18" x14ac:dyDescent="0.35">
      <c r="C20" s="45" t="s">
        <v>7</v>
      </c>
      <c r="D20" s="45"/>
      <c r="E20" s="4" t="s">
        <v>10</v>
      </c>
      <c r="F20" s="4" t="s">
        <v>11</v>
      </c>
      <c r="G20" s="45" t="s">
        <v>8</v>
      </c>
      <c r="H20" s="45"/>
      <c r="I20" s="45" t="s">
        <v>9</v>
      </c>
      <c r="J20" s="45"/>
      <c r="K20" s="45" t="s">
        <v>12</v>
      </c>
      <c r="L20" s="45"/>
      <c r="M20" s="45" t="s">
        <v>13</v>
      </c>
      <c r="N20" s="45"/>
      <c r="O20" s="45" t="s">
        <v>14</v>
      </c>
      <c r="P20" s="45"/>
      <c r="Q20" s="45"/>
      <c r="R20">
        <v>84</v>
      </c>
    </row>
    <row r="21" spans="1:18" x14ac:dyDescent="0.25">
      <c r="B21" s="7">
        <v>1</v>
      </c>
      <c r="C21" s="37" t="str">
        <f>"["&amp;F18+B20*M18&amp;";"&amp;F18+M18*B21&amp;"["</f>
        <v>[65;71[</v>
      </c>
      <c r="D21" s="37"/>
      <c r="E21" s="7">
        <v>65</v>
      </c>
      <c r="F21" s="7">
        <v>71</v>
      </c>
      <c r="G21" s="37">
        <f>(F18+B20*M18+F18+M18*B21)/2</f>
        <v>68</v>
      </c>
      <c r="H21" s="37"/>
      <c r="I21" s="37">
        <f>COUNTIFS(R1:R30,"&gt;="&amp;E21,R1:R30,"&lt;"&amp;F21)</f>
        <v>6</v>
      </c>
      <c r="J21" s="37"/>
      <c r="K21" s="46">
        <f>I21/I26</f>
        <v>0.2</v>
      </c>
      <c r="L21" s="46"/>
      <c r="M21" s="37">
        <f>I21</f>
        <v>6</v>
      </c>
      <c r="N21" s="37"/>
      <c r="O21" s="46">
        <f>K21</f>
        <v>0.2</v>
      </c>
      <c r="P21" s="37"/>
      <c r="Q21" s="37"/>
      <c r="R21">
        <v>78</v>
      </c>
    </row>
    <row r="22" spans="1:18" x14ac:dyDescent="0.25">
      <c r="B22" s="7">
        <v>2</v>
      </c>
      <c r="C22" s="37" t="str">
        <f>"["&amp;F18+B21*M18&amp;";"&amp;F18+M18*B22&amp;"["</f>
        <v>[71;77[</v>
      </c>
      <c r="D22" s="37"/>
      <c r="E22" s="7">
        <v>71</v>
      </c>
      <c r="F22" s="7">
        <v>77</v>
      </c>
      <c r="G22" s="37">
        <f>(F18+B21*M18+F18+M18*B22)/2</f>
        <v>74</v>
      </c>
      <c r="H22" s="37"/>
      <c r="I22" s="37">
        <f>COUNTIFS(R1:R30,"&gt;="&amp;E22,R1:R30,"&lt;"&amp;F22)</f>
        <v>8</v>
      </c>
      <c r="J22" s="37"/>
      <c r="K22" s="46">
        <f>I22/I26</f>
        <v>0.26666666666666666</v>
      </c>
      <c r="L22" s="46"/>
      <c r="M22" s="37">
        <f>I22+I21</f>
        <v>14</v>
      </c>
      <c r="N22" s="37"/>
      <c r="O22" s="46">
        <f>K22+O21</f>
        <v>0.46666666666666667</v>
      </c>
      <c r="P22" s="37"/>
      <c r="Q22" s="37"/>
      <c r="R22">
        <v>86</v>
      </c>
    </row>
    <row r="23" spans="1:18" x14ac:dyDescent="0.25">
      <c r="B23" s="9">
        <v>3</v>
      </c>
      <c r="C23" s="37" t="str">
        <f>"["&amp;F18+B22*M18&amp;";"&amp;F18+M18*B23&amp;"["</f>
        <v>[77;83[</v>
      </c>
      <c r="D23" s="37"/>
      <c r="E23" s="7">
        <v>77</v>
      </c>
      <c r="F23" s="7">
        <v>83</v>
      </c>
      <c r="G23" s="37">
        <f>(F18+B22*M18+F18+M18*B23)/2</f>
        <v>80</v>
      </c>
      <c r="H23" s="37"/>
      <c r="I23" s="37">
        <f>COUNTIFS(R1:R30,"&gt;="&amp;E23,R1:R30,"&lt;"&amp;F23)</f>
        <v>5</v>
      </c>
      <c r="J23" s="37"/>
      <c r="K23" s="46">
        <f>I23/I26</f>
        <v>0.16666666666666666</v>
      </c>
      <c r="L23" s="46"/>
      <c r="M23" s="37">
        <f>I23+M22</f>
        <v>19</v>
      </c>
      <c r="N23" s="37"/>
      <c r="O23" s="46">
        <f>K23+O22</f>
        <v>0.6333333333333333</v>
      </c>
      <c r="P23" s="37"/>
      <c r="Q23" s="37"/>
      <c r="R23">
        <v>69</v>
      </c>
    </row>
    <row r="24" spans="1:18" x14ac:dyDescent="0.25">
      <c r="B24" s="9">
        <v>4</v>
      </c>
      <c r="C24" s="37" t="str">
        <f>"["&amp;F18+B23*M18&amp;";"&amp;F18+M18*B24&amp;"["</f>
        <v>[83;89[</v>
      </c>
      <c r="D24" s="37"/>
      <c r="E24" s="7">
        <v>83</v>
      </c>
      <c r="F24" s="7">
        <v>89</v>
      </c>
      <c r="G24" s="37">
        <f>(F18+B23*M18+F18+M18*B24)/2</f>
        <v>86</v>
      </c>
      <c r="H24" s="37"/>
      <c r="I24" s="37">
        <f>COUNTIFS(R1:R30,"&gt;="&amp;E24,R1:R30,"&lt;"&amp;F24)</f>
        <v>9</v>
      </c>
      <c r="J24" s="37"/>
      <c r="K24" s="46">
        <f>I24/I26</f>
        <v>0.3</v>
      </c>
      <c r="L24" s="46"/>
      <c r="M24" s="37">
        <f>I24+M23</f>
        <v>28</v>
      </c>
      <c r="N24" s="37"/>
      <c r="O24" s="46">
        <f>K24+O23</f>
        <v>0.93333333333333335</v>
      </c>
      <c r="P24" s="37"/>
      <c r="Q24" s="37"/>
      <c r="R24">
        <v>70</v>
      </c>
    </row>
    <row r="25" spans="1:18" x14ac:dyDescent="0.25">
      <c r="B25" s="7">
        <v>5</v>
      </c>
      <c r="C25" s="37" t="str">
        <f>"["&amp;F18+B24*M18&amp;";"&amp;F18+M18*B25&amp;"["</f>
        <v>[89;95[</v>
      </c>
      <c r="D25" s="37"/>
      <c r="E25" s="7">
        <v>89</v>
      </c>
      <c r="F25" s="7">
        <v>95</v>
      </c>
      <c r="G25" s="37">
        <f>(F18+B24*M18+F18+M18*B25)/2</f>
        <v>92</v>
      </c>
      <c r="H25" s="37"/>
      <c r="I25" s="37">
        <f>COUNTIFS(R1:R30,"&gt;="&amp;E25,R1:R30,"&lt;"&amp;F25)</f>
        <v>2</v>
      </c>
      <c r="J25" s="37"/>
      <c r="K25" s="46">
        <f>I25/I26</f>
        <v>6.6666666666666666E-2</v>
      </c>
      <c r="L25" s="46"/>
      <c r="M25" s="37">
        <f>I25+M24</f>
        <v>30</v>
      </c>
      <c r="N25" s="37"/>
      <c r="O25" s="46">
        <f>K25+O24</f>
        <v>1</v>
      </c>
      <c r="P25" s="37"/>
      <c r="Q25" s="37"/>
      <c r="R25">
        <v>80</v>
      </c>
    </row>
    <row r="26" spans="1:18" x14ac:dyDescent="0.25">
      <c r="I26" s="37">
        <f>SUM(I21:J25)</f>
        <v>30</v>
      </c>
      <c r="J26" s="37"/>
      <c r="K26" s="10"/>
      <c r="R26">
        <v>90</v>
      </c>
    </row>
    <row r="27" spans="1:18" x14ac:dyDescent="0.25">
      <c r="R27">
        <v>88</v>
      </c>
    </row>
    <row r="28" spans="1:18" x14ac:dyDescent="0.25">
      <c r="A28" t="s">
        <v>15</v>
      </c>
      <c r="B28" s="5" t="s">
        <v>31</v>
      </c>
      <c r="C28" s="11" t="s">
        <v>17</v>
      </c>
      <c r="D28" s="11" t="s">
        <v>16</v>
      </c>
      <c r="R28">
        <v>93</v>
      </c>
    </row>
    <row r="29" spans="1:18" x14ac:dyDescent="0.25">
      <c r="B29" s="9">
        <f>SUMPRODUCT(G21:H25,I21:J25)/I26</f>
        <v>78.599999999999994</v>
      </c>
      <c r="C29" s="9" cm="1">
        <f t="array" ref="C29">(SUM((G21:H25-B29)^2*I21:J25))*(1/(I26-1))</f>
        <v>58.800000000000004</v>
      </c>
      <c r="D29" s="12">
        <f>SQRT(C29)</f>
        <v>7.6681158050723255</v>
      </c>
      <c r="G29" s="32" t="s">
        <v>62</v>
      </c>
      <c r="R29">
        <v>87</v>
      </c>
    </row>
    <row r="30" spans="1:18" x14ac:dyDescent="0.25">
      <c r="R30">
        <v>75</v>
      </c>
    </row>
    <row r="32" spans="1:18" ht="15" customHeight="1" x14ac:dyDescent="0.25">
      <c r="A32" t="s">
        <v>18</v>
      </c>
      <c r="B32" s="38" t="s">
        <v>19</v>
      </c>
      <c r="C32" s="38"/>
      <c r="D32" s="38" t="s">
        <v>20</v>
      </c>
      <c r="E32" s="38"/>
    </row>
    <row r="33" spans="2:5" x14ac:dyDescent="0.25">
      <c r="B33" s="38"/>
      <c r="C33" s="38"/>
      <c r="D33" s="41"/>
      <c r="E33" s="41"/>
    </row>
    <row r="34" spans="2:5" x14ac:dyDescent="0.25">
      <c r="B34" s="39" cm="1">
        <f t="array" ref="B34">((SUM((G21:H25-B29)^3*I21:J25))*(1/(I26)))/(D29^3)</f>
        <v>4.0524726962807373E-2</v>
      </c>
      <c r="C34" s="40"/>
      <c r="D34" s="39" cm="1">
        <f t="array" ref="D34">((SUM((G21:H25-B29)^4*I21:J25))*(1/(I26)))/(D29^4)</f>
        <v>1.646895737886992</v>
      </c>
      <c r="E34" s="40"/>
    </row>
    <row r="35" spans="2:5" ht="18" customHeight="1" x14ac:dyDescent="0.25">
      <c r="B35" s="33" t="s">
        <v>21</v>
      </c>
      <c r="C35" s="34"/>
      <c r="D35" s="33" t="s">
        <v>22</v>
      </c>
      <c r="E35" s="34"/>
    </row>
    <row r="36" spans="2:5" x14ac:dyDescent="0.25">
      <c r="B36" s="35"/>
      <c r="C36" s="36"/>
      <c r="D36" s="35"/>
      <c r="E36" s="36"/>
    </row>
  </sheetData>
  <sortState xmlns:xlrd2="http://schemas.microsoft.com/office/spreadsheetml/2017/richdata2" ref="R1:R29">
    <sortCondition ref="R1:R29"/>
  </sortState>
  <mergeCells count="49">
    <mergeCell ref="O22:Q22"/>
    <mergeCell ref="O23:Q23"/>
    <mergeCell ref="O24:Q24"/>
    <mergeCell ref="O25:Q25"/>
    <mergeCell ref="I26:J26"/>
    <mergeCell ref="M25:N25"/>
    <mergeCell ref="K25:L25"/>
    <mergeCell ref="M20:N20"/>
    <mergeCell ref="M21:N21"/>
    <mergeCell ref="M22:N22"/>
    <mergeCell ref="M23:N23"/>
    <mergeCell ref="M24:N24"/>
    <mergeCell ref="O20:Q20"/>
    <mergeCell ref="O21:Q21"/>
    <mergeCell ref="G23:H23"/>
    <mergeCell ref="G24:H24"/>
    <mergeCell ref="G25:H25"/>
    <mergeCell ref="I20:J20"/>
    <mergeCell ref="I21:J21"/>
    <mergeCell ref="I22:J22"/>
    <mergeCell ref="I23:J23"/>
    <mergeCell ref="I24:J24"/>
    <mergeCell ref="I25:J25"/>
    <mergeCell ref="K20:L20"/>
    <mergeCell ref="K21:L21"/>
    <mergeCell ref="K22:L22"/>
    <mergeCell ref="K23:L23"/>
    <mergeCell ref="K24:L24"/>
    <mergeCell ref="C20:D20"/>
    <mergeCell ref="C21:D21"/>
    <mergeCell ref="C22:D22"/>
    <mergeCell ref="G20:H20"/>
    <mergeCell ref="G21:H21"/>
    <mergeCell ref="G22:H22"/>
    <mergeCell ref="G17:H17"/>
    <mergeCell ref="G18:H18"/>
    <mergeCell ref="K17:L17"/>
    <mergeCell ref="M17:N17"/>
    <mergeCell ref="K18:L18"/>
    <mergeCell ref="M18:N18"/>
    <mergeCell ref="B35:C36"/>
    <mergeCell ref="D35:E36"/>
    <mergeCell ref="C23:D23"/>
    <mergeCell ref="C24:D24"/>
    <mergeCell ref="C25:D25"/>
    <mergeCell ref="B32:C33"/>
    <mergeCell ref="B34:C34"/>
    <mergeCell ref="D32:E33"/>
    <mergeCell ref="D34:E34"/>
  </mergeCells>
  <phoneticPr fontId="3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48992-A28D-46A5-BFAA-66F8F5D1368C}">
  <dimension ref="A20:J63"/>
  <sheetViews>
    <sheetView topLeftCell="A40" workbookViewId="0">
      <selection activeCell="F45" sqref="F45:F48"/>
    </sheetView>
  </sheetViews>
  <sheetFormatPr defaultRowHeight="15" x14ac:dyDescent="0.25"/>
  <cols>
    <col min="6" max="6" width="9.7109375" customWidth="1"/>
  </cols>
  <sheetData>
    <row r="20" spans="1:10" ht="18" customHeight="1" x14ac:dyDescent="0.25">
      <c r="A20" t="s">
        <v>6</v>
      </c>
      <c r="B20" s="55" t="s">
        <v>23</v>
      </c>
      <c r="C20" s="55"/>
      <c r="D20" s="55" t="s">
        <v>28</v>
      </c>
      <c r="E20" s="55" t="s">
        <v>29</v>
      </c>
      <c r="F20" s="57" t="s">
        <v>33</v>
      </c>
      <c r="G20" s="57"/>
      <c r="H20" s="57" t="s">
        <v>32</v>
      </c>
      <c r="I20" s="57"/>
      <c r="J20" s="55" t="s">
        <v>30</v>
      </c>
    </row>
    <row r="21" spans="1:10" x14ac:dyDescent="0.25">
      <c r="B21" s="56"/>
      <c r="C21" s="56"/>
      <c r="D21" s="56"/>
      <c r="E21" s="56"/>
      <c r="F21" s="57"/>
      <c r="G21" s="57"/>
      <c r="H21" s="58"/>
      <c r="I21" s="58"/>
      <c r="J21" s="56"/>
    </row>
    <row r="22" spans="1:10" x14ac:dyDescent="0.25">
      <c r="B22" s="51" t="s">
        <v>24</v>
      </c>
      <c r="C22" s="52"/>
      <c r="D22" s="9">
        <v>0.96</v>
      </c>
      <c r="E22" s="9">
        <v>0.98</v>
      </c>
      <c r="F22" s="59">
        <v>8</v>
      </c>
      <c r="G22" s="59"/>
      <c r="H22" s="60">
        <f>E22-D22</f>
        <v>2.0000000000000018E-2</v>
      </c>
      <c r="I22" s="61"/>
      <c r="J22" s="14">
        <f>F22/H22</f>
        <v>399.99999999999966</v>
      </c>
    </row>
    <row r="23" spans="1:10" x14ac:dyDescent="0.25">
      <c r="B23" s="51" t="s">
        <v>25</v>
      </c>
      <c r="C23" s="52"/>
      <c r="D23" s="9">
        <v>0.98</v>
      </c>
      <c r="E23" s="9">
        <v>1</v>
      </c>
      <c r="F23" s="59">
        <v>49</v>
      </c>
      <c r="G23" s="59"/>
      <c r="H23" s="60">
        <f>E23-D23</f>
        <v>2.0000000000000018E-2</v>
      </c>
      <c r="I23" s="61"/>
      <c r="J23" s="14">
        <f>F23/H23</f>
        <v>2449.9999999999977</v>
      </c>
    </row>
    <row r="24" spans="1:10" x14ac:dyDescent="0.25">
      <c r="B24" s="51" t="s">
        <v>26</v>
      </c>
      <c r="C24" s="52"/>
      <c r="D24" s="9">
        <v>1</v>
      </c>
      <c r="E24" s="9">
        <v>1.02</v>
      </c>
      <c r="F24" s="59">
        <v>30</v>
      </c>
      <c r="G24" s="59"/>
      <c r="H24" s="60">
        <f>E24-D24</f>
        <v>2.0000000000000018E-2</v>
      </c>
      <c r="I24" s="61"/>
      <c r="J24" s="14">
        <f>F24/H24</f>
        <v>1499.9999999999986</v>
      </c>
    </row>
    <row r="25" spans="1:10" x14ac:dyDescent="0.25">
      <c r="B25" s="53" t="s">
        <v>27</v>
      </c>
      <c r="C25" s="54"/>
      <c r="D25" s="9">
        <v>1.02</v>
      </c>
      <c r="E25" s="13">
        <v>1.06</v>
      </c>
      <c r="F25" s="59">
        <v>13</v>
      </c>
      <c r="G25" s="59"/>
      <c r="H25" s="60">
        <f>E25-D25</f>
        <v>4.0000000000000036E-2</v>
      </c>
      <c r="I25" s="61"/>
      <c r="J25" s="8">
        <f>F25/H25</f>
        <v>324.99999999999972</v>
      </c>
    </row>
    <row r="26" spans="1:10" x14ac:dyDescent="0.25">
      <c r="F26" s="37">
        <f>SUM(F22:G25)</f>
        <v>100</v>
      </c>
      <c r="G26" s="37"/>
    </row>
    <row r="43" spans="1:7" ht="18" customHeight="1" x14ac:dyDescent="0.25">
      <c r="A43" t="s">
        <v>15</v>
      </c>
      <c r="C43" s="55" t="s">
        <v>8</v>
      </c>
      <c r="D43" s="55"/>
      <c r="E43" s="55" t="s">
        <v>31</v>
      </c>
      <c r="F43" s="62" t="s">
        <v>17</v>
      </c>
      <c r="G43" s="62" t="s">
        <v>16</v>
      </c>
    </row>
    <row r="44" spans="1:7" x14ac:dyDescent="0.25">
      <c r="C44" s="56"/>
      <c r="D44" s="56"/>
      <c r="E44" s="55"/>
      <c r="F44" s="55"/>
      <c r="G44" s="55"/>
    </row>
    <row r="45" spans="1:7" x14ac:dyDescent="0.25">
      <c r="B45" s="18">
        <v>1</v>
      </c>
      <c r="C45" s="60">
        <f>(D22+E22)/2</f>
        <v>0.97</v>
      </c>
      <c r="D45" s="61"/>
      <c r="E45" s="59">
        <f>SUMPRODUCT(C45:D48,F22:G25)/F26</f>
        <v>1.0008999999999999</v>
      </c>
      <c r="F45" s="63" cm="1">
        <f t="array" ref="F45">(SUM((C45:D48-E45)^2*F22:G25))*(1/(F26-1))</f>
        <v>3.6180808080808145E-4</v>
      </c>
      <c r="G45" s="64">
        <f>SQRT(F45)</f>
        <v>1.9021253397399483E-2</v>
      </c>
    </row>
    <row r="46" spans="1:7" x14ac:dyDescent="0.25">
      <c r="B46" s="18">
        <v>2</v>
      </c>
      <c r="C46" s="60">
        <f>(D23+E23)/2</f>
        <v>0.99</v>
      </c>
      <c r="D46" s="61"/>
      <c r="E46" s="59"/>
      <c r="F46" s="63"/>
      <c r="G46" s="64"/>
    </row>
    <row r="47" spans="1:7" x14ac:dyDescent="0.25">
      <c r="B47" s="18">
        <v>3</v>
      </c>
      <c r="C47" s="60">
        <f>(D24+E24)/2</f>
        <v>1.01</v>
      </c>
      <c r="D47" s="61"/>
      <c r="E47" s="59"/>
      <c r="F47" s="63"/>
      <c r="G47" s="64"/>
    </row>
    <row r="48" spans="1:7" x14ac:dyDescent="0.25">
      <c r="B48" s="18">
        <v>4</v>
      </c>
      <c r="C48" s="60">
        <f>(D25+E25)/2</f>
        <v>1.04</v>
      </c>
      <c r="D48" s="61"/>
      <c r="E48" s="59"/>
      <c r="F48" s="63"/>
      <c r="G48" s="64"/>
    </row>
    <row r="49" spans="1:8" x14ac:dyDescent="0.25">
      <c r="B49" s="21"/>
      <c r="C49" s="22"/>
      <c r="D49" s="22"/>
      <c r="E49" s="23"/>
      <c r="F49" s="24"/>
    </row>
    <row r="50" spans="1:8" x14ac:dyDescent="0.25">
      <c r="A50" t="s">
        <v>18</v>
      </c>
      <c r="B50" s="47" t="s">
        <v>34</v>
      </c>
      <c r="C50" s="47"/>
      <c r="D50" s="47"/>
      <c r="E50" s="16" t="s">
        <v>28</v>
      </c>
      <c r="F50" s="16" t="s">
        <v>29</v>
      </c>
      <c r="G50" s="48" t="s">
        <v>60</v>
      </c>
      <c r="H50" s="48"/>
    </row>
    <row r="51" spans="1:8" x14ac:dyDescent="0.25">
      <c r="B51" s="49" t="str">
        <f>"["&amp;ROUND(E45-G45,4)&amp;" ; "&amp;ROUND(E45+G45,4)&amp;"]"</f>
        <v>[0,9819 ; 1,0199]</v>
      </c>
      <c r="C51" s="50"/>
      <c r="D51" s="50"/>
      <c r="E51" s="30">
        <f>E45-G45</f>
        <v>0.98187874660260044</v>
      </c>
      <c r="F51" s="30">
        <f>E45+G45</f>
        <v>1.0199212533973994</v>
      </c>
      <c r="G51" s="37">
        <f>F23+F24</f>
        <v>79</v>
      </c>
      <c r="H51" s="37"/>
    </row>
    <row r="53" spans="1:8" ht="18" x14ac:dyDescent="0.35">
      <c r="A53" t="s">
        <v>35</v>
      </c>
      <c r="B53" s="48" t="s">
        <v>36</v>
      </c>
      <c r="C53" s="48"/>
      <c r="D53" s="48" t="s">
        <v>37</v>
      </c>
      <c r="E53" s="48"/>
      <c r="F53" s="48"/>
    </row>
    <row r="54" spans="1:8" x14ac:dyDescent="0.25">
      <c r="B54" s="37">
        <f>F22/$F$26</f>
        <v>0.08</v>
      </c>
      <c r="C54" s="37"/>
      <c r="D54" s="37">
        <f>B54</f>
        <v>0.08</v>
      </c>
      <c r="E54" s="37"/>
      <c r="F54" s="37"/>
    </row>
    <row r="55" spans="1:8" x14ac:dyDescent="0.25">
      <c r="B55" s="37">
        <f t="shared" ref="B55:B57" si="0">F23/$F$26</f>
        <v>0.49</v>
      </c>
      <c r="C55" s="37"/>
      <c r="D55" s="37">
        <f>B55+D54</f>
        <v>0.56999999999999995</v>
      </c>
      <c r="E55" s="37"/>
      <c r="F55" s="37"/>
    </row>
    <row r="56" spans="1:8" x14ac:dyDescent="0.25">
      <c r="B56" s="37">
        <f t="shared" si="0"/>
        <v>0.3</v>
      </c>
      <c r="C56" s="37"/>
      <c r="D56" s="37">
        <f>B56+D55</f>
        <v>0.86999999999999988</v>
      </c>
      <c r="E56" s="37"/>
      <c r="F56" s="37"/>
    </row>
    <row r="57" spans="1:8" x14ac:dyDescent="0.25">
      <c r="B57" s="37">
        <f t="shared" si="0"/>
        <v>0.13</v>
      </c>
      <c r="C57" s="37"/>
      <c r="D57" s="37">
        <f>B57+D56</f>
        <v>0.99999999999999989</v>
      </c>
      <c r="E57" s="37"/>
      <c r="F57" s="37"/>
    </row>
    <row r="59" spans="1:8" x14ac:dyDescent="0.25">
      <c r="B59" t="s">
        <v>38</v>
      </c>
      <c r="C59" s="10">
        <f>D55</f>
        <v>0.56999999999999995</v>
      </c>
    </row>
    <row r="61" spans="1:8" x14ac:dyDescent="0.25">
      <c r="A61" t="s">
        <v>39</v>
      </c>
      <c r="B61">
        <v>1.01</v>
      </c>
      <c r="D61" s="31" t="s">
        <v>61</v>
      </c>
    </row>
    <row r="63" spans="1:8" x14ac:dyDescent="0.25">
      <c r="A63" t="s">
        <v>59</v>
      </c>
      <c r="B63" t="s">
        <v>40</v>
      </c>
    </row>
  </sheetData>
  <mergeCells count="44">
    <mergeCell ref="H24:I24"/>
    <mergeCell ref="H25:I25"/>
    <mergeCell ref="C47:D47"/>
    <mergeCell ref="C48:D48"/>
    <mergeCell ref="E43:E44"/>
    <mergeCell ref="E45:E48"/>
    <mergeCell ref="F26:G26"/>
    <mergeCell ref="F43:F44"/>
    <mergeCell ref="F45:F48"/>
    <mergeCell ref="G43:G44"/>
    <mergeCell ref="G45:G48"/>
    <mergeCell ref="C43:D44"/>
    <mergeCell ref="C45:D45"/>
    <mergeCell ref="C46:D46"/>
    <mergeCell ref="B22:C22"/>
    <mergeCell ref="B23:C23"/>
    <mergeCell ref="B24:C24"/>
    <mergeCell ref="B25:C25"/>
    <mergeCell ref="J20:J21"/>
    <mergeCell ref="B20:C21"/>
    <mergeCell ref="D20:D21"/>
    <mergeCell ref="E20:E21"/>
    <mergeCell ref="F20:G21"/>
    <mergeCell ref="H20:I21"/>
    <mergeCell ref="F22:G22"/>
    <mergeCell ref="F23:G23"/>
    <mergeCell ref="F24:G24"/>
    <mergeCell ref="F25:G25"/>
    <mergeCell ref="H22:I22"/>
    <mergeCell ref="H23:I23"/>
    <mergeCell ref="B50:D50"/>
    <mergeCell ref="G50:H50"/>
    <mergeCell ref="G51:H51"/>
    <mergeCell ref="D57:F57"/>
    <mergeCell ref="B53:C53"/>
    <mergeCell ref="B54:C54"/>
    <mergeCell ref="B55:C55"/>
    <mergeCell ref="B56:C56"/>
    <mergeCell ref="B57:C57"/>
    <mergeCell ref="D53:F53"/>
    <mergeCell ref="D54:F54"/>
    <mergeCell ref="D55:F55"/>
    <mergeCell ref="D56:F56"/>
    <mergeCell ref="B51:D5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C901D-AEFC-4E8C-ABE4-915803BD9900}">
  <dimension ref="A17:K53"/>
  <sheetViews>
    <sheetView topLeftCell="A34" workbookViewId="0">
      <selection activeCell="I52" sqref="I52"/>
    </sheetView>
  </sheetViews>
  <sheetFormatPr defaultRowHeight="15" x14ac:dyDescent="0.25"/>
  <cols>
    <col min="4" max="4" width="10.28515625" customWidth="1"/>
  </cols>
  <sheetData>
    <row r="17" spans="1:10" x14ac:dyDescent="0.25">
      <c r="A17" t="s">
        <v>6</v>
      </c>
      <c r="B17" s="66" t="s">
        <v>41</v>
      </c>
      <c r="C17" s="66"/>
      <c r="D17" s="65" t="s">
        <v>28</v>
      </c>
      <c r="E17" s="65" t="s">
        <v>29</v>
      </c>
      <c r="F17" s="66" t="s">
        <v>9</v>
      </c>
      <c r="G17" s="66"/>
      <c r="H17" s="68" t="s">
        <v>32</v>
      </c>
      <c r="I17" s="68"/>
      <c r="J17" s="65" t="s">
        <v>47</v>
      </c>
    </row>
    <row r="18" spans="1:10" x14ac:dyDescent="0.25">
      <c r="B18" s="66"/>
      <c r="C18" s="66"/>
      <c r="D18" s="65"/>
      <c r="E18" s="65"/>
      <c r="F18" s="66"/>
      <c r="G18" s="66"/>
      <c r="H18" s="68"/>
      <c r="I18" s="68"/>
      <c r="J18" s="65"/>
    </row>
    <row r="19" spans="1:10" x14ac:dyDescent="0.25">
      <c r="B19" s="60" t="s">
        <v>42</v>
      </c>
      <c r="C19" s="61"/>
      <c r="D19" s="17">
        <v>0</v>
      </c>
      <c r="E19" s="17">
        <v>10</v>
      </c>
      <c r="F19" s="37">
        <v>10</v>
      </c>
      <c r="G19" s="37"/>
      <c r="H19" s="60">
        <f>E19-D19</f>
        <v>10</v>
      </c>
      <c r="I19" s="61"/>
      <c r="J19" s="15">
        <f>F19/H19</f>
        <v>1</v>
      </c>
    </row>
    <row r="20" spans="1:10" x14ac:dyDescent="0.25">
      <c r="B20" s="60" t="s">
        <v>43</v>
      </c>
      <c r="C20" s="61"/>
      <c r="D20" s="17">
        <v>10</v>
      </c>
      <c r="E20" s="17">
        <v>20</v>
      </c>
      <c r="F20" s="37">
        <v>42</v>
      </c>
      <c r="G20" s="37"/>
      <c r="H20" s="60">
        <f>E20-D20</f>
        <v>10</v>
      </c>
      <c r="I20" s="61"/>
      <c r="J20" s="15">
        <f t="shared" ref="J20:J23" si="0">F20/H20</f>
        <v>4.2</v>
      </c>
    </row>
    <row r="21" spans="1:10" x14ac:dyDescent="0.25">
      <c r="B21" s="60" t="s">
        <v>44</v>
      </c>
      <c r="C21" s="61"/>
      <c r="D21" s="17">
        <v>20</v>
      </c>
      <c r="E21" s="17">
        <v>35</v>
      </c>
      <c r="F21" s="37">
        <v>30</v>
      </c>
      <c r="G21" s="37"/>
      <c r="H21" s="60">
        <f>E21-D21</f>
        <v>15</v>
      </c>
      <c r="I21" s="61"/>
      <c r="J21" s="15">
        <f t="shared" si="0"/>
        <v>2</v>
      </c>
    </row>
    <row r="22" spans="1:10" x14ac:dyDescent="0.25">
      <c r="B22" s="60" t="s">
        <v>45</v>
      </c>
      <c r="C22" s="61"/>
      <c r="D22" s="17">
        <v>35</v>
      </c>
      <c r="E22" s="17">
        <v>50</v>
      </c>
      <c r="F22" s="37">
        <v>10</v>
      </c>
      <c r="G22" s="37"/>
      <c r="H22" s="60">
        <f>E22-D22</f>
        <v>15</v>
      </c>
      <c r="I22" s="61"/>
      <c r="J22" s="26">
        <f t="shared" si="0"/>
        <v>0.66666666666666663</v>
      </c>
    </row>
    <row r="23" spans="1:10" x14ac:dyDescent="0.25">
      <c r="B23" s="60" t="s">
        <v>46</v>
      </c>
      <c r="C23" s="61"/>
      <c r="D23" s="17">
        <v>50</v>
      </c>
      <c r="E23" s="17">
        <v>75</v>
      </c>
      <c r="F23" s="37">
        <v>8</v>
      </c>
      <c r="G23" s="37"/>
      <c r="H23" s="60">
        <f>E23-D23</f>
        <v>25</v>
      </c>
      <c r="I23" s="61"/>
      <c r="J23" s="15">
        <f t="shared" si="0"/>
        <v>0.32</v>
      </c>
    </row>
    <row r="24" spans="1:10" x14ac:dyDescent="0.25">
      <c r="F24" s="60">
        <f>SUM(F19:G23)</f>
        <v>100</v>
      </c>
      <c r="G24" s="61"/>
    </row>
    <row r="41" spans="1:9" x14ac:dyDescent="0.25">
      <c r="A41" t="s">
        <v>15</v>
      </c>
      <c r="B41" s="66" t="s">
        <v>8</v>
      </c>
      <c r="C41" s="66"/>
      <c r="D41" s="69" t="s">
        <v>48</v>
      </c>
      <c r="E41" s="66" t="s">
        <v>50</v>
      </c>
      <c r="F41" s="66"/>
      <c r="G41" s="66" t="s">
        <v>51</v>
      </c>
      <c r="H41" s="66"/>
      <c r="I41" s="65" t="s">
        <v>49</v>
      </c>
    </row>
    <row r="42" spans="1:9" x14ac:dyDescent="0.25">
      <c r="B42" s="66"/>
      <c r="C42" s="66"/>
      <c r="D42" s="70"/>
      <c r="E42" s="66"/>
      <c r="F42" s="66"/>
      <c r="G42" s="66"/>
      <c r="H42" s="66"/>
      <c r="I42" s="67"/>
    </row>
    <row r="43" spans="1:9" x14ac:dyDescent="0.25">
      <c r="B43" s="60">
        <f>(E19-D19)/2</f>
        <v>5</v>
      </c>
      <c r="C43" s="61"/>
      <c r="D43" s="71">
        <f>SUMPRODUCT(B43:C47,F19:G23)/F24</f>
        <v>6.6</v>
      </c>
      <c r="E43" s="59">
        <f>F19/$F$24</f>
        <v>0.1</v>
      </c>
      <c r="F43" s="59"/>
      <c r="G43" s="59">
        <f>E43</f>
        <v>0.1</v>
      </c>
      <c r="H43" s="59"/>
      <c r="I43" s="63">
        <f>D20+((0.5-G43)/E44)*H20</f>
        <v>19.523809523809526</v>
      </c>
    </row>
    <row r="44" spans="1:9" x14ac:dyDescent="0.25">
      <c r="B44" s="60">
        <f t="shared" ref="B44:B46" si="1">(E20-D20)/2</f>
        <v>5</v>
      </c>
      <c r="C44" s="61"/>
      <c r="D44" s="71"/>
      <c r="E44" s="59">
        <f t="shared" ref="E44:E47" si="2">F20/$F$24</f>
        <v>0.42</v>
      </c>
      <c r="F44" s="59"/>
      <c r="G44" s="59">
        <f>E44+G43</f>
        <v>0.52</v>
      </c>
      <c r="H44" s="59"/>
      <c r="I44" s="63"/>
    </row>
    <row r="45" spans="1:9" x14ac:dyDescent="0.25">
      <c r="B45" s="60">
        <f>(E21-D21)/2</f>
        <v>7.5</v>
      </c>
      <c r="C45" s="61"/>
      <c r="D45" s="71"/>
      <c r="E45" s="59">
        <f t="shared" si="2"/>
        <v>0.3</v>
      </c>
      <c r="F45" s="59"/>
      <c r="G45" s="59">
        <f>E45+G44</f>
        <v>0.82000000000000006</v>
      </c>
      <c r="H45" s="59"/>
      <c r="I45" s="63"/>
    </row>
    <row r="46" spans="1:9" x14ac:dyDescent="0.25">
      <c r="B46" s="60">
        <f t="shared" si="1"/>
        <v>7.5</v>
      </c>
      <c r="C46" s="61"/>
      <c r="D46" s="71"/>
      <c r="E46" s="59">
        <f t="shared" si="2"/>
        <v>0.1</v>
      </c>
      <c r="F46" s="59"/>
      <c r="G46" s="59">
        <f>E46+G45</f>
        <v>0.92</v>
      </c>
      <c r="H46" s="59"/>
      <c r="I46" s="63"/>
    </row>
    <row r="47" spans="1:9" x14ac:dyDescent="0.25">
      <c r="B47" s="60">
        <f t="shared" ref="B47" si="3">(E23-D23)/2</f>
        <v>12.5</v>
      </c>
      <c r="C47" s="61"/>
      <c r="D47" s="71"/>
      <c r="E47" s="59">
        <f t="shared" si="2"/>
        <v>0.08</v>
      </c>
      <c r="F47" s="59"/>
      <c r="G47" s="59">
        <f>E47+G46</f>
        <v>1</v>
      </c>
      <c r="H47" s="59"/>
      <c r="I47" s="63"/>
    </row>
    <row r="48" spans="1:9" x14ac:dyDescent="0.25">
      <c r="B48" s="22"/>
      <c r="C48" s="22"/>
      <c r="D48" s="29" t="s">
        <v>58</v>
      </c>
      <c r="E48" s="23"/>
      <c r="F48" s="23"/>
      <c r="G48" s="23"/>
      <c r="H48" s="23"/>
      <c r="I48" s="24"/>
    </row>
    <row r="50" spans="1:11" ht="18" x14ac:dyDescent="0.25">
      <c r="A50" t="s">
        <v>18</v>
      </c>
      <c r="B50" s="25" t="s">
        <v>53</v>
      </c>
      <c r="C50" s="25" t="s">
        <v>55</v>
      </c>
      <c r="D50" s="25" t="s">
        <v>56</v>
      </c>
      <c r="E50" s="25" t="s">
        <v>52</v>
      </c>
      <c r="F50" s="25" t="s">
        <v>54</v>
      </c>
    </row>
    <row r="51" spans="1:11" x14ac:dyDescent="0.25">
      <c r="B51" s="19" cm="1">
        <f t="array" ref="B51">(SUM((B43:C47-D43)^3*F19:G23))*(1/F24)</f>
        <v>14.592000000000002</v>
      </c>
      <c r="C51" s="20" cm="1">
        <f t="array" ref="C51">(SUM((B43:C47-D43)^2*F19:G23))*(1/(F24-1))</f>
        <v>4.4848484848484853</v>
      </c>
      <c r="D51" s="20">
        <f>SQRT(C51)</f>
        <v>2.117746086018927</v>
      </c>
      <c r="E51" s="12">
        <f>D51^3</f>
        <v>9.497770325175793</v>
      </c>
      <c r="F51" s="20">
        <f>B51/E51</f>
        <v>1.5363605878445918</v>
      </c>
    </row>
    <row r="52" spans="1:11" ht="15" customHeight="1" x14ac:dyDescent="0.25">
      <c r="J52" s="27"/>
      <c r="K52" s="27"/>
    </row>
    <row r="53" spans="1:11" ht="18" x14ac:dyDescent="0.35">
      <c r="B53" s="28" t="s">
        <v>38</v>
      </c>
      <c r="C53" s="27" t="s">
        <v>57</v>
      </c>
      <c r="D53" s="27"/>
      <c r="E53" s="27"/>
      <c r="F53" s="27"/>
      <c r="G53" s="27"/>
      <c r="H53" s="27"/>
      <c r="I53" s="27"/>
    </row>
  </sheetData>
  <mergeCells count="44">
    <mergeCell ref="B47:C47"/>
    <mergeCell ref="D43:D47"/>
    <mergeCell ref="I43:I47"/>
    <mergeCell ref="E41:F42"/>
    <mergeCell ref="E43:F43"/>
    <mergeCell ref="E44:F44"/>
    <mergeCell ref="E45:F45"/>
    <mergeCell ref="E46:F46"/>
    <mergeCell ref="E47:F47"/>
    <mergeCell ref="G41:H42"/>
    <mergeCell ref="G43:H43"/>
    <mergeCell ref="G44:H44"/>
    <mergeCell ref="G45:H45"/>
    <mergeCell ref="G46:H46"/>
    <mergeCell ref="G47:H47"/>
    <mergeCell ref="B43:C43"/>
    <mergeCell ref="B44:C44"/>
    <mergeCell ref="B45:C45"/>
    <mergeCell ref="B46:C46"/>
    <mergeCell ref="B23:C23"/>
    <mergeCell ref="F24:G24"/>
    <mergeCell ref="B41:C42"/>
    <mergeCell ref="D41:D42"/>
    <mergeCell ref="I41:I42"/>
    <mergeCell ref="B17:C18"/>
    <mergeCell ref="B19:C19"/>
    <mergeCell ref="B20:C20"/>
    <mergeCell ref="B21:C21"/>
    <mergeCell ref="B22:C22"/>
    <mergeCell ref="D17:D18"/>
    <mergeCell ref="E17:E18"/>
    <mergeCell ref="H17:I18"/>
    <mergeCell ref="H19:I19"/>
    <mergeCell ref="H20:I20"/>
    <mergeCell ref="J17:J18"/>
    <mergeCell ref="H21:I21"/>
    <mergeCell ref="H22:I22"/>
    <mergeCell ref="H23:I23"/>
    <mergeCell ref="F17:G18"/>
    <mergeCell ref="F19:G19"/>
    <mergeCell ref="F20:G20"/>
    <mergeCell ref="F21:G21"/>
    <mergeCell ref="F22:G22"/>
    <mergeCell ref="F23:G2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866868CC3B4E4FB01BBECEEC634816" ma:contentTypeVersion="2" ma:contentTypeDescription="Create a new document." ma:contentTypeScope="" ma:versionID="23b7093312ed441379e9dde7d9e1e23d">
  <xsd:schema xmlns:xsd="http://www.w3.org/2001/XMLSchema" xmlns:xs="http://www.w3.org/2001/XMLSchema" xmlns:p="http://schemas.microsoft.com/office/2006/metadata/properties" xmlns:ns3="6d73545b-8cef-4243-9cba-7ecc389a5002" targetNamespace="http://schemas.microsoft.com/office/2006/metadata/properties" ma:root="true" ma:fieldsID="1bf29bf44e7fc42df6ecdd306dce33e4" ns3:_="">
    <xsd:import namespace="6d73545b-8cef-4243-9cba-7ecc389a500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73545b-8cef-4243-9cba-7ecc389a500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56E31CC-27EC-4903-9F7E-7295F9FA972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007DC93-44E9-44B7-83FF-24C19BF0EB28}">
  <ds:schemaRefs>
    <ds:schemaRef ds:uri="http://www.w3.org/XML/1998/namespace"/>
    <ds:schemaRef ds:uri="http://purl.org/dc/terms/"/>
    <ds:schemaRef ds:uri="6d73545b-8cef-4243-9cba-7ecc389a5002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E9DDB709-2FAD-4879-A9C6-7CAA2B82DF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73545b-8cef-4243-9cba-7ecc389a50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Questão 4</vt:lpstr>
      <vt:lpstr>Questão 5</vt:lpstr>
      <vt:lpstr>Questão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Karysia Mendes</dc:creator>
  <cp:lastModifiedBy>al70592@utad.eu</cp:lastModifiedBy>
  <dcterms:created xsi:type="dcterms:W3CDTF">2021-05-06T23:36:46Z</dcterms:created>
  <dcterms:modified xsi:type="dcterms:W3CDTF">2021-05-24T10:18:42Z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0x0101003A866868CC3B4E4FB01BBECEEC634816</vt:lpwstr>
  </property>
</Properties>
</file>