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PC\Faculdade\Matemática Comp.  2 Semestre  2020_2021\"/>
    </mc:Choice>
  </mc:AlternateContent>
  <xr:revisionPtr revIDLastSave="0" documentId="13_ncr:1_{A191A973-0F4D-45BA-9532-2DDE7505A38D}" xr6:coauthVersionLast="46" xr6:coauthVersionMax="46" xr10:uidLastSave="{00000000-0000-0000-0000-000000000000}"/>
  <bookViews>
    <workbookView xWindow="28680" yWindow="-120" windowWidth="29040" windowHeight="15840" xr2:uid="{CB5FD70B-F73E-4B3A-8059-2D12D605BAEE}"/>
  </bookViews>
  <sheets>
    <sheet name="Exercício 5" sheetId="1" r:id="rId1"/>
    <sheet name="Exercício 6" sheetId="2" r:id="rId2"/>
    <sheet name="Exercício 9" sheetId="3" r:id="rId3"/>
    <sheet name="Exercício 10" sheetId="4" r:id="rId4"/>
    <sheet name="Exercício 12" sheetId="5" r:id="rId5"/>
    <sheet name="Exercício 13" sheetId="6" r:id="rId6"/>
    <sheet name="Exercício 1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I26" i="1" s="1"/>
  <c r="C17" i="5"/>
  <c r="E34" i="1"/>
  <c r="D34" i="1"/>
  <c r="C34" i="1"/>
  <c r="B34" i="1"/>
  <c r="H26" i="1" l="1"/>
  <c r="E17" i="7"/>
  <c r="D17" i="7"/>
  <c r="C17" i="7"/>
  <c r="F14" i="7"/>
  <c r="F13" i="7"/>
  <c r="E17" i="6"/>
  <c r="D17" i="6"/>
  <c r="C17" i="6"/>
  <c r="D17" i="5"/>
  <c r="E17" i="5" s="1"/>
  <c r="F14" i="5"/>
  <c r="F13" i="5"/>
  <c r="E22" i="4"/>
  <c r="D22" i="4"/>
  <c r="C22" i="4"/>
  <c r="C14" i="4"/>
  <c r="D14" i="4"/>
  <c r="B14" i="4"/>
  <c r="C11" i="4"/>
  <c r="F26" i="1"/>
  <c r="F10" i="3"/>
  <c r="E10" i="3"/>
  <c r="D10" i="3"/>
  <c r="B10" i="3"/>
  <c r="D13" i="2"/>
  <c r="C13" i="2"/>
  <c r="B13" i="2"/>
  <c r="H20" i="1"/>
  <c r="H21" i="1"/>
  <c r="H22" i="1"/>
  <c r="H23" i="1"/>
  <c r="H19" i="1"/>
  <c r="D20" i="1"/>
  <c r="D21" i="1"/>
  <c r="D22" i="1"/>
  <c r="B26" i="1" s="1"/>
  <c r="C26" i="1" s="1" a="1"/>
  <c r="C26" i="1" s="1"/>
  <c r="D23" i="1"/>
  <c r="D19" i="1"/>
  <c r="D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<sst xmlns="http://schemas.openxmlformats.org/spreadsheetml/2006/main" count="86" uniqueCount="41">
  <si>
    <t>Frequência</t>
  </si>
  <si>
    <t>Peso (gramas)</t>
  </si>
  <si>
    <t>[130;135[</t>
  </si>
  <si>
    <t>[135;140[</t>
  </si>
  <si>
    <t>[140;145[</t>
  </si>
  <si>
    <t>[145;150[</t>
  </si>
  <si>
    <t>[150;155[</t>
  </si>
  <si>
    <t>Total</t>
  </si>
  <si>
    <t>n</t>
  </si>
  <si>
    <r>
      <t>x</t>
    </r>
    <r>
      <rPr>
        <sz val="11"/>
        <color theme="1"/>
        <rFont val="Calibri"/>
        <family val="2"/>
      </rPr>
      <t>̅</t>
    </r>
  </si>
  <si>
    <t>Mín</t>
  </si>
  <si>
    <t>Máx</t>
  </si>
  <si>
    <r>
      <t>Marca da classe 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</si>
  <si>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µ</t>
  </si>
  <si>
    <r>
      <t>Freq. Absoluta (n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</si>
  <si>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σ²</t>
  </si>
  <si>
    <t>σ</t>
  </si>
  <si>
    <t>γ</t>
  </si>
  <si>
    <t>λ</t>
  </si>
  <si>
    <t>Δ</t>
  </si>
  <si>
    <t xml:space="preserve"> Mín</t>
  </si>
  <si>
    <r>
      <t>µ</t>
    </r>
    <r>
      <rPr>
        <vertAlign val="subscript"/>
        <sz val="11"/>
        <color theme="1"/>
        <rFont val="Calibri"/>
        <family val="2"/>
        <scheme val="minor"/>
      </rPr>
      <t>mín</t>
    </r>
  </si>
  <si>
    <r>
      <t>µ</t>
    </r>
    <r>
      <rPr>
        <vertAlign val="subscript"/>
        <sz val="11"/>
        <color theme="1"/>
        <rFont val="Calibri"/>
        <family val="2"/>
        <scheme val="minor"/>
      </rPr>
      <t>máx</t>
    </r>
  </si>
  <si>
    <t>IC</t>
  </si>
  <si>
    <t xml:space="preserve">Os clientes têm razão em reclamar, já que num IC a 99% de confiança a duração média das lâmpadas está entre 674 e 705 horas, muito abaixo do prometido. </t>
  </si>
  <si>
    <t>Amplitude intervalo</t>
  </si>
  <si>
    <r>
      <t>p</t>
    </r>
    <r>
      <rPr>
        <sz val="11"/>
        <color theme="1"/>
        <rFont val="Calibri"/>
        <family val="2"/>
      </rPr>
      <t>̂</t>
    </r>
  </si>
  <si>
    <t>Com um IC a 95%, estima-se uma proporção entre 1,94% e 4%. Logo a companhia não deve tomar qualquer decisão relativamente aos seus empregados, visto que o objetivo de 3.5% está a ser alcançado</t>
  </si>
  <si>
    <t>α</t>
  </si>
  <si>
    <t>C1</t>
  </si>
  <si>
    <t>C2</t>
  </si>
  <si>
    <t>Como o intervalo apresenta extremos de sinais contrários, com 95% de confiança podemos dizer que os atrasos médios das duas companhias não são diferentes.</t>
  </si>
  <si>
    <t>I</t>
  </si>
  <si>
    <t>II</t>
  </si>
  <si>
    <t>Como o intervalo apresenta extremos de sinais contrários, com 95% de confiança podemos dizer que um método de ensino não é melhor que o outro.</t>
  </si>
  <si>
    <t>A</t>
  </si>
  <si>
    <t>B</t>
  </si>
  <si>
    <r>
      <t>Freq. Relativa (f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</si>
  <si>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IC a 99% para µ: [145,3967 ; 147,7033[</t>
  </si>
  <si>
    <t>R:</t>
  </si>
  <si>
    <t>134 latas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</si>
</sst>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BED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1" xfId="0" applyNumberFormat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/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BED4"/>
      <color rgb="FFA893B7"/>
      <color rgb="FF87C3AF"/>
      <color rgb="FF509E84"/>
      <color rgb="FF007A51"/>
      <color rgb="FFABF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238125</xdr:colOff>
      <xdr:row>8</xdr:row>
      <xdr:rowOff>173275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8D0715-5027-47C6-9127-BD1875FE8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753100" cy="1697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9526</xdr:rowOff>
    </xdr:from>
    <xdr:to>
      <xdr:col>8</xdr:col>
      <xdr:colOff>590550</xdr:colOff>
      <xdr:row>16</xdr:row>
      <xdr:rowOff>77258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4915460-C946-4693-8B2A-84BCF30F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86026"/>
          <a:ext cx="5495925" cy="63923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29</xdr:row>
      <xdr:rowOff>19050</xdr:rowOff>
    </xdr:from>
    <xdr:to>
      <xdr:col>8</xdr:col>
      <xdr:colOff>561976</xdr:colOff>
      <xdr:row>31</xdr:row>
      <xdr:rowOff>57353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45AD462-D64B-4F7B-8675-8305259D3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1" y="5581650"/>
          <a:ext cx="5429250" cy="4193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115337</xdr:colOff>
      <xdr:row>7</xdr:row>
      <xdr:rowOff>47818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354E-FDA1-422A-B5BB-F231EF954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0537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12</xdr:col>
      <xdr:colOff>96284</xdr:colOff>
      <xdr:row>4</xdr:row>
      <xdr:rowOff>47734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C1D54A3-77C9-4A67-A182-14394772C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7411484" cy="781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38100</xdr:rowOff>
    </xdr:from>
    <xdr:to>
      <xdr:col>9</xdr:col>
      <xdr:colOff>17914</xdr:colOff>
      <xdr:row>8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626DB79-DC83-4A1A-B390-B974874B6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38100"/>
          <a:ext cx="5494788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</xdr:colOff>
      <xdr:row>16</xdr:row>
      <xdr:rowOff>180976</xdr:rowOff>
    </xdr:from>
    <xdr:to>
      <xdr:col>8</xdr:col>
      <xdr:colOff>551796</xdr:colOff>
      <xdr:row>19</xdr:row>
      <xdr:rowOff>28576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1037AB-DE1A-42CE-9427-E31D8F479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" y="3228976"/>
          <a:ext cx="5390497" cy="41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438151</xdr:colOff>
      <xdr:row>9</xdr:row>
      <xdr:rowOff>180337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831DAF-83D2-4860-9011-ECB5C22F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314950" cy="18948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57150</xdr:rowOff>
    </xdr:from>
    <xdr:to>
      <xdr:col>7</xdr:col>
      <xdr:colOff>595740</xdr:colOff>
      <xdr:row>9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B38C74-E1F6-495D-A435-21EA1AEF3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7150"/>
          <a:ext cx="4853414" cy="1790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9</xdr:col>
      <xdr:colOff>532745</xdr:colOff>
      <xdr:row>9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16EFCF-36D8-4C89-AA50-8D735517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6019145" cy="178117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18</xdr:row>
      <xdr:rowOff>47625</xdr:rowOff>
    </xdr:from>
    <xdr:to>
      <xdr:col>9</xdr:col>
      <xdr:colOff>266700</xdr:colOff>
      <xdr:row>22</xdr:row>
      <xdr:rowOff>133351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1126D47-6C54-417E-B48F-1AA07332D8A4}"/>
            </a:ext>
          </a:extLst>
        </xdr:cNvPr>
        <xdr:cNvSpPr txBox="1"/>
      </xdr:nvSpPr>
      <xdr:spPr>
        <a:xfrm>
          <a:off x="628650" y="3476625"/>
          <a:ext cx="5124450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o intervalo apresenta extremos de sinal postivo, com 95% de confiança podemos dizer que o tempo médiode execução na remoção de um vírus informático quando utilizado o programa antivírus A é superior ao tempomédio de execução na remoção de um vírus informático quando utilizado o programa antivírus B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8FEB-C943-46F7-ADC0-C8408C3DD776}">
  <sheetPr codeName="Planilha1"/>
  <dimension ref="B11:N37"/>
  <sheetViews>
    <sheetView tabSelected="1" topLeftCell="A7" zoomScaleNormal="100" workbookViewId="0">
      <selection activeCell="G26" sqref="G26"/>
    </sheetView>
  </sheetViews>
  <sheetFormatPr defaultRowHeight="15" x14ac:dyDescent="0.25"/>
  <cols>
    <col min="3" max="3" width="9.5703125" bestFit="1" customWidth="1"/>
  </cols>
  <sheetData>
    <row r="11" spans="2:14" x14ac:dyDescent="0.25">
      <c r="B11" s="35" t="s">
        <v>1</v>
      </c>
      <c r="C11" s="35"/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L11" s="7"/>
      <c r="N11" s="8"/>
    </row>
    <row r="12" spans="2:14" x14ac:dyDescent="0.25">
      <c r="B12" s="35" t="s">
        <v>0</v>
      </c>
      <c r="C12" s="35"/>
      <c r="D12" s="1">
        <v>1</v>
      </c>
      <c r="E12" s="1">
        <v>5</v>
      </c>
      <c r="F12" s="1">
        <v>30</v>
      </c>
      <c r="G12" s="1">
        <v>40</v>
      </c>
      <c r="H12" s="1">
        <v>24</v>
      </c>
      <c r="I12" s="1">
        <v>100</v>
      </c>
      <c r="L12" s="6"/>
      <c r="N12" s="8"/>
    </row>
    <row r="18" spans="2:12" ht="18" customHeight="1" x14ac:dyDescent="0.35">
      <c r="B18" s="3" t="s">
        <v>10</v>
      </c>
      <c r="C18" s="3" t="s">
        <v>11</v>
      </c>
      <c r="D18" s="36" t="s">
        <v>12</v>
      </c>
      <c r="E18" s="36"/>
      <c r="F18" s="36" t="s">
        <v>14</v>
      </c>
      <c r="G18" s="36"/>
      <c r="H18" s="36" t="s">
        <v>37</v>
      </c>
      <c r="I18" s="36"/>
      <c r="J18" s="27"/>
      <c r="K18" s="27"/>
      <c r="L18" s="27"/>
    </row>
    <row r="19" spans="2:12" x14ac:dyDescent="0.25">
      <c r="B19" s="1">
        <v>130</v>
      </c>
      <c r="C19" s="1">
        <v>135</v>
      </c>
      <c r="D19" s="33">
        <f>(C19+B19)/2</f>
        <v>132.5</v>
      </c>
      <c r="E19" s="34"/>
      <c r="F19" s="33">
        <v>1</v>
      </c>
      <c r="G19" s="34"/>
      <c r="H19" s="33">
        <f>F19/$I$12</f>
        <v>0.01</v>
      </c>
      <c r="I19" s="34"/>
      <c r="J19" s="27"/>
      <c r="K19" s="27"/>
      <c r="L19" s="27"/>
    </row>
    <row r="20" spans="2:12" x14ac:dyDescent="0.25">
      <c r="B20" s="1">
        <v>135</v>
      </c>
      <c r="C20" s="1">
        <v>140</v>
      </c>
      <c r="D20" s="33">
        <f t="shared" ref="D20:D23" si="0">(C20+B20)/2</f>
        <v>137.5</v>
      </c>
      <c r="E20" s="34"/>
      <c r="F20" s="33">
        <v>5</v>
      </c>
      <c r="G20" s="34"/>
      <c r="H20" s="33">
        <f t="shared" ref="H20:H23" si="1">F20/$I$12</f>
        <v>0.05</v>
      </c>
      <c r="I20" s="34"/>
      <c r="J20" s="27"/>
      <c r="K20" s="27"/>
      <c r="L20" s="27"/>
    </row>
    <row r="21" spans="2:12" x14ac:dyDescent="0.25">
      <c r="B21" s="1">
        <v>140</v>
      </c>
      <c r="C21" s="1">
        <v>145</v>
      </c>
      <c r="D21" s="33">
        <f t="shared" si="0"/>
        <v>142.5</v>
      </c>
      <c r="E21" s="34"/>
      <c r="F21" s="33">
        <v>30</v>
      </c>
      <c r="G21" s="34"/>
      <c r="H21" s="33">
        <f t="shared" si="1"/>
        <v>0.3</v>
      </c>
      <c r="I21" s="34"/>
      <c r="J21" s="27"/>
      <c r="K21" s="27"/>
      <c r="L21" s="27"/>
    </row>
    <row r="22" spans="2:12" x14ac:dyDescent="0.25">
      <c r="B22" s="1">
        <v>145</v>
      </c>
      <c r="C22" s="1">
        <v>150</v>
      </c>
      <c r="D22" s="33">
        <f t="shared" si="0"/>
        <v>147.5</v>
      </c>
      <c r="E22" s="34"/>
      <c r="F22" s="33">
        <v>40</v>
      </c>
      <c r="G22" s="34"/>
      <c r="H22" s="33">
        <f t="shared" si="1"/>
        <v>0.4</v>
      </c>
      <c r="I22" s="34"/>
      <c r="J22" s="27"/>
      <c r="K22" s="27"/>
      <c r="L22" s="27"/>
    </row>
    <row r="23" spans="2:12" x14ac:dyDescent="0.25">
      <c r="B23" s="1">
        <v>150</v>
      </c>
      <c r="C23" s="1">
        <v>155</v>
      </c>
      <c r="D23" s="33">
        <f t="shared" si="0"/>
        <v>152.5</v>
      </c>
      <c r="E23" s="34"/>
      <c r="F23" s="33">
        <v>24</v>
      </c>
      <c r="G23" s="34"/>
      <c r="H23" s="33">
        <f t="shared" si="1"/>
        <v>0.24</v>
      </c>
      <c r="I23" s="34"/>
      <c r="J23" s="27"/>
      <c r="K23" s="27"/>
      <c r="L23" s="27"/>
    </row>
    <row r="25" spans="2:12" x14ac:dyDescent="0.25">
      <c r="B25" s="3" t="s">
        <v>13</v>
      </c>
      <c r="C25" s="2" t="s">
        <v>15</v>
      </c>
      <c r="D25" s="2" t="s">
        <v>16</v>
      </c>
      <c r="E25" s="2" t="s">
        <v>17</v>
      </c>
      <c r="F25" s="10" t="s">
        <v>18</v>
      </c>
      <c r="G25" s="10" t="s">
        <v>19</v>
      </c>
      <c r="H25" s="10" t="s">
        <v>20</v>
      </c>
      <c r="I25" s="10" t="s">
        <v>11</v>
      </c>
    </row>
    <row r="26" spans="2:12" x14ac:dyDescent="0.25">
      <c r="B26" s="13">
        <f>SUMPRODUCT(F19:G23,D19:E23)/I12</f>
        <v>146.55000000000001</v>
      </c>
      <c r="C26" s="9" cm="1">
        <f t="array" ref="C26">(SUM((D19:E23-B26)^2*F19:G23))*(1/(I12-1))</f>
        <v>20.047979797979799</v>
      </c>
      <c r="D26" s="9">
        <f>SQRT(C26)</f>
        <v>4.4774970461162562</v>
      </c>
      <c r="E26" s="1">
        <v>0.99</v>
      </c>
      <c r="F26" s="9">
        <f>_xlfn.NORM.S.INV((1+E26)/2)</f>
        <v>2.5758293035488999</v>
      </c>
      <c r="G26" s="9">
        <f>F26*D26/SQRT(I12)</f>
        <v>1.1533268097939893</v>
      </c>
      <c r="H26" s="9">
        <f>B26-G26</f>
        <v>145.39667319020603</v>
      </c>
      <c r="I26" s="11">
        <f>B26+G26</f>
        <v>147.70332680979399</v>
      </c>
    </row>
    <row r="27" spans="2:12" x14ac:dyDescent="0.25">
      <c r="B27" s="12"/>
    </row>
    <row r="28" spans="2:12" x14ac:dyDescent="0.25">
      <c r="B28" s="21" t="s">
        <v>38</v>
      </c>
      <c r="C28" s="18"/>
      <c r="D28" s="18"/>
      <c r="E28" s="18"/>
      <c r="F28" s="18"/>
      <c r="G28" s="18"/>
      <c r="H28" s="18"/>
      <c r="I28" s="18"/>
      <c r="J28" s="18"/>
    </row>
    <row r="29" spans="2:12" x14ac:dyDescent="0.25">
      <c r="B29" s="16"/>
      <c r="C29" s="19"/>
      <c r="D29" s="19"/>
      <c r="E29" s="19"/>
      <c r="F29" s="19"/>
      <c r="G29" s="19"/>
      <c r="H29" s="19"/>
      <c r="I29" s="19"/>
      <c r="J29" s="19"/>
    </row>
    <row r="30" spans="2:12" x14ac:dyDescent="0.25">
      <c r="B30" s="16"/>
      <c r="C30" s="19"/>
      <c r="D30" s="19"/>
      <c r="E30" s="19"/>
      <c r="F30" s="19"/>
      <c r="G30" s="19"/>
      <c r="H30" s="19"/>
      <c r="I30" s="19"/>
      <c r="J30" s="19"/>
    </row>
    <row r="31" spans="2:12" x14ac:dyDescent="0.25">
      <c r="B31" s="8"/>
      <c r="C31" s="20"/>
      <c r="D31" s="20"/>
      <c r="E31" s="20"/>
      <c r="F31" s="20"/>
      <c r="G31" s="20"/>
      <c r="H31" s="20"/>
      <c r="I31" s="20"/>
      <c r="J31" s="20"/>
    </row>
    <row r="32" spans="2:12" x14ac:dyDescent="0.25">
      <c r="B32" s="16"/>
      <c r="C32" s="20"/>
      <c r="D32" s="20"/>
      <c r="E32" s="20"/>
      <c r="F32" s="20"/>
      <c r="G32" s="20"/>
      <c r="H32" s="20"/>
      <c r="I32" s="20"/>
      <c r="J32" s="20"/>
    </row>
    <row r="33" spans="2:10" x14ac:dyDescent="0.25">
      <c r="B33" s="10" t="s">
        <v>19</v>
      </c>
      <c r="C33" s="10" t="s">
        <v>18</v>
      </c>
      <c r="D33" s="2" t="s">
        <v>16</v>
      </c>
      <c r="E33" s="32" t="s">
        <v>8</v>
      </c>
      <c r="F33" s="19"/>
      <c r="G33" s="19"/>
      <c r="H33" s="19"/>
      <c r="I33" s="19"/>
      <c r="J33" s="19"/>
    </row>
    <row r="34" spans="2:10" x14ac:dyDescent="0.25">
      <c r="B34" s="30">
        <f>1</f>
        <v>1</v>
      </c>
      <c r="C34" s="9">
        <f>_xlfn.NORM.S.INV((1+E26)/2)</f>
        <v>2.5758293035488999</v>
      </c>
      <c r="D34" s="9">
        <f>SQRT(C26)</f>
        <v>4.4774970461162562</v>
      </c>
      <c r="E34" s="31">
        <f>(D34*C34/B34)^2</f>
        <v>133.01627301895806</v>
      </c>
      <c r="F34" s="19"/>
      <c r="G34" s="19"/>
      <c r="H34" s="19"/>
      <c r="I34" s="19"/>
      <c r="J34" s="19"/>
    </row>
    <row r="35" spans="2:10" x14ac:dyDescent="0.25">
      <c r="B35" s="17"/>
      <c r="C35" s="19"/>
      <c r="D35" s="19"/>
      <c r="E35" s="19"/>
      <c r="F35" s="19"/>
      <c r="G35" s="19"/>
      <c r="H35" s="19"/>
      <c r="I35" s="19"/>
      <c r="J35" s="19"/>
    </row>
    <row r="36" spans="2:10" x14ac:dyDescent="0.25">
      <c r="B36" s="17" t="s">
        <v>39</v>
      </c>
      <c r="C36" s="19" t="s">
        <v>40</v>
      </c>
      <c r="D36" s="19"/>
      <c r="E36" s="19"/>
      <c r="F36" s="19"/>
      <c r="G36" s="19"/>
      <c r="H36" s="19"/>
      <c r="I36" s="19"/>
      <c r="J36" s="19"/>
    </row>
    <row r="37" spans="2:10" x14ac:dyDescent="0.25">
      <c r="C37" s="15"/>
      <c r="D37" s="15"/>
      <c r="E37" s="15"/>
      <c r="F37" s="15"/>
      <c r="G37" s="15"/>
      <c r="H37" s="15"/>
      <c r="I37" s="15"/>
      <c r="J37" s="15"/>
    </row>
  </sheetData>
  <mergeCells count="20">
    <mergeCell ref="F23:G23"/>
    <mergeCell ref="H18:I18"/>
    <mergeCell ref="H19:I19"/>
    <mergeCell ref="H20:I20"/>
    <mergeCell ref="H21:I21"/>
    <mergeCell ref="H22:I22"/>
    <mergeCell ref="B11:C11"/>
    <mergeCell ref="B12:C12"/>
    <mergeCell ref="H23:I23"/>
    <mergeCell ref="D19:E19"/>
    <mergeCell ref="D20:E20"/>
    <mergeCell ref="D21:E21"/>
    <mergeCell ref="D18:E18"/>
    <mergeCell ref="D22:E22"/>
    <mergeCell ref="D23:E23"/>
    <mergeCell ref="F18:G18"/>
    <mergeCell ref="F19:G19"/>
    <mergeCell ref="F20:G20"/>
    <mergeCell ref="F21:G21"/>
    <mergeCell ref="F22:G2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CD7E-818A-40EE-BB32-FA51B0558F02}">
  <sheetPr codeName="Planilha2"/>
  <dimension ref="B9:G15"/>
  <sheetViews>
    <sheetView workbookViewId="0">
      <selection activeCell="C10" sqref="C10"/>
    </sheetView>
  </sheetViews>
  <sheetFormatPr defaultRowHeight="15" x14ac:dyDescent="0.25"/>
  <sheetData>
    <row r="9" spans="2:7" x14ac:dyDescent="0.25">
      <c r="B9" s="3" t="s">
        <v>9</v>
      </c>
      <c r="C9" s="10" t="s">
        <v>16</v>
      </c>
      <c r="D9" s="3" t="s">
        <v>8</v>
      </c>
      <c r="E9" s="10" t="s">
        <v>17</v>
      </c>
    </row>
    <row r="10" spans="2:7" x14ac:dyDescent="0.25">
      <c r="B10" s="1">
        <v>690</v>
      </c>
      <c r="C10" s="1">
        <v>50</v>
      </c>
      <c r="D10" s="1">
        <v>70</v>
      </c>
      <c r="E10" s="1">
        <v>0.99</v>
      </c>
    </row>
    <row r="12" spans="2:7" x14ac:dyDescent="0.25">
      <c r="B12" s="10" t="s">
        <v>18</v>
      </c>
      <c r="C12" s="10" t="s">
        <v>19</v>
      </c>
      <c r="D12" s="38" t="s">
        <v>23</v>
      </c>
      <c r="E12" s="38"/>
      <c r="F12" s="38"/>
      <c r="G12" s="38"/>
    </row>
    <row r="13" spans="2:7" x14ac:dyDescent="0.25">
      <c r="B13" s="9">
        <f>_xlfn.NORM.S.INV((1+E10)/2)</f>
        <v>2.5758293035488999</v>
      </c>
      <c r="C13" s="11">
        <f>B13*C10/SQRT(D10)</f>
        <v>15.393524381817656</v>
      </c>
      <c r="D13" s="37" t="str">
        <f>"["&amp;B10-C13&amp;" ; "&amp;B10+C13&amp;"["</f>
        <v>[674,606475618182 ; 705,393524381818[</v>
      </c>
      <c r="E13" s="37"/>
      <c r="F13" s="37"/>
      <c r="G13" s="37"/>
    </row>
    <row r="15" spans="2:7" x14ac:dyDescent="0.25">
      <c r="B15" t="s">
        <v>24</v>
      </c>
    </row>
  </sheetData>
  <mergeCells count="2">
    <mergeCell ref="D13:G13"/>
    <mergeCell ref="D12:G1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C6DE-ECE4-46F7-84A5-F7973B0068EF}">
  <sheetPr codeName="Planilha3"/>
  <dimension ref="B6:F10"/>
  <sheetViews>
    <sheetView workbookViewId="0">
      <selection activeCell="F10" sqref="F10"/>
    </sheetView>
  </sheetViews>
  <sheetFormatPr defaultRowHeight="15" x14ac:dyDescent="0.25"/>
  <sheetData>
    <row r="6" spans="2:6" ht="18" x14ac:dyDescent="0.25">
      <c r="B6" s="3" t="s">
        <v>8</v>
      </c>
      <c r="C6" s="10" t="s">
        <v>16</v>
      </c>
      <c r="D6" s="3" t="s">
        <v>21</v>
      </c>
      <c r="E6" s="3" t="s">
        <v>22</v>
      </c>
    </row>
    <row r="7" spans="2:6" x14ac:dyDescent="0.25">
      <c r="B7" s="1">
        <v>40</v>
      </c>
      <c r="C7" s="1">
        <v>2.97</v>
      </c>
      <c r="D7" s="1">
        <v>4.9260000000000002</v>
      </c>
      <c r="E7" s="1">
        <v>6.8247999999999998</v>
      </c>
    </row>
    <row r="9" spans="2:6" x14ac:dyDescent="0.25">
      <c r="B9" s="39" t="s">
        <v>25</v>
      </c>
      <c r="C9" s="39"/>
      <c r="D9" s="10" t="s">
        <v>19</v>
      </c>
      <c r="E9" s="10" t="s">
        <v>18</v>
      </c>
      <c r="F9" s="10" t="s">
        <v>17</v>
      </c>
    </row>
    <row r="10" spans="2:6" x14ac:dyDescent="0.25">
      <c r="B10" s="40">
        <f>E7-D7</f>
        <v>1.8987999999999996</v>
      </c>
      <c r="C10" s="40"/>
      <c r="D10" s="1">
        <f>B10/2</f>
        <v>0.9493999999999998</v>
      </c>
      <c r="E10" s="9">
        <f>D10*SQRT(B7)/C7</f>
        <v>2.0217282226019253</v>
      </c>
      <c r="F10" s="9">
        <f>2*_xlfn.NORM.S.DIST(E10,TRUE)-1</f>
        <v>0.95679556344488659</v>
      </c>
    </row>
  </sheetData>
  <mergeCells count="2">
    <mergeCell ref="B9:C9"/>
    <mergeCell ref="B10:C10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DFA5-5283-4969-92F7-A28211F879D0}">
  <sheetPr codeName="Planilha4"/>
  <dimension ref="B10:G22"/>
  <sheetViews>
    <sheetView topLeftCell="A7" workbookViewId="0">
      <selection activeCell="D22" sqref="D22"/>
    </sheetView>
  </sheetViews>
  <sheetFormatPr defaultRowHeight="15" x14ac:dyDescent="0.25"/>
  <sheetData>
    <row r="10" spans="2:7" x14ac:dyDescent="0.25">
      <c r="B10" s="5" t="s">
        <v>8</v>
      </c>
      <c r="C10" s="5" t="s">
        <v>26</v>
      </c>
      <c r="D10" s="10" t="s">
        <v>17</v>
      </c>
    </row>
    <row r="11" spans="2:7" x14ac:dyDescent="0.25">
      <c r="B11" s="4">
        <v>1000</v>
      </c>
      <c r="C11" s="4">
        <f>30/B11</f>
        <v>0.03</v>
      </c>
      <c r="D11" s="4">
        <v>0.95</v>
      </c>
    </row>
    <row r="13" spans="2:7" x14ac:dyDescent="0.25">
      <c r="B13" s="10" t="s">
        <v>18</v>
      </c>
      <c r="C13" s="10" t="s">
        <v>19</v>
      </c>
      <c r="D13" s="41" t="s">
        <v>23</v>
      </c>
      <c r="E13" s="41"/>
      <c r="F13" s="8"/>
      <c r="G13" s="8"/>
    </row>
    <row r="14" spans="2:7" x14ac:dyDescent="0.25">
      <c r="B14" s="26">
        <f>_xlfn.NORM.S.INV((1+D11)/2)</f>
        <v>1.9599639845400536</v>
      </c>
      <c r="C14" s="24">
        <f>B14*SQRT((C11*(1-C11))/B11)</f>
        <v>1.0572911220765972E-2</v>
      </c>
      <c r="D14" s="42" t="str">
        <f>"["&amp;ROUND(C11-C14,4)&amp;" ; "&amp;ROUND(C11+C14,4)&amp;"["</f>
        <v>[0,0194 ; 0,0406[</v>
      </c>
      <c r="E14" s="43"/>
      <c r="F14" s="27"/>
      <c r="G14" s="27"/>
    </row>
    <row r="16" spans="2:7" x14ac:dyDescent="0.25">
      <c r="B16" t="s">
        <v>27</v>
      </c>
    </row>
    <row r="21" spans="2:5" x14ac:dyDescent="0.25">
      <c r="B21" s="10" t="s">
        <v>19</v>
      </c>
      <c r="C21" s="10" t="s">
        <v>18</v>
      </c>
      <c r="D21" s="10" t="s">
        <v>17</v>
      </c>
      <c r="E21" s="10" t="s">
        <v>28</v>
      </c>
    </row>
    <row r="22" spans="2:5" x14ac:dyDescent="0.25">
      <c r="B22" s="1">
        <v>0.01</v>
      </c>
      <c r="C22" s="9">
        <f>B22/SQRT(C11*(1-C11)/B11)</f>
        <v>1.8537599944001619</v>
      </c>
      <c r="D22" s="9">
        <f>2*_xlfn.NORM.S.DIST(C22,TRUE)-1</f>
        <v>0.93622649572960936</v>
      </c>
      <c r="E22" s="25">
        <f>1-D22</f>
        <v>6.3773504270390635E-2</v>
      </c>
    </row>
  </sheetData>
  <mergeCells count="2">
    <mergeCell ref="D13:E13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66DB-9D2D-4FE3-B0FD-8B3BD2BB286E}">
  <dimension ref="B12:H19"/>
  <sheetViews>
    <sheetView workbookViewId="0">
      <selection activeCell="C17" sqref="C17"/>
    </sheetView>
  </sheetViews>
  <sheetFormatPr defaultRowHeight="15" x14ac:dyDescent="0.25"/>
  <sheetData>
    <row r="12" spans="2:8" x14ac:dyDescent="0.25">
      <c r="C12" s="5" t="s">
        <v>8</v>
      </c>
      <c r="D12" s="5" t="s">
        <v>9</v>
      </c>
      <c r="E12" s="10" t="s">
        <v>16</v>
      </c>
      <c r="F12" s="10" t="s">
        <v>15</v>
      </c>
    </row>
    <row r="13" spans="2:8" x14ac:dyDescent="0.25">
      <c r="B13" s="28" t="s">
        <v>29</v>
      </c>
      <c r="C13" s="1">
        <v>40</v>
      </c>
      <c r="D13" s="1">
        <v>18</v>
      </c>
      <c r="E13" s="1">
        <v>12.5</v>
      </c>
      <c r="F13" s="1">
        <f>E13^2</f>
        <v>156.25</v>
      </c>
    </row>
    <row r="14" spans="2:8" x14ac:dyDescent="0.25">
      <c r="B14" s="28" t="s">
        <v>30</v>
      </c>
      <c r="C14" s="1">
        <v>35</v>
      </c>
      <c r="D14" s="1">
        <v>24</v>
      </c>
      <c r="E14" s="1">
        <v>15</v>
      </c>
      <c r="F14" s="1">
        <f>E14^2</f>
        <v>225</v>
      </c>
    </row>
    <row r="16" spans="2:8" ht="15.75" customHeight="1" x14ac:dyDescent="0.25">
      <c r="B16" s="10" t="s">
        <v>17</v>
      </c>
      <c r="C16" s="10" t="s">
        <v>18</v>
      </c>
      <c r="D16" s="10" t="s">
        <v>19</v>
      </c>
      <c r="E16" s="39" t="s">
        <v>23</v>
      </c>
      <c r="F16" s="39"/>
      <c r="H16" s="14"/>
    </row>
    <row r="17" spans="2:6" x14ac:dyDescent="0.25">
      <c r="B17" s="1">
        <v>0.95</v>
      </c>
      <c r="C17" s="29">
        <f>_xlfn.NORM.S.INV((1+B17)/2)</f>
        <v>1.9599639845400536</v>
      </c>
      <c r="D17" s="11">
        <f>C17*SQRT((F13/C13)+(F14/C14))</f>
        <v>6.300856365374818</v>
      </c>
      <c r="E17" s="44" t="str">
        <f>"["&amp;ROUND((D13-D14)-D17,4)&amp;" ; "&amp;ROUND((D13-D14)+D17,4)&amp;"["</f>
        <v>[-12,3009 ; 0,3009[</v>
      </c>
      <c r="F17" s="44"/>
    </row>
    <row r="19" spans="2:6" x14ac:dyDescent="0.25">
      <c r="B19" s="22" t="s">
        <v>31</v>
      </c>
    </row>
  </sheetData>
  <mergeCells count="2">
    <mergeCell ref="E16:F16"/>
    <mergeCell ref="E17:F17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0B29-E7D0-47A8-AF7E-BF0C48CBFA44}">
  <dimension ref="B12:F19"/>
  <sheetViews>
    <sheetView workbookViewId="0">
      <selection activeCell="I18" sqref="I18"/>
    </sheetView>
  </sheetViews>
  <sheetFormatPr defaultRowHeight="15" x14ac:dyDescent="0.25"/>
  <sheetData>
    <row r="12" spans="2:6" x14ac:dyDescent="0.25">
      <c r="B12" s="23"/>
      <c r="C12" s="5" t="s">
        <v>8</v>
      </c>
      <c r="D12" s="5" t="s">
        <v>9</v>
      </c>
      <c r="E12" s="10" t="s">
        <v>15</v>
      </c>
    </row>
    <row r="13" spans="2:6" x14ac:dyDescent="0.25">
      <c r="B13" s="5" t="s">
        <v>32</v>
      </c>
      <c r="C13" s="1">
        <v>40</v>
      </c>
      <c r="D13" s="1">
        <v>74.5</v>
      </c>
      <c r="E13" s="1">
        <v>82.6</v>
      </c>
    </row>
    <row r="14" spans="2:6" x14ac:dyDescent="0.25">
      <c r="B14" s="5" t="s">
        <v>33</v>
      </c>
      <c r="C14" s="1">
        <v>35</v>
      </c>
      <c r="D14" s="1">
        <v>71.8</v>
      </c>
      <c r="E14" s="1">
        <v>112.6</v>
      </c>
    </row>
    <row r="16" spans="2:6" x14ac:dyDescent="0.25">
      <c r="B16" s="10" t="s">
        <v>17</v>
      </c>
      <c r="C16" s="10" t="s">
        <v>18</v>
      </c>
      <c r="D16" s="10" t="s">
        <v>19</v>
      </c>
      <c r="E16" s="41" t="s">
        <v>23</v>
      </c>
      <c r="F16" s="41"/>
    </row>
    <row r="17" spans="2:6" x14ac:dyDescent="0.25">
      <c r="B17" s="1">
        <v>0.95</v>
      </c>
      <c r="C17" s="29">
        <f>_xlfn.NORM.S.INV((1+B17)/2)</f>
        <v>1.9599639845400536</v>
      </c>
      <c r="D17" s="9">
        <f>C17*SQRT((E13/C13)+(E14/C14))</f>
        <v>4.5045681558544421</v>
      </c>
      <c r="E17" s="45" t="str">
        <f>"["&amp;ROUND((D13-D14)-D17,4)&amp;" ; "&amp;ROUND((D13-D14)+D17,4)&amp;"["</f>
        <v>[-1,8046 ; 7,2046[</v>
      </c>
      <c r="F17" s="46"/>
    </row>
    <row r="19" spans="2:6" x14ac:dyDescent="0.25">
      <c r="B19" s="22" t="s">
        <v>34</v>
      </c>
    </row>
  </sheetData>
  <mergeCells count="2">
    <mergeCell ref="E16:F16"/>
    <mergeCell ref="E17:F17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107B-6885-4605-B7C4-64CE7EAB1562}">
  <dimension ref="B12:G17"/>
  <sheetViews>
    <sheetView topLeftCell="A7" workbookViewId="0">
      <selection activeCell="D27" sqref="D27"/>
    </sheetView>
  </sheetViews>
  <sheetFormatPr defaultRowHeight="15" x14ac:dyDescent="0.25"/>
  <sheetData>
    <row r="12" spans="2:7" x14ac:dyDescent="0.25">
      <c r="C12" s="5" t="s">
        <v>8</v>
      </c>
      <c r="D12" s="5" t="s">
        <v>9</v>
      </c>
      <c r="E12" s="10" t="s">
        <v>16</v>
      </c>
      <c r="F12" s="10" t="s">
        <v>15</v>
      </c>
    </row>
    <row r="13" spans="2:7" x14ac:dyDescent="0.25">
      <c r="B13" s="5" t="s">
        <v>35</v>
      </c>
      <c r="C13" s="1">
        <v>40</v>
      </c>
      <c r="D13" s="1">
        <v>5.2</v>
      </c>
      <c r="E13" s="1">
        <v>1.3</v>
      </c>
      <c r="F13" s="1">
        <f>E13^2</f>
        <v>1.6900000000000002</v>
      </c>
    </row>
    <row r="14" spans="2:7" x14ac:dyDescent="0.25">
      <c r="B14" s="5" t="s">
        <v>36</v>
      </c>
      <c r="C14" s="1">
        <v>30</v>
      </c>
      <c r="D14" s="1">
        <v>3.3</v>
      </c>
      <c r="E14" s="1">
        <v>1.1000000000000001</v>
      </c>
      <c r="F14" s="1">
        <f>E14^2</f>
        <v>1.2100000000000002</v>
      </c>
    </row>
    <row r="16" spans="2:7" x14ac:dyDescent="0.25">
      <c r="B16" s="10" t="s">
        <v>17</v>
      </c>
      <c r="C16" s="10" t="s">
        <v>18</v>
      </c>
      <c r="D16" s="10" t="s">
        <v>19</v>
      </c>
      <c r="E16" s="39" t="s">
        <v>23</v>
      </c>
      <c r="F16" s="39"/>
      <c r="G16" s="23"/>
    </row>
    <row r="17" spans="2:7" x14ac:dyDescent="0.25">
      <c r="B17" s="1">
        <v>0.95</v>
      </c>
      <c r="C17" s="29">
        <f>_xlfn.NORM.S.INV((1+B17)/2)</f>
        <v>1.9599639845400536</v>
      </c>
      <c r="D17" s="9">
        <f>C17*SQRT(F13/C13+F14/C14)</f>
        <v>0.56324104455877189</v>
      </c>
      <c r="E17" s="44" t="str">
        <f>"["&amp;ROUND((D13-D14)-D17,4)&amp;" ; "&amp;ROUND((D13-D14)+D17,4)&amp;"["</f>
        <v>[1,3368 ; 2,4632[</v>
      </c>
      <c r="F17" s="44"/>
      <c r="G17" s="23"/>
    </row>
  </sheetData>
  <mergeCells count="2">
    <mergeCell ref="E16:F16"/>
    <mergeCell ref="E17:F1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66868CC3B4E4FB01BBECEEC634816" ma:contentTypeVersion="2" ma:contentTypeDescription="Create a new document." ma:contentTypeScope="" ma:versionID="23b7093312ed441379e9dde7d9e1e23d">
  <xsd:schema xmlns:xsd="http://www.w3.org/2001/XMLSchema" xmlns:xs="http://www.w3.org/2001/XMLSchema" xmlns:p="http://schemas.microsoft.com/office/2006/metadata/properties" xmlns:ns3="6d73545b-8cef-4243-9cba-7ecc389a5002" targetNamespace="http://schemas.microsoft.com/office/2006/metadata/properties" ma:root="true" ma:fieldsID="1bf29bf44e7fc42df6ecdd306dce33e4" ns3:_="">
    <xsd:import namespace="6d73545b-8cef-4243-9cba-7ecc389a50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545b-8cef-4243-9cba-7ecc389a5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4C2810-663C-4771-9E93-B76244B90F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73545b-8cef-4243-9cba-7ecc389a5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4F2A7F-143D-474B-A1A2-0DE79272CF93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d73545b-8cef-4243-9cba-7ecc389a500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BD6D54F-28C3-492D-BC1F-B9502AB2DA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Exercício 5</vt:lpstr>
      <vt:lpstr>Exercício 6</vt:lpstr>
      <vt:lpstr>Exercício 9</vt:lpstr>
      <vt:lpstr>Exercício 10</vt:lpstr>
      <vt:lpstr>Exercício 12</vt:lpstr>
      <vt:lpstr>Exercício 13</vt:lpstr>
      <vt:lpstr>Exercício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Karysia Mendes</dc:creator>
  <cp:lastModifiedBy>Jorge Cunha</cp:lastModifiedBy>
  <dcterms:created xsi:type="dcterms:W3CDTF">2021-05-14T12:52:02Z</dcterms:created>
  <dcterms:modified xsi:type="dcterms:W3CDTF">2021-05-24T10:45:10Z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0x0101003A866868CC3B4E4FB01BBECEEC634816</vt:lpwstr>
  </property>
</Properties>
</file>